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5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6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7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8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9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10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11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12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13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14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15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16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17.xml" ContentType="application/vnd.openxmlformats-officedocument.drawing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18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drawings/drawing19.xml" ContentType="application/vnd.openxmlformats-officedocument.drawing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20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drawings/drawing21.xml" ContentType="application/vnd.openxmlformats-officedocument.drawing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drawings/drawing22.xml" ContentType="application/vnd.openxmlformats-officedocument.drawing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drawings/drawing23.xml" ContentType="application/vnd.openxmlformats-officedocument.drawing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2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drawings/drawing25.xml" ContentType="application/vnd.openxmlformats-officedocument.drawing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26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drawings/drawing27.xml" ContentType="application/vnd.openxmlformats-officedocument.drawing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drawings/drawing28.xml" ContentType="application/vnd.openxmlformats-officedocument.drawing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29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15576" windowHeight="8856" tabRatio="942"/>
  </bookViews>
  <sheets>
    <sheet name="Summary" sheetId="19" r:id="rId1"/>
    <sheet name="Bill Impacts - Residential 100" sheetId="11" r:id="rId2"/>
    <sheet name="Bill Impacts - Residential 200" sheetId="42" r:id="rId3"/>
    <sheet name="Bill Impacts - Residential 500" sheetId="43" r:id="rId4"/>
    <sheet name="Bill Impacts - Residential 800" sheetId="44" r:id="rId5"/>
    <sheet name="Bill Impacts - Residential 1000" sheetId="45" r:id="rId6"/>
    <sheet name="Bill Impacts - Residential 1500" sheetId="46" r:id="rId7"/>
    <sheet name="Bill Impacts - Residential 2000" sheetId="47" r:id="rId8"/>
    <sheet name="Bill Impacts - GS &lt; 50 1000" sheetId="12" r:id="rId9"/>
    <sheet name="Bill Impacts - GS &lt; 50 2000" sheetId="48" r:id="rId10"/>
    <sheet name="Bill Impacts - GS &lt; 50 5000" sheetId="49" r:id="rId11"/>
    <sheet name="Bill Impacts - GS &lt; 50 10000" sheetId="50" r:id="rId12"/>
    <sheet name="Bill Impacts - GS &lt; 50 15000" sheetId="51" r:id="rId13"/>
    <sheet name="Bill Impacts - GS &gt; 50 100" sheetId="13" r:id="rId14"/>
    <sheet name="Bill Impacts - GS &gt; 50 250" sheetId="52" r:id="rId15"/>
    <sheet name="Bill Impacts - GS &gt; 50 350" sheetId="53" r:id="rId16"/>
    <sheet name="Bill Impacts - GS &gt; 50 2000" sheetId="54" r:id="rId17"/>
    <sheet name="Bill Impacts - GS &gt; 50 4000" sheetId="55" r:id="rId18"/>
    <sheet name="Bill Impacts - Large Use 6500" sheetId="14" r:id="rId19"/>
    <sheet name="Bill Impacts - Large Use 7500" sheetId="56" r:id="rId20"/>
    <sheet name="Bill Impacts - Large Use 10000" sheetId="57" r:id="rId21"/>
    <sheet name="Bill Impacts - Large Use 12500" sheetId="58" r:id="rId22"/>
    <sheet name="Bill Impacts - Large Use2 15000" sheetId="37" r:id="rId23"/>
    <sheet name="Bill Impacts - Large Use2 20000" sheetId="59" r:id="rId24"/>
    <sheet name="Bill Impacts - USL 250" sheetId="15" r:id="rId25"/>
    <sheet name="Bill Impacts - USL 500" sheetId="60" r:id="rId26"/>
    <sheet name="Bill Impacts - Sentinel" sheetId="16" r:id="rId27"/>
    <sheet name="Bill Impacts - Sentinel (2)" sheetId="61" r:id="rId28"/>
    <sheet name="Bill Impacts - Street Light" sheetId="17" r:id="rId29"/>
    <sheet name="Bill Impacts - Street Light (2" sheetId="62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BI_LDCLIST">'[1]3. Rate Class Selection'!$B$19:$B$21</definedName>
    <definedName name="contactf" localSheetId="8">#REF!</definedName>
    <definedName name="contactf" localSheetId="11">#REF!</definedName>
    <definedName name="contactf" localSheetId="12">#REF!</definedName>
    <definedName name="contactf" localSheetId="9">#REF!</definedName>
    <definedName name="contactf" localSheetId="10">#REF!</definedName>
    <definedName name="contactf" localSheetId="13">#REF!</definedName>
    <definedName name="contactf" localSheetId="16">#REF!</definedName>
    <definedName name="contactf" localSheetId="14">#REF!</definedName>
    <definedName name="contactf" localSheetId="15">#REF!</definedName>
    <definedName name="contactf" localSheetId="17">#REF!</definedName>
    <definedName name="contactf" localSheetId="20">#REF!</definedName>
    <definedName name="contactf" localSheetId="21">#REF!</definedName>
    <definedName name="contactf" localSheetId="18">#REF!</definedName>
    <definedName name="contactf" localSheetId="19">#REF!</definedName>
    <definedName name="contactf" localSheetId="22">#REF!</definedName>
    <definedName name="contactf" localSheetId="23">#REF!</definedName>
    <definedName name="contactf" localSheetId="1">#REF!</definedName>
    <definedName name="contactf" localSheetId="5">#REF!</definedName>
    <definedName name="contactf" localSheetId="6">#REF!</definedName>
    <definedName name="contactf" localSheetId="2">#REF!</definedName>
    <definedName name="contactf" localSheetId="7">#REF!</definedName>
    <definedName name="contactf" localSheetId="3">#REF!</definedName>
    <definedName name="contactf" localSheetId="4">#REF!</definedName>
    <definedName name="contactf" localSheetId="26">#REF!</definedName>
    <definedName name="contactf" localSheetId="27">#REF!</definedName>
    <definedName name="contactf" localSheetId="28">#REF!</definedName>
    <definedName name="contactf" localSheetId="29">#REF!</definedName>
    <definedName name="contactf" localSheetId="24">#REF!</definedName>
    <definedName name="contactf" localSheetId="25">#REF!</definedName>
    <definedName name="contactf" localSheetId="0">#REF!</definedName>
    <definedName name="contactf">#REF!</definedName>
    <definedName name="CustomerAdministration">[2]lists!$Z$1:$Z$36</definedName>
    <definedName name="EBNUMBER">'[2]LDC Info'!$E$16</definedName>
    <definedName name="Fixed_Charges">[2]lists!$I$1:$I$185</definedName>
    <definedName name="histdate">[3]Financials!$E$76</definedName>
    <definedName name="Incr2000" localSheetId="8">#REF!</definedName>
    <definedName name="Incr2000" localSheetId="11">#REF!</definedName>
    <definedName name="Incr2000" localSheetId="12">#REF!</definedName>
    <definedName name="Incr2000" localSheetId="9">#REF!</definedName>
    <definedName name="Incr2000" localSheetId="10">#REF!</definedName>
    <definedName name="Incr2000" localSheetId="13">#REF!</definedName>
    <definedName name="Incr2000" localSheetId="16">#REF!</definedName>
    <definedName name="Incr2000" localSheetId="14">#REF!</definedName>
    <definedName name="Incr2000" localSheetId="15">#REF!</definedName>
    <definedName name="Incr2000" localSheetId="17">#REF!</definedName>
    <definedName name="Incr2000" localSheetId="20">#REF!</definedName>
    <definedName name="Incr2000" localSheetId="21">#REF!</definedName>
    <definedName name="Incr2000" localSheetId="18">#REF!</definedName>
    <definedName name="Incr2000" localSheetId="19">#REF!</definedName>
    <definedName name="Incr2000" localSheetId="22">#REF!</definedName>
    <definedName name="Incr2000" localSheetId="23">#REF!</definedName>
    <definedName name="Incr2000" localSheetId="1">#REF!</definedName>
    <definedName name="Incr2000" localSheetId="5">#REF!</definedName>
    <definedName name="Incr2000" localSheetId="6">#REF!</definedName>
    <definedName name="Incr2000" localSheetId="2">#REF!</definedName>
    <definedName name="Incr2000" localSheetId="7">#REF!</definedName>
    <definedName name="Incr2000" localSheetId="3">#REF!</definedName>
    <definedName name="Incr2000" localSheetId="4">#REF!</definedName>
    <definedName name="Incr2000" localSheetId="26">#REF!</definedName>
    <definedName name="Incr2000" localSheetId="27">#REF!</definedName>
    <definedName name="Incr2000" localSheetId="28">#REF!</definedName>
    <definedName name="Incr2000" localSheetId="29">#REF!</definedName>
    <definedName name="Incr2000" localSheetId="24">#REF!</definedName>
    <definedName name="Incr2000" localSheetId="25">#REF!</definedName>
    <definedName name="Incr2000" localSheetId="0">#REF!</definedName>
    <definedName name="Incr2000">#REF!</definedName>
    <definedName name="LDC_LIST">[4]lists!$AM$1:$AM$80</definedName>
    <definedName name="LIMIT" localSheetId="8">#REF!</definedName>
    <definedName name="LIMIT" localSheetId="11">#REF!</definedName>
    <definedName name="LIMIT" localSheetId="12">#REF!</definedName>
    <definedName name="LIMIT" localSheetId="9">#REF!</definedName>
    <definedName name="LIMIT" localSheetId="10">#REF!</definedName>
    <definedName name="LIMIT" localSheetId="13">#REF!</definedName>
    <definedName name="LIMIT" localSheetId="16">#REF!</definedName>
    <definedName name="LIMIT" localSheetId="14">#REF!</definedName>
    <definedName name="LIMIT" localSheetId="15">#REF!</definedName>
    <definedName name="LIMIT" localSheetId="17">#REF!</definedName>
    <definedName name="LIMIT" localSheetId="20">#REF!</definedName>
    <definedName name="LIMIT" localSheetId="21">#REF!</definedName>
    <definedName name="LIMIT" localSheetId="18">#REF!</definedName>
    <definedName name="LIMIT" localSheetId="19">#REF!</definedName>
    <definedName name="LIMIT" localSheetId="22">#REF!</definedName>
    <definedName name="LIMIT" localSheetId="23">#REF!</definedName>
    <definedName name="LIMIT" localSheetId="1">#REF!</definedName>
    <definedName name="LIMIT" localSheetId="5">#REF!</definedName>
    <definedName name="LIMIT" localSheetId="6">#REF!</definedName>
    <definedName name="LIMIT" localSheetId="2">#REF!</definedName>
    <definedName name="LIMIT" localSheetId="7">#REF!</definedName>
    <definedName name="LIMIT" localSheetId="3">#REF!</definedName>
    <definedName name="LIMIT" localSheetId="4">#REF!</definedName>
    <definedName name="LIMIT" localSheetId="26">#REF!</definedName>
    <definedName name="LIMIT" localSheetId="27">#REF!</definedName>
    <definedName name="LIMIT" localSheetId="28">#REF!</definedName>
    <definedName name="LIMIT" localSheetId="29">#REF!</definedName>
    <definedName name="LIMIT" localSheetId="24">#REF!</definedName>
    <definedName name="LIMIT" localSheetId="25">#REF!</definedName>
    <definedName name="LIMIT" localSheetId="0">#REF!</definedName>
    <definedName name="LIMIT">#REF!</definedName>
    <definedName name="LossFactors">[2]lists!$L$2:$L$15</definedName>
    <definedName name="man_beg_bud" localSheetId="8">#REF!</definedName>
    <definedName name="man_beg_bud" localSheetId="11">#REF!</definedName>
    <definedName name="man_beg_bud" localSheetId="12">#REF!</definedName>
    <definedName name="man_beg_bud" localSheetId="9">#REF!</definedName>
    <definedName name="man_beg_bud" localSheetId="10">#REF!</definedName>
    <definedName name="man_beg_bud" localSheetId="13">#REF!</definedName>
    <definedName name="man_beg_bud" localSheetId="16">#REF!</definedName>
    <definedName name="man_beg_bud" localSheetId="14">#REF!</definedName>
    <definedName name="man_beg_bud" localSheetId="15">#REF!</definedName>
    <definedName name="man_beg_bud" localSheetId="17">#REF!</definedName>
    <definedName name="man_beg_bud" localSheetId="20">#REF!</definedName>
    <definedName name="man_beg_bud" localSheetId="21">#REF!</definedName>
    <definedName name="man_beg_bud" localSheetId="18">#REF!</definedName>
    <definedName name="man_beg_bud" localSheetId="19">#REF!</definedName>
    <definedName name="man_beg_bud" localSheetId="22">#REF!</definedName>
    <definedName name="man_beg_bud" localSheetId="23">#REF!</definedName>
    <definedName name="man_beg_bud" localSheetId="1">#REF!</definedName>
    <definedName name="man_beg_bud" localSheetId="5">#REF!</definedName>
    <definedName name="man_beg_bud" localSheetId="6">#REF!</definedName>
    <definedName name="man_beg_bud" localSheetId="2">#REF!</definedName>
    <definedName name="man_beg_bud" localSheetId="7">#REF!</definedName>
    <definedName name="man_beg_bud" localSheetId="3">#REF!</definedName>
    <definedName name="man_beg_bud" localSheetId="4">#REF!</definedName>
    <definedName name="man_beg_bud" localSheetId="26">#REF!</definedName>
    <definedName name="man_beg_bud" localSheetId="27">#REF!</definedName>
    <definedName name="man_beg_bud" localSheetId="28">#REF!</definedName>
    <definedName name="man_beg_bud" localSheetId="29">#REF!</definedName>
    <definedName name="man_beg_bud" localSheetId="24">#REF!</definedName>
    <definedName name="man_beg_bud" localSheetId="25">#REF!</definedName>
    <definedName name="man_beg_bud" localSheetId="0">#REF!</definedName>
    <definedName name="man_beg_bud">#REF!</definedName>
    <definedName name="man_end_bud" localSheetId="8">#REF!</definedName>
    <definedName name="man_end_bud" localSheetId="11">#REF!</definedName>
    <definedName name="man_end_bud" localSheetId="12">#REF!</definedName>
    <definedName name="man_end_bud" localSheetId="9">#REF!</definedName>
    <definedName name="man_end_bud" localSheetId="10">#REF!</definedName>
    <definedName name="man_end_bud" localSheetId="13">#REF!</definedName>
    <definedName name="man_end_bud" localSheetId="16">#REF!</definedName>
    <definedName name="man_end_bud" localSheetId="14">#REF!</definedName>
    <definedName name="man_end_bud" localSheetId="15">#REF!</definedName>
    <definedName name="man_end_bud" localSheetId="17">#REF!</definedName>
    <definedName name="man_end_bud" localSheetId="20">#REF!</definedName>
    <definedName name="man_end_bud" localSheetId="21">#REF!</definedName>
    <definedName name="man_end_bud" localSheetId="18">#REF!</definedName>
    <definedName name="man_end_bud" localSheetId="19">#REF!</definedName>
    <definedName name="man_end_bud" localSheetId="22">#REF!</definedName>
    <definedName name="man_end_bud" localSheetId="23">#REF!</definedName>
    <definedName name="man_end_bud" localSheetId="1">#REF!</definedName>
    <definedName name="man_end_bud" localSheetId="5">#REF!</definedName>
    <definedName name="man_end_bud" localSheetId="6">#REF!</definedName>
    <definedName name="man_end_bud" localSheetId="2">#REF!</definedName>
    <definedName name="man_end_bud" localSheetId="7">#REF!</definedName>
    <definedName name="man_end_bud" localSheetId="3">#REF!</definedName>
    <definedName name="man_end_bud" localSheetId="4">#REF!</definedName>
    <definedName name="man_end_bud" localSheetId="26">#REF!</definedName>
    <definedName name="man_end_bud" localSheetId="27">#REF!</definedName>
    <definedName name="man_end_bud" localSheetId="28">#REF!</definedName>
    <definedName name="man_end_bud" localSheetId="29">#REF!</definedName>
    <definedName name="man_end_bud" localSheetId="24">#REF!</definedName>
    <definedName name="man_end_bud" localSheetId="25">#REF!</definedName>
    <definedName name="man_end_bud" localSheetId="0">#REF!</definedName>
    <definedName name="man_end_bud">#REF!</definedName>
    <definedName name="man12ACT" localSheetId="8">#REF!</definedName>
    <definedName name="man12ACT" localSheetId="11">#REF!</definedName>
    <definedName name="man12ACT" localSheetId="12">#REF!</definedName>
    <definedName name="man12ACT" localSheetId="9">#REF!</definedName>
    <definedName name="man12ACT" localSheetId="10">#REF!</definedName>
    <definedName name="man12ACT" localSheetId="13">#REF!</definedName>
    <definedName name="man12ACT" localSheetId="16">#REF!</definedName>
    <definedName name="man12ACT" localSheetId="14">#REF!</definedName>
    <definedName name="man12ACT" localSheetId="15">#REF!</definedName>
    <definedName name="man12ACT" localSheetId="17">#REF!</definedName>
    <definedName name="man12ACT" localSheetId="20">#REF!</definedName>
    <definedName name="man12ACT" localSheetId="21">#REF!</definedName>
    <definedName name="man12ACT" localSheetId="18">#REF!</definedName>
    <definedName name="man12ACT" localSheetId="19">#REF!</definedName>
    <definedName name="man12ACT" localSheetId="22">#REF!</definedName>
    <definedName name="man12ACT" localSheetId="23">#REF!</definedName>
    <definedName name="man12ACT" localSheetId="1">#REF!</definedName>
    <definedName name="man12ACT" localSheetId="5">#REF!</definedName>
    <definedName name="man12ACT" localSheetId="6">#REF!</definedName>
    <definedName name="man12ACT" localSheetId="2">#REF!</definedName>
    <definedName name="man12ACT" localSheetId="7">#REF!</definedName>
    <definedName name="man12ACT" localSheetId="3">#REF!</definedName>
    <definedName name="man12ACT" localSheetId="4">#REF!</definedName>
    <definedName name="man12ACT" localSheetId="26">#REF!</definedName>
    <definedName name="man12ACT" localSheetId="27">#REF!</definedName>
    <definedName name="man12ACT" localSheetId="28">#REF!</definedName>
    <definedName name="man12ACT" localSheetId="29">#REF!</definedName>
    <definedName name="man12ACT" localSheetId="24">#REF!</definedName>
    <definedName name="man12ACT" localSheetId="25">#REF!</definedName>
    <definedName name="man12ACT" localSheetId="0">#REF!</definedName>
    <definedName name="man12ACT">#REF!</definedName>
    <definedName name="MANBUD" localSheetId="8">#REF!</definedName>
    <definedName name="MANBUD" localSheetId="11">#REF!</definedName>
    <definedName name="MANBUD" localSheetId="12">#REF!</definedName>
    <definedName name="MANBUD" localSheetId="9">#REF!</definedName>
    <definedName name="MANBUD" localSheetId="10">#REF!</definedName>
    <definedName name="MANBUD" localSheetId="13">#REF!</definedName>
    <definedName name="MANBUD" localSheetId="16">#REF!</definedName>
    <definedName name="MANBUD" localSheetId="14">#REF!</definedName>
    <definedName name="MANBUD" localSheetId="15">#REF!</definedName>
    <definedName name="MANBUD" localSheetId="17">#REF!</definedName>
    <definedName name="MANBUD" localSheetId="20">#REF!</definedName>
    <definedName name="MANBUD" localSheetId="21">#REF!</definedName>
    <definedName name="MANBUD" localSheetId="18">#REF!</definedName>
    <definedName name="MANBUD" localSheetId="19">#REF!</definedName>
    <definedName name="MANBUD" localSheetId="22">#REF!</definedName>
    <definedName name="MANBUD" localSheetId="23">#REF!</definedName>
    <definedName name="MANBUD" localSheetId="1">#REF!</definedName>
    <definedName name="MANBUD" localSheetId="5">#REF!</definedName>
    <definedName name="MANBUD" localSheetId="6">#REF!</definedName>
    <definedName name="MANBUD" localSheetId="2">#REF!</definedName>
    <definedName name="MANBUD" localSheetId="7">#REF!</definedName>
    <definedName name="MANBUD" localSheetId="3">#REF!</definedName>
    <definedName name="MANBUD" localSheetId="4">#REF!</definedName>
    <definedName name="MANBUD" localSheetId="26">#REF!</definedName>
    <definedName name="MANBUD" localSheetId="27">#REF!</definedName>
    <definedName name="MANBUD" localSheetId="28">#REF!</definedName>
    <definedName name="MANBUD" localSheetId="29">#REF!</definedName>
    <definedName name="MANBUD" localSheetId="24">#REF!</definedName>
    <definedName name="MANBUD" localSheetId="25">#REF!</definedName>
    <definedName name="MANBUD" localSheetId="0">#REF!</definedName>
    <definedName name="MANBUD">#REF!</definedName>
    <definedName name="manCYACT" localSheetId="8">#REF!</definedName>
    <definedName name="manCYACT" localSheetId="11">#REF!</definedName>
    <definedName name="manCYACT" localSheetId="12">#REF!</definedName>
    <definedName name="manCYACT" localSheetId="9">#REF!</definedName>
    <definedName name="manCYACT" localSheetId="10">#REF!</definedName>
    <definedName name="manCYACT" localSheetId="13">#REF!</definedName>
    <definedName name="manCYACT" localSheetId="16">#REF!</definedName>
    <definedName name="manCYACT" localSheetId="14">#REF!</definedName>
    <definedName name="manCYACT" localSheetId="15">#REF!</definedName>
    <definedName name="manCYACT" localSheetId="17">#REF!</definedName>
    <definedName name="manCYACT" localSheetId="20">#REF!</definedName>
    <definedName name="manCYACT" localSheetId="21">#REF!</definedName>
    <definedName name="manCYACT" localSheetId="18">#REF!</definedName>
    <definedName name="manCYACT" localSheetId="19">#REF!</definedName>
    <definedName name="manCYACT" localSheetId="22">#REF!</definedName>
    <definedName name="manCYACT" localSheetId="23">#REF!</definedName>
    <definedName name="manCYACT" localSheetId="1">#REF!</definedName>
    <definedName name="manCYACT" localSheetId="5">#REF!</definedName>
    <definedName name="manCYACT" localSheetId="6">#REF!</definedName>
    <definedName name="manCYACT" localSheetId="2">#REF!</definedName>
    <definedName name="manCYACT" localSheetId="7">#REF!</definedName>
    <definedName name="manCYACT" localSheetId="3">#REF!</definedName>
    <definedName name="manCYACT" localSheetId="4">#REF!</definedName>
    <definedName name="manCYACT" localSheetId="26">#REF!</definedName>
    <definedName name="manCYACT" localSheetId="27">#REF!</definedName>
    <definedName name="manCYACT" localSheetId="28">#REF!</definedName>
    <definedName name="manCYACT" localSheetId="29">#REF!</definedName>
    <definedName name="manCYACT" localSheetId="24">#REF!</definedName>
    <definedName name="manCYACT" localSheetId="25">#REF!</definedName>
    <definedName name="manCYACT" localSheetId="0">#REF!</definedName>
    <definedName name="manCYACT">#REF!</definedName>
    <definedName name="manCYBUD" localSheetId="8">#REF!</definedName>
    <definedName name="manCYBUD" localSheetId="11">#REF!</definedName>
    <definedName name="manCYBUD" localSheetId="12">#REF!</definedName>
    <definedName name="manCYBUD" localSheetId="9">#REF!</definedName>
    <definedName name="manCYBUD" localSheetId="10">#REF!</definedName>
    <definedName name="manCYBUD" localSheetId="13">#REF!</definedName>
    <definedName name="manCYBUD" localSheetId="16">#REF!</definedName>
    <definedName name="manCYBUD" localSheetId="14">#REF!</definedName>
    <definedName name="manCYBUD" localSheetId="15">#REF!</definedName>
    <definedName name="manCYBUD" localSheetId="17">#REF!</definedName>
    <definedName name="manCYBUD" localSheetId="20">#REF!</definedName>
    <definedName name="manCYBUD" localSheetId="21">#REF!</definedName>
    <definedName name="manCYBUD" localSheetId="18">#REF!</definedName>
    <definedName name="manCYBUD" localSheetId="19">#REF!</definedName>
    <definedName name="manCYBUD" localSheetId="22">#REF!</definedName>
    <definedName name="manCYBUD" localSheetId="23">#REF!</definedName>
    <definedName name="manCYBUD" localSheetId="1">#REF!</definedName>
    <definedName name="manCYBUD" localSheetId="5">#REF!</definedName>
    <definedName name="manCYBUD" localSheetId="6">#REF!</definedName>
    <definedName name="manCYBUD" localSheetId="2">#REF!</definedName>
    <definedName name="manCYBUD" localSheetId="7">#REF!</definedName>
    <definedName name="manCYBUD" localSheetId="3">#REF!</definedName>
    <definedName name="manCYBUD" localSheetId="4">#REF!</definedName>
    <definedName name="manCYBUD" localSheetId="26">#REF!</definedName>
    <definedName name="manCYBUD" localSheetId="27">#REF!</definedName>
    <definedName name="manCYBUD" localSheetId="28">#REF!</definedName>
    <definedName name="manCYBUD" localSheetId="29">#REF!</definedName>
    <definedName name="manCYBUD" localSheetId="24">#REF!</definedName>
    <definedName name="manCYBUD" localSheetId="25">#REF!</definedName>
    <definedName name="manCYBUD" localSheetId="0">#REF!</definedName>
    <definedName name="manCYBUD">#REF!</definedName>
    <definedName name="manCYF" localSheetId="8">#REF!</definedName>
    <definedName name="manCYF" localSheetId="11">#REF!</definedName>
    <definedName name="manCYF" localSheetId="12">#REF!</definedName>
    <definedName name="manCYF" localSheetId="9">#REF!</definedName>
    <definedName name="manCYF" localSheetId="10">#REF!</definedName>
    <definedName name="manCYF" localSheetId="13">#REF!</definedName>
    <definedName name="manCYF" localSheetId="16">#REF!</definedName>
    <definedName name="manCYF" localSheetId="14">#REF!</definedName>
    <definedName name="manCYF" localSheetId="15">#REF!</definedName>
    <definedName name="manCYF" localSheetId="17">#REF!</definedName>
    <definedName name="manCYF" localSheetId="20">#REF!</definedName>
    <definedName name="manCYF" localSheetId="21">#REF!</definedName>
    <definedName name="manCYF" localSheetId="18">#REF!</definedName>
    <definedName name="manCYF" localSheetId="19">#REF!</definedName>
    <definedName name="manCYF" localSheetId="22">#REF!</definedName>
    <definedName name="manCYF" localSheetId="23">#REF!</definedName>
    <definedName name="manCYF" localSheetId="1">#REF!</definedName>
    <definedName name="manCYF" localSheetId="5">#REF!</definedName>
    <definedName name="manCYF" localSheetId="6">#REF!</definedName>
    <definedName name="manCYF" localSheetId="2">#REF!</definedName>
    <definedName name="manCYF" localSheetId="7">#REF!</definedName>
    <definedName name="manCYF" localSheetId="3">#REF!</definedName>
    <definedName name="manCYF" localSheetId="4">#REF!</definedName>
    <definedName name="manCYF" localSheetId="26">#REF!</definedName>
    <definedName name="manCYF" localSheetId="27">#REF!</definedName>
    <definedName name="manCYF" localSheetId="28">#REF!</definedName>
    <definedName name="manCYF" localSheetId="29">#REF!</definedName>
    <definedName name="manCYF" localSheetId="24">#REF!</definedName>
    <definedName name="manCYF" localSheetId="25">#REF!</definedName>
    <definedName name="manCYF" localSheetId="0">#REF!</definedName>
    <definedName name="manCYF">#REF!</definedName>
    <definedName name="MANEND" localSheetId="8">#REF!</definedName>
    <definedName name="MANEND" localSheetId="11">#REF!</definedName>
    <definedName name="MANEND" localSheetId="12">#REF!</definedName>
    <definedName name="MANEND" localSheetId="9">#REF!</definedName>
    <definedName name="MANEND" localSheetId="10">#REF!</definedName>
    <definedName name="MANEND" localSheetId="13">#REF!</definedName>
    <definedName name="MANEND" localSheetId="16">#REF!</definedName>
    <definedName name="MANEND" localSheetId="14">#REF!</definedName>
    <definedName name="MANEND" localSheetId="15">#REF!</definedName>
    <definedName name="MANEND" localSheetId="17">#REF!</definedName>
    <definedName name="MANEND" localSheetId="20">#REF!</definedName>
    <definedName name="MANEND" localSheetId="21">#REF!</definedName>
    <definedName name="MANEND" localSheetId="18">#REF!</definedName>
    <definedName name="MANEND" localSheetId="19">#REF!</definedName>
    <definedName name="MANEND" localSheetId="22">#REF!</definedName>
    <definedName name="MANEND" localSheetId="23">#REF!</definedName>
    <definedName name="MANEND" localSheetId="1">#REF!</definedName>
    <definedName name="MANEND" localSheetId="5">#REF!</definedName>
    <definedName name="MANEND" localSheetId="6">#REF!</definedName>
    <definedName name="MANEND" localSheetId="2">#REF!</definedName>
    <definedName name="MANEND" localSheetId="7">#REF!</definedName>
    <definedName name="MANEND" localSheetId="3">#REF!</definedName>
    <definedName name="MANEND" localSheetId="4">#REF!</definedName>
    <definedName name="MANEND" localSheetId="26">#REF!</definedName>
    <definedName name="MANEND" localSheetId="27">#REF!</definedName>
    <definedName name="MANEND" localSheetId="28">#REF!</definedName>
    <definedName name="MANEND" localSheetId="29">#REF!</definedName>
    <definedName name="MANEND" localSheetId="24">#REF!</definedName>
    <definedName name="MANEND" localSheetId="25">#REF!</definedName>
    <definedName name="MANEND" localSheetId="0">#REF!</definedName>
    <definedName name="MANEND">#REF!</definedName>
    <definedName name="manNYbud" localSheetId="8">#REF!</definedName>
    <definedName name="manNYbud" localSheetId="11">#REF!</definedName>
    <definedName name="manNYbud" localSheetId="12">#REF!</definedName>
    <definedName name="manNYbud" localSheetId="9">#REF!</definedName>
    <definedName name="manNYbud" localSheetId="10">#REF!</definedName>
    <definedName name="manNYbud" localSheetId="13">#REF!</definedName>
    <definedName name="manNYbud" localSheetId="16">#REF!</definedName>
    <definedName name="manNYbud" localSheetId="14">#REF!</definedName>
    <definedName name="manNYbud" localSheetId="15">#REF!</definedName>
    <definedName name="manNYbud" localSheetId="17">#REF!</definedName>
    <definedName name="manNYbud" localSheetId="20">#REF!</definedName>
    <definedName name="manNYbud" localSheetId="21">#REF!</definedName>
    <definedName name="manNYbud" localSheetId="18">#REF!</definedName>
    <definedName name="manNYbud" localSheetId="19">#REF!</definedName>
    <definedName name="manNYbud" localSheetId="22">#REF!</definedName>
    <definedName name="manNYbud" localSheetId="23">#REF!</definedName>
    <definedName name="manNYbud" localSheetId="1">#REF!</definedName>
    <definedName name="manNYbud" localSheetId="5">#REF!</definedName>
    <definedName name="manNYbud" localSheetId="6">#REF!</definedName>
    <definedName name="manNYbud" localSheetId="2">#REF!</definedName>
    <definedName name="manNYbud" localSheetId="7">#REF!</definedName>
    <definedName name="manNYbud" localSheetId="3">#REF!</definedName>
    <definedName name="manNYbud" localSheetId="4">#REF!</definedName>
    <definedName name="manNYbud" localSheetId="26">#REF!</definedName>
    <definedName name="manNYbud" localSheetId="27">#REF!</definedName>
    <definedName name="manNYbud" localSheetId="28">#REF!</definedName>
    <definedName name="manNYbud" localSheetId="29">#REF!</definedName>
    <definedName name="manNYbud" localSheetId="24">#REF!</definedName>
    <definedName name="manNYbud" localSheetId="25">#REF!</definedName>
    <definedName name="manNYbud" localSheetId="0">#REF!</definedName>
    <definedName name="manNYbud">#REF!</definedName>
    <definedName name="manpower_costs" localSheetId="8">#REF!</definedName>
    <definedName name="manpower_costs" localSheetId="11">#REF!</definedName>
    <definedName name="manpower_costs" localSheetId="12">#REF!</definedName>
    <definedName name="manpower_costs" localSheetId="9">#REF!</definedName>
    <definedName name="manpower_costs" localSheetId="10">#REF!</definedName>
    <definedName name="manpower_costs" localSheetId="13">#REF!</definedName>
    <definedName name="manpower_costs" localSheetId="16">#REF!</definedName>
    <definedName name="manpower_costs" localSheetId="14">#REF!</definedName>
    <definedName name="manpower_costs" localSheetId="15">#REF!</definedName>
    <definedName name="manpower_costs" localSheetId="17">#REF!</definedName>
    <definedName name="manpower_costs" localSheetId="20">#REF!</definedName>
    <definedName name="manpower_costs" localSheetId="21">#REF!</definedName>
    <definedName name="manpower_costs" localSheetId="18">#REF!</definedName>
    <definedName name="manpower_costs" localSheetId="19">#REF!</definedName>
    <definedName name="manpower_costs" localSheetId="22">#REF!</definedName>
    <definedName name="manpower_costs" localSheetId="23">#REF!</definedName>
    <definedName name="manpower_costs" localSheetId="1">#REF!</definedName>
    <definedName name="manpower_costs" localSheetId="5">#REF!</definedName>
    <definedName name="manpower_costs" localSheetId="6">#REF!</definedName>
    <definedName name="manpower_costs" localSheetId="2">#REF!</definedName>
    <definedName name="manpower_costs" localSheetId="7">#REF!</definedName>
    <definedName name="manpower_costs" localSheetId="3">#REF!</definedName>
    <definedName name="manpower_costs" localSheetId="4">#REF!</definedName>
    <definedName name="manpower_costs" localSheetId="26">#REF!</definedName>
    <definedName name="manpower_costs" localSheetId="27">#REF!</definedName>
    <definedName name="manpower_costs" localSheetId="28">#REF!</definedName>
    <definedName name="manpower_costs" localSheetId="29">#REF!</definedName>
    <definedName name="manpower_costs" localSheetId="24">#REF!</definedName>
    <definedName name="manpower_costs" localSheetId="25">#REF!</definedName>
    <definedName name="manpower_costs" localSheetId="0">#REF!</definedName>
    <definedName name="manpower_costs">#REF!</definedName>
    <definedName name="manPYACT" localSheetId="8">#REF!</definedName>
    <definedName name="manPYACT" localSheetId="11">#REF!</definedName>
    <definedName name="manPYACT" localSheetId="12">#REF!</definedName>
    <definedName name="manPYACT" localSheetId="9">#REF!</definedName>
    <definedName name="manPYACT" localSheetId="10">#REF!</definedName>
    <definedName name="manPYACT" localSheetId="13">#REF!</definedName>
    <definedName name="manPYACT" localSheetId="16">#REF!</definedName>
    <definedName name="manPYACT" localSheetId="14">#REF!</definedName>
    <definedName name="manPYACT" localSheetId="15">#REF!</definedName>
    <definedName name="manPYACT" localSheetId="17">#REF!</definedName>
    <definedName name="manPYACT" localSheetId="20">#REF!</definedName>
    <definedName name="manPYACT" localSheetId="21">#REF!</definedName>
    <definedName name="manPYACT" localSheetId="18">#REF!</definedName>
    <definedName name="manPYACT" localSheetId="19">#REF!</definedName>
    <definedName name="manPYACT" localSheetId="22">#REF!</definedName>
    <definedName name="manPYACT" localSheetId="23">#REF!</definedName>
    <definedName name="manPYACT" localSheetId="1">#REF!</definedName>
    <definedName name="manPYACT" localSheetId="5">#REF!</definedName>
    <definedName name="manPYACT" localSheetId="6">#REF!</definedName>
    <definedName name="manPYACT" localSheetId="2">#REF!</definedName>
    <definedName name="manPYACT" localSheetId="7">#REF!</definedName>
    <definedName name="manPYACT" localSheetId="3">#REF!</definedName>
    <definedName name="manPYACT" localSheetId="4">#REF!</definedName>
    <definedName name="manPYACT" localSheetId="26">#REF!</definedName>
    <definedName name="manPYACT" localSheetId="27">#REF!</definedName>
    <definedName name="manPYACT" localSheetId="28">#REF!</definedName>
    <definedName name="manPYACT" localSheetId="29">#REF!</definedName>
    <definedName name="manPYACT" localSheetId="24">#REF!</definedName>
    <definedName name="manPYACT" localSheetId="25">#REF!</definedName>
    <definedName name="manPYACT" localSheetId="0">#REF!</definedName>
    <definedName name="manPYACT">#REF!</definedName>
    <definedName name="MANSTART" localSheetId="8">#REF!</definedName>
    <definedName name="MANSTART" localSheetId="11">#REF!</definedName>
    <definedName name="MANSTART" localSheetId="12">#REF!</definedName>
    <definedName name="MANSTART" localSheetId="9">#REF!</definedName>
    <definedName name="MANSTART" localSheetId="10">#REF!</definedName>
    <definedName name="MANSTART" localSheetId="13">#REF!</definedName>
    <definedName name="MANSTART" localSheetId="16">#REF!</definedName>
    <definedName name="MANSTART" localSheetId="14">#REF!</definedName>
    <definedName name="MANSTART" localSheetId="15">#REF!</definedName>
    <definedName name="MANSTART" localSheetId="17">#REF!</definedName>
    <definedName name="MANSTART" localSheetId="20">#REF!</definedName>
    <definedName name="MANSTART" localSheetId="21">#REF!</definedName>
    <definedName name="MANSTART" localSheetId="18">#REF!</definedName>
    <definedName name="MANSTART" localSheetId="19">#REF!</definedName>
    <definedName name="MANSTART" localSheetId="22">#REF!</definedName>
    <definedName name="MANSTART" localSheetId="23">#REF!</definedName>
    <definedName name="MANSTART" localSheetId="1">#REF!</definedName>
    <definedName name="MANSTART" localSheetId="5">#REF!</definedName>
    <definedName name="MANSTART" localSheetId="6">#REF!</definedName>
    <definedName name="MANSTART" localSheetId="2">#REF!</definedName>
    <definedName name="MANSTART" localSheetId="7">#REF!</definedName>
    <definedName name="MANSTART" localSheetId="3">#REF!</definedName>
    <definedName name="MANSTART" localSheetId="4">#REF!</definedName>
    <definedName name="MANSTART" localSheetId="26">#REF!</definedName>
    <definedName name="MANSTART" localSheetId="27">#REF!</definedName>
    <definedName name="MANSTART" localSheetId="28">#REF!</definedName>
    <definedName name="MANSTART" localSheetId="29">#REF!</definedName>
    <definedName name="MANSTART" localSheetId="24">#REF!</definedName>
    <definedName name="MANSTART" localSheetId="25">#REF!</definedName>
    <definedName name="MANSTART" localSheetId="0">#REF!</definedName>
    <definedName name="MANSTART">#REF!</definedName>
    <definedName name="mat_beg_bud" localSheetId="8">#REF!</definedName>
    <definedName name="mat_beg_bud" localSheetId="11">#REF!</definedName>
    <definedName name="mat_beg_bud" localSheetId="12">#REF!</definedName>
    <definedName name="mat_beg_bud" localSheetId="9">#REF!</definedName>
    <definedName name="mat_beg_bud" localSheetId="10">#REF!</definedName>
    <definedName name="mat_beg_bud" localSheetId="13">#REF!</definedName>
    <definedName name="mat_beg_bud" localSheetId="16">#REF!</definedName>
    <definedName name="mat_beg_bud" localSheetId="14">#REF!</definedName>
    <definedName name="mat_beg_bud" localSheetId="15">#REF!</definedName>
    <definedName name="mat_beg_bud" localSheetId="17">#REF!</definedName>
    <definedName name="mat_beg_bud" localSheetId="20">#REF!</definedName>
    <definedName name="mat_beg_bud" localSheetId="21">#REF!</definedName>
    <definedName name="mat_beg_bud" localSheetId="18">#REF!</definedName>
    <definedName name="mat_beg_bud" localSheetId="19">#REF!</definedName>
    <definedName name="mat_beg_bud" localSheetId="22">#REF!</definedName>
    <definedName name="mat_beg_bud" localSheetId="23">#REF!</definedName>
    <definedName name="mat_beg_bud" localSheetId="1">#REF!</definedName>
    <definedName name="mat_beg_bud" localSheetId="5">#REF!</definedName>
    <definedName name="mat_beg_bud" localSheetId="6">#REF!</definedName>
    <definedName name="mat_beg_bud" localSheetId="2">#REF!</definedName>
    <definedName name="mat_beg_bud" localSheetId="7">#REF!</definedName>
    <definedName name="mat_beg_bud" localSheetId="3">#REF!</definedName>
    <definedName name="mat_beg_bud" localSheetId="4">#REF!</definedName>
    <definedName name="mat_beg_bud" localSheetId="26">#REF!</definedName>
    <definedName name="mat_beg_bud" localSheetId="27">#REF!</definedName>
    <definedName name="mat_beg_bud" localSheetId="28">#REF!</definedName>
    <definedName name="mat_beg_bud" localSheetId="29">#REF!</definedName>
    <definedName name="mat_beg_bud" localSheetId="24">#REF!</definedName>
    <definedName name="mat_beg_bud" localSheetId="25">#REF!</definedName>
    <definedName name="mat_beg_bud" localSheetId="0">#REF!</definedName>
    <definedName name="mat_beg_bud">#REF!</definedName>
    <definedName name="mat_end_bud" localSheetId="8">#REF!</definedName>
    <definedName name="mat_end_bud" localSheetId="11">#REF!</definedName>
    <definedName name="mat_end_bud" localSheetId="12">#REF!</definedName>
    <definedName name="mat_end_bud" localSheetId="9">#REF!</definedName>
    <definedName name="mat_end_bud" localSheetId="10">#REF!</definedName>
    <definedName name="mat_end_bud" localSheetId="13">#REF!</definedName>
    <definedName name="mat_end_bud" localSheetId="16">#REF!</definedName>
    <definedName name="mat_end_bud" localSheetId="14">#REF!</definedName>
    <definedName name="mat_end_bud" localSheetId="15">#REF!</definedName>
    <definedName name="mat_end_bud" localSheetId="17">#REF!</definedName>
    <definedName name="mat_end_bud" localSheetId="20">#REF!</definedName>
    <definedName name="mat_end_bud" localSheetId="21">#REF!</definedName>
    <definedName name="mat_end_bud" localSheetId="18">#REF!</definedName>
    <definedName name="mat_end_bud" localSheetId="19">#REF!</definedName>
    <definedName name="mat_end_bud" localSheetId="22">#REF!</definedName>
    <definedName name="mat_end_bud" localSheetId="23">#REF!</definedName>
    <definedName name="mat_end_bud" localSheetId="1">#REF!</definedName>
    <definedName name="mat_end_bud" localSheetId="5">#REF!</definedName>
    <definedName name="mat_end_bud" localSheetId="6">#REF!</definedName>
    <definedName name="mat_end_bud" localSheetId="2">#REF!</definedName>
    <definedName name="mat_end_bud" localSheetId="7">#REF!</definedName>
    <definedName name="mat_end_bud" localSheetId="3">#REF!</definedName>
    <definedName name="mat_end_bud" localSheetId="4">#REF!</definedName>
    <definedName name="mat_end_bud" localSheetId="26">#REF!</definedName>
    <definedName name="mat_end_bud" localSheetId="27">#REF!</definedName>
    <definedName name="mat_end_bud" localSheetId="28">#REF!</definedName>
    <definedName name="mat_end_bud" localSheetId="29">#REF!</definedName>
    <definedName name="mat_end_bud" localSheetId="24">#REF!</definedName>
    <definedName name="mat_end_bud" localSheetId="25">#REF!</definedName>
    <definedName name="mat_end_bud" localSheetId="0">#REF!</definedName>
    <definedName name="mat_end_bud">#REF!</definedName>
    <definedName name="mat12ACT" localSheetId="8">#REF!</definedName>
    <definedName name="mat12ACT" localSheetId="11">#REF!</definedName>
    <definedName name="mat12ACT" localSheetId="12">#REF!</definedName>
    <definedName name="mat12ACT" localSheetId="9">#REF!</definedName>
    <definedName name="mat12ACT" localSheetId="10">#REF!</definedName>
    <definedName name="mat12ACT" localSheetId="13">#REF!</definedName>
    <definedName name="mat12ACT" localSheetId="16">#REF!</definedName>
    <definedName name="mat12ACT" localSheetId="14">#REF!</definedName>
    <definedName name="mat12ACT" localSheetId="15">#REF!</definedName>
    <definedName name="mat12ACT" localSheetId="17">#REF!</definedName>
    <definedName name="mat12ACT" localSheetId="20">#REF!</definedName>
    <definedName name="mat12ACT" localSheetId="21">#REF!</definedName>
    <definedName name="mat12ACT" localSheetId="18">#REF!</definedName>
    <definedName name="mat12ACT" localSheetId="19">#REF!</definedName>
    <definedName name="mat12ACT" localSheetId="22">#REF!</definedName>
    <definedName name="mat12ACT" localSheetId="23">#REF!</definedName>
    <definedName name="mat12ACT" localSheetId="1">#REF!</definedName>
    <definedName name="mat12ACT" localSheetId="5">#REF!</definedName>
    <definedName name="mat12ACT" localSheetId="6">#REF!</definedName>
    <definedName name="mat12ACT" localSheetId="2">#REF!</definedName>
    <definedName name="mat12ACT" localSheetId="7">#REF!</definedName>
    <definedName name="mat12ACT" localSheetId="3">#REF!</definedName>
    <definedName name="mat12ACT" localSheetId="4">#REF!</definedName>
    <definedName name="mat12ACT" localSheetId="26">#REF!</definedName>
    <definedName name="mat12ACT" localSheetId="27">#REF!</definedName>
    <definedName name="mat12ACT" localSheetId="28">#REF!</definedName>
    <definedName name="mat12ACT" localSheetId="29">#REF!</definedName>
    <definedName name="mat12ACT" localSheetId="24">#REF!</definedName>
    <definedName name="mat12ACT" localSheetId="25">#REF!</definedName>
    <definedName name="mat12ACT" localSheetId="0">#REF!</definedName>
    <definedName name="mat12ACT">#REF!</definedName>
    <definedName name="MATBUD" localSheetId="8">#REF!</definedName>
    <definedName name="MATBUD" localSheetId="11">#REF!</definedName>
    <definedName name="MATBUD" localSheetId="12">#REF!</definedName>
    <definedName name="MATBUD" localSheetId="9">#REF!</definedName>
    <definedName name="MATBUD" localSheetId="10">#REF!</definedName>
    <definedName name="MATBUD" localSheetId="13">#REF!</definedName>
    <definedName name="MATBUD" localSheetId="16">#REF!</definedName>
    <definedName name="MATBUD" localSheetId="14">#REF!</definedName>
    <definedName name="MATBUD" localSheetId="15">#REF!</definedName>
    <definedName name="MATBUD" localSheetId="17">#REF!</definedName>
    <definedName name="MATBUD" localSheetId="20">#REF!</definedName>
    <definedName name="MATBUD" localSheetId="21">#REF!</definedName>
    <definedName name="MATBUD" localSheetId="18">#REF!</definedName>
    <definedName name="MATBUD" localSheetId="19">#REF!</definedName>
    <definedName name="MATBUD" localSheetId="22">#REF!</definedName>
    <definedName name="MATBUD" localSheetId="23">#REF!</definedName>
    <definedName name="MATBUD" localSheetId="1">#REF!</definedName>
    <definedName name="MATBUD" localSheetId="5">#REF!</definedName>
    <definedName name="MATBUD" localSheetId="6">#REF!</definedName>
    <definedName name="MATBUD" localSheetId="2">#REF!</definedName>
    <definedName name="MATBUD" localSheetId="7">#REF!</definedName>
    <definedName name="MATBUD" localSheetId="3">#REF!</definedName>
    <definedName name="MATBUD" localSheetId="4">#REF!</definedName>
    <definedName name="MATBUD" localSheetId="26">#REF!</definedName>
    <definedName name="MATBUD" localSheetId="27">#REF!</definedName>
    <definedName name="MATBUD" localSheetId="28">#REF!</definedName>
    <definedName name="MATBUD" localSheetId="29">#REF!</definedName>
    <definedName name="MATBUD" localSheetId="24">#REF!</definedName>
    <definedName name="MATBUD" localSheetId="25">#REF!</definedName>
    <definedName name="MATBUD" localSheetId="0">#REF!</definedName>
    <definedName name="MATBUD">#REF!</definedName>
    <definedName name="matCYACT" localSheetId="8">#REF!</definedName>
    <definedName name="matCYACT" localSheetId="11">#REF!</definedName>
    <definedName name="matCYACT" localSheetId="12">#REF!</definedName>
    <definedName name="matCYACT" localSheetId="9">#REF!</definedName>
    <definedName name="matCYACT" localSheetId="10">#REF!</definedName>
    <definedName name="matCYACT" localSheetId="13">#REF!</definedName>
    <definedName name="matCYACT" localSheetId="16">#REF!</definedName>
    <definedName name="matCYACT" localSheetId="14">#REF!</definedName>
    <definedName name="matCYACT" localSheetId="15">#REF!</definedName>
    <definedName name="matCYACT" localSheetId="17">#REF!</definedName>
    <definedName name="matCYACT" localSheetId="20">#REF!</definedName>
    <definedName name="matCYACT" localSheetId="21">#REF!</definedName>
    <definedName name="matCYACT" localSheetId="18">#REF!</definedName>
    <definedName name="matCYACT" localSheetId="19">#REF!</definedName>
    <definedName name="matCYACT" localSheetId="22">#REF!</definedName>
    <definedName name="matCYACT" localSheetId="23">#REF!</definedName>
    <definedName name="matCYACT" localSheetId="1">#REF!</definedName>
    <definedName name="matCYACT" localSheetId="5">#REF!</definedName>
    <definedName name="matCYACT" localSheetId="6">#REF!</definedName>
    <definedName name="matCYACT" localSheetId="2">#REF!</definedName>
    <definedName name="matCYACT" localSheetId="7">#REF!</definedName>
    <definedName name="matCYACT" localSheetId="3">#REF!</definedName>
    <definedName name="matCYACT" localSheetId="4">#REF!</definedName>
    <definedName name="matCYACT" localSheetId="26">#REF!</definedName>
    <definedName name="matCYACT" localSheetId="27">#REF!</definedName>
    <definedName name="matCYACT" localSheetId="28">#REF!</definedName>
    <definedName name="matCYACT" localSheetId="29">#REF!</definedName>
    <definedName name="matCYACT" localSheetId="24">#REF!</definedName>
    <definedName name="matCYACT" localSheetId="25">#REF!</definedName>
    <definedName name="matCYACT" localSheetId="0">#REF!</definedName>
    <definedName name="matCYACT">#REF!</definedName>
    <definedName name="matCYBUD" localSheetId="8">#REF!</definedName>
    <definedName name="matCYBUD" localSheetId="11">#REF!</definedName>
    <definedName name="matCYBUD" localSheetId="12">#REF!</definedName>
    <definedName name="matCYBUD" localSheetId="9">#REF!</definedName>
    <definedName name="matCYBUD" localSheetId="10">#REF!</definedName>
    <definedName name="matCYBUD" localSheetId="13">#REF!</definedName>
    <definedName name="matCYBUD" localSheetId="16">#REF!</definedName>
    <definedName name="matCYBUD" localSheetId="14">#REF!</definedName>
    <definedName name="matCYBUD" localSheetId="15">#REF!</definedName>
    <definedName name="matCYBUD" localSheetId="17">#REF!</definedName>
    <definedName name="matCYBUD" localSheetId="20">#REF!</definedName>
    <definedName name="matCYBUD" localSheetId="21">#REF!</definedName>
    <definedName name="matCYBUD" localSheetId="18">#REF!</definedName>
    <definedName name="matCYBUD" localSheetId="19">#REF!</definedName>
    <definedName name="matCYBUD" localSheetId="22">#REF!</definedName>
    <definedName name="matCYBUD" localSheetId="23">#REF!</definedName>
    <definedName name="matCYBUD" localSheetId="1">#REF!</definedName>
    <definedName name="matCYBUD" localSheetId="5">#REF!</definedName>
    <definedName name="matCYBUD" localSheetId="6">#REF!</definedName>
    <definedName name="matCYBUD" localSheetId="2">#REF!</definedName>
    <definedName name="matCYBUD" localSheetId="7">#REF!</definedName>
    <definedName name="matCYBUD" localSheetId="3">#REF!</definedName>
    <definedName name="matCYBUD" localSheetId="4">#REF!</definedName>
    <definedName name="matCYBUD" localSheetId="26">#REF!</definedName>
    <definedName name="matCYBUD" localSheetId="27">#REF!</definedName>
    <definedName name="matCYBUD" localSheetId="28">#REF!</definedName>
    <definedName name="matCYBUD" localSheetId="29">#REF!</definedName>
    <definedName name="matCYBUD" localSheetId="24">#REF!</definedName>
    <definedName name="matCYBUD" localSheetId="25">#REF!</definedName>
    <definedName name="matCYBUD" localSheetId="0">#REF!</definedName>
    <definedName name="matCYBUD">#REF!</definedName>
    <definedName name="matCYF" localSheetId="8">#REF!</definedName>
    <definedName name="matCYF" localSheetId="11">#REF!</definedName>
    <definedName name="matCYF" localSheetId="12">#REF!</definedName>
    <definedName name="matCYF" localSheetId="9">#REF!</definedName>
    <definedName name="matCYF" localSheetId="10">#REF!</definedName>
    <definedName name="matCYF" localSheetId="13">#REF!</definedName>
    <definedName name="matCYF" localSheetId="16">#REF!</definedName>
    <definedName name="matCYF" localSheetId="14">#REF!</definedName>
    <definedName name="matCYF" localSheetId="15">#REF!</definedName>
    <definedName name="matCYF" localSheetId="17">#REF!</definedName>
    <definedName name="matCYF" localSheetId="20">#REF!</definedName>
    <definedName name="matCYF" localSheetId="21">#REF!</definedName>
    <definedName name="matCYF" localSheetId="18">#REF!</definedName>
    <definedName name="matCYF" localSheetId="19">#REF!</definedName>
    <definedName name="matCYF" localSheetId="22">#REF!</definedName>
    <definedName name="matCYF" localSheetId="23">#REF!</definedName>
    <definedName name="matCYF" localSheetId="1">#REF!</definedName>
    <definedName name="matCYF" localSheetId="5">#REF!</definedName>
    <definedName name="matCYF" localSheetId="6">#REF!</definedName>
    <definedName name="matCYF" localSheetId="2">#REF!</definedName>
    <definedName name="matCYF" localSheetId="7">#REF!</definedName>
    <definedName name="matCYF" localSheetId="3">#REF!</definedName>
    <definedName name="matCYF" localSheetId="4">#REF!</definedName>
    <definedName name="matCYF" localSheetId="26">#REF!</definedName>
    <definedName name="matCYF" localSheetId="27">#REF!</definedName>
    <definedName name="matCYF" localSheetId="28">#REF!</definedName>
    <definedName name="matCYF" localSheetId="29">#REF!</definedName>
    <definedName name="matCYF" localSheetId="24">#REF!</definedName>
    <definedName name="matCYF" localSheetId="25">#REF!</definedName>
    <definedName name="matCYF" localSheetId="0">#REF!</definedName>
    <definedName name="matCYF">#REF!</definedName>
    <definedName name="MATEND" localSheetId="8">#REF!</definedName>
    <definedName name="MATEND" localSheetId="11">#REF!</definedName>
    <definedName name="MATEND" localSheetId="12">#REF!</definedName>
    <definedName name="MATEND" localSheetId="9">#REF!</definedName>
    <definedName name="MATEND" localSheetId="10">#REF!</definedName>
    <definedName name="MATEND" localSheetId="13">#REF!</definedName>
    <definedName name="MATEND" localSheetId="16">#REF!</definedName>
    <definedName name="MATEND" localSheetId="14">#REF!</definedName>
    <definedName name="MATEND" localSheetId="15">#REF!</definedName>
    <definedName name="MATEND" localSheetId="17">#REF!</definedName>
    <definedName name="MATEND" localSheetId="20">#REF!</definedName>
    <definedName name="MATEND" localSheetId="21">#REF!</definedName>
    <definedName name="MATEND" localSheetId="18">#REF!</definedName>
    <definedName name="MATEND" localSheetId="19">#REF!</definedName>
    <definedName name="MATEND" localSheetId="22">#REF!</definedName>
    <definedName name="MATEND" localSheetId="23">#REF!</definedName>
    <definedName name="MATEND" localSheetId="1">#REF!</definedName>
    <definedName name="MATEND" localSheetId="5">#REF!</definedName>
    <definedName name="MATEND" localSheetId="6">#REF!</definedName>
    <definedName name="MATEND" localSheetId="2">#REF!</definedName>
    <definedName name="MATEND" localSheetId="7">#REF!</definedName>
    <definedName name="MATEND" localSheetId="3">#REF!</definedName>
    <definedName name="MATEND" localSheetId="4">#REF!</definedName>
    <definedName name="MATEND" localSheetId="26">#REF!</definedName>
    <definedName name="MATEND" localSheetId="27">#REF!</definedName>
    <definedName name="MATEND" localSheetId="28">#REF!</definedName>
    <definedName name="MATEND" localSheetId="29">#REF!</definedName>
    <definedName name="MATEND" localSheetId="24">#REF!</definedName>
    <definedName name="MATEND" localSheetId="25">#REF!</definedName>
    <definedName name="MATEND" localSheetId="0">#REF!</definedName>
    <definedName name="MATEND">#REF!</definedName>
    <definedName name="material_costs" localSheetId="8">#REF!</definedName>
    <definedName name="material_costs" localSheetId="11">#REF!</definedName>
    <definedName name="material_costs" localSheetId="12">#REF!</definedName>
    <definedName name="material_costs" localSheetId="9">#REF!</definedName>
    <definedName name="material_costs" localSheetId="10">#REF!</definedName>
    <definedName name="material_costs" localSheetId="13">#REF!</definedName>
    <definedName name="material_costs" localSheetId="16">#REF!</definedName>
    <definedName name="material_costs" localSheetId="14">#REF!</definedName>
    <definedName name="material_costs" localSheetId="15">#REF!</definedName>
    <definedName name="material_costs" localSheetId="17">#REF!</definedName>
    <definedName name="material_costs" localSheetId="20">#REF!</definedName>
    <definedName name="material_costs" localSheetId="21">#REF!</definedName>
    <definedName name="material_costs" localSheetId="18">#REF!</definedName>
    <definedName name="material_costs" localSheetId="19">#REF!</definedName>
    <definedName name="material_costs" localSheetId="22">#REF!</definedName>
    <definedName name="material_costs" localSheetId="23">#REF!</definedName>
    <definedName name="material_costs" localSheetId="1">#REF!</definedName>
    <definedName name="material_costs" localSheetId="5">#REF!</definedName>
    <definedName name="material_costs" localSheetId="6">#REF!</definedName>
    <definedName name="material_costs" localSheetId="2">#REF!</definedName>
    <definedName name="material_costs" localSheetId="7">#REF!</definedName>
    <definedName name="material_costs" localSheetId="3">#REF!</definedName>
    <definedName name="material_costs" localSheetId="4">#REF!</definedName>
    <definedName name="material_costs" localSheetId="26">#REF!</definedName>
    <definedName name="material_costs" localSheetId="27">#REF!</definedName>
    <definedName name="material_costs" localSheetId="28">#REF!</definedName>
    <definedName name="material_costs" localSheetId="29">#REF!</definedName>
    <definedName name="material_costs" localSheetId="24">#REF!</definedName>
    <definedName name="material_costs" localSheetId="25">#REF!</definedName>
    <definedName name="material_costs" localSheetId="0">#REF!</definedName>
    <definedName name="material_costs">#REF!</definedName>
    <definedName name="matNYbud" localSheetId="8">#REF!</definedName>
    <definedName name="matNYbud" localSheetId="11">#REF!</definedName>
    <definedName name="matNYbud" localSheetId="12">#REF!</definedName>
    <definedName name="matNYbud" localSheetId="9">#REF!</definedName>
    <definedName name="matNYbud" localSheetId="10">#REF!</definedName>
    <definedName name="matNYbud" localSheetId="13">#REF!</definedName>
    <definedName name="matNYbud" localSheetId="16">#REF!</definedName>
    <definedName name="matNYbud" localSheetId="14">#REF!</definedName>
    <definedName name="matNYbud" localSheetId="15">#REF!</definedName>
    <definedName name="matNYbud" localSheetId="17">#REF!</definedName>
    <definedName name="matNYbud" localSheetId="20">#REF!</definedName>
    <definedName name="matNYbud" localSheetId="21">#REF!</definedName>
    <definedName name="matNYbud" localSheetId="18">#REF!</definedName>
    <definedName name="matNYbud" localSheetId="19">#REF!</definedName>
    <definedName name="matNYbud" localSheetId="22">#REF!</definedName>
    <definedName name="matNYbud" localSheetId="23">#REF!</definedName>
    <definedName name="matNYbud" localSheetId="1">#REF!</definedName>
    <definedName name="matNYbud" localSheetId="5">#REF!</definedName>
    <definedName name="matNYbud" localSheetId="6">#REF!</definedName>
    <definedName name="matNYbud" localSheetId="2">#REF!</definedName>
    <definedName name="matNYbud" localSheetId="7">#REF!</definedName>
    <definedName name="matNYbud" localSheetId="3">#REF!</definedName>
    <definedName name="matNYbud" localSheetId="4">#REF!</definedName>
    <definedName name="matNYbud" localSheetId="26">#REF!</definedName>
    <definedName name="matNYbud" localSheetId="27">#REF!</definedName>
    <definedName name="matNYbud" localSheetId="28">#REF!</definedName>
    <definedName name="matNYbud" localSheetId="29">#REF!</definedName>
    <definedName name="matNYbud" localSheetId="24">#REF!</definedName>
    <definedName name="matNYbud" localSheetId="25">#REF!</definedName>
    <definedName name="matNYbud" localSheetId="0">#REF!</definedName>
    <definedName name="matNYbud">#REF!</definedName>
    <definedName name="matPYACT" localSheetId="8">#REF!</definedName>
    <definedName name="matPYACT" localSheetId="11">#REF!</definedName>
    <definedName name="matPYACT" localSheetId="12">#REF!</definedName>
    <definedName name="matPYACT" localSheetId="9">#REF!</definedName>
    <definedName name="matPYACT" localSheetId="10">#REF!</definedName>
    <definedName name="matPYACT" localSheetId="13">#REF!</definedName>
    <definedName name="matPYACT" localSheetId="16">#REF!</definedName>
    <definedName name="matPYACT" localSheetId="14">#REF!</definedName>
    <definedName name="matPYACT" localSheetId="15">#REF!</definedName>
    <definedName name="matPYACT" localSheetId="17">#REF!</definedName>
    <definedName name="matPYACT" localSheetId="20">#REF!</definedName>
    <definedName name="matPYACT" localSheetId="21">#REF!</definedName>
    <definedName name="matPYACT" localSheetId="18">#REF!</definedName>
    <definedName name="matPYACT" localSheetId="19">#REF!</definedName>
    <definedName name="matPYACT" localSheetId="22">#REF!</definedName>
    <definedName name="matPYACT" localSheetId="23">#REF!</definedName>
    <definedName name="matPYACT" localSheetId="1">#REF!</definedName>
    <definedName name="matPYACT" localSheetId="5">#REF!</definedName>
    <definedName name="matPYACT" localSheetId="6">#REF!</definedName>
    <definedName name="matPYACT" localSheetId="2">#REF!</definedName>
    <definedName name="matPYACT" localSheetId="7">#REF!</definedName>
    <definedName name="matPYACT" localSheetId="3">#REF!</definedName>
    <definedName name="matPYACT" localSheetId="4">#REF!</definedName>
    <definedName name="matPYACT" localSheetId="26">#REF!</definedName>
    <definedName name="matPYACT" localSheetId="27">#REF!</definedName>
    <definedName name="matPYACT" localSheetId="28">#REF!</definedName>
    <definedName name="matPYACT" localSheetId="29">#REF!</definedName>
    <definedName name="matPYACT" localSheetId="24">#REF!</definedName>
    <definedName name="matPYACT" localSheetId="25">#REF!</definedName>
    <definedName name="matPYACT" localSheetId="0">#REF!</definedName>
    <definedName name="matPYACT">#REF!</definedName>
    <definedName name="MATSTART" localSheetId="8">#REF!</definedName>
    <definedName name="MATSTART" localSheetId="11">#REF!</definedName>
    <definedName name="MATSTART" localSheetId="12">#REF!</definedName>
    <definedName name="MATSTART" localSheetId="9">#REF!</definedName>
    <definedName name="MATSTART" localSheetId="10">#REF!</definedName>
    <definedName name="MATSTART" localSheetId="13">#REF!</definedName>
    <definedName name="MATSTART" localSheetId="16">#REF!</definedName>
    <definedName name="MATSTART" localSheetId="14">#REF!</definedName>
    <definedName name="MATSTART" localSheetId="15">#REF!</definedName>
    <definedName name="MATSTART" localSheetId="17">#REF!</definedName>
    <definedName name="MATSTART" localSheetId="20">#REF!</definedName>
    <definedName name="MATSTART" localSheetId="21">#REF!</definedName>
    <definedName name="MATSTART" localSheetId="18">#REF!</definedName>
    <definedName name="MATSTART" localSheetId="19">#REF!</definedName>
    <definedName name="MATSTART" localSheetId="22">#REF!</definedName>
    <definedName name="MATSTART" localSheetId="23">#REF!</definedName>
    <definedName name="MATSTART" localSheetId="1">#REF!</definedName>
    <definedName name="MATSTART" localSheetId="5">#REF!</definedName>
    <definedName name="MATSTART" localSheetId="6">#REF!</definedName>
    <definedName name="MATSTART" localSheetId="2">#REF!</definedName>
    <definedName name="MATSTART" localSheetId="7">#REF!</definedName>
    <definedName name="MATSTART" localSheetId="3">#REF!</definedName>
    <definedName name="MATSTART" localSheetId="4">#REF!</definedName>
    <definedName name="MATSTART" localSheetId="26">#REF!</definedName>
    <definedName name="MATSTART" localSheetId="27">#REF!</definedName>
    <definedName name="MATSTART" localSheetId="28">#REF!</definedName>
    <definedName name="MATSTART" localSheetId="29">#REF!</definedName>
    <definedName name="MATSTART" localSheetId="24">#REF!</definedName>
    <definedName name="MATSTART" localSheetId="25">#REF!</definedName>
    <definedName name="MATSTART" localSheetId="0">#REF!</definedName>
    <definedName name="MATSTART">#REF!</definedName>
    <definedName name="NonPayment">[2]lists!$AA$1:$AA$71</definedName>
    <definedName name="oth_beg_bud" localSheetId="8">#REF!</definedName>
    <definedName name="oth_beg_bud" localSheetId="11">#REF!</definedName>
    <definedName name="oth_beg_bud" localSheetId="12">#REF!</definedName>
    <definedName name="oth_beg_bud" localSheetId="9">#REF!</definedName>
    <definedName name="oth_beg_bud" localSheetId="10">#REF!</definedName>
    <definedName name="oth_beg_bud" localSheetId="13">#REF!</definedName>
    <definedName name="oth_beg_bud" localSheetId="16">#REF!</definedName>
    <definedName name="oth_beg_bud" localSheetId="14">#REF!</definedName>
    <definedName name="oth_beg_bud" localSheetId="15">#REF!</definedName>
    <definedName name="oth_beg_bud" localSheetId="17">#REF!</definedName>
    <definedName name="oth_beg_bud" localSheetId="20">#REF!</definedName>
    <definedName name="oth_beg_bud" localSheetId="21">#REF!</definedName>
    <definedName name="oth_beg_bud" localSheetId="18">#REF!</definedName>
    <definedName name="oth_beg_bud" localSheetId="19">#REF!</definedName>
    <definedName name="oth_beg_bud" localSheetId="22">#REF!</definedName>
    <definedName name="oth_beg_bud" localSheetId="23">#REF!</definedName>
    <definedName name="oth_beg_bud" localSheetId="1">#REF!</definedName>
    <definedName name="oth_beg_bud" localSheetId="5">#REF!</definedName>
    <definedName name="oth_beg_bud" localSheetId="6">#REF!</definedName>
    <definedName name="oth_beg_bud" localSheetId="2">#REF!</definedName>
    <definedName name="oth_beg_bud" localSheetId="7">#REF!</definedName>
    <definedName name="oth_beg_bud" localSheetId="3">#REF!</definedName>
    <definedName name="oth_beg_bud" localSheetId="4">#REF!</definedName>
    <definedName name="oth_beg_bud" localSheetId="26">#REF!</definedName>
    <definedName name="oth_beg_bud" localSheetId="27">#REF!</definedName>
    <definedName name="oth_beg_bud" localSheetId="28">#REF!</definedName>
    <definedName name="oth_beg_bud" localSheetId="29">#REF!</definedName>
    <definedName name="oth_beg_bud" localSheetId="24">#REF!</definedName>
    <definedName name="oth_beg_bud" localSheetId="25">#REF!</definedName>
    <definedName name="oth_beg_bud" localSheetId="0">#REF!</definedName>
    <definedName name="oth_beg_bud">#REF!</definedName>
    <definedName name="oth_end_bud" localSheetId="8">#REF!</definedName>
    <definedName name="oth_end_bud" localSheetId="11">#REF!</definedName>
    <definedName name="oth_end_bud" localSheetId="12">#REF!</definedName>
    <definedName name="oth_end_bud" localSheetId="9">#REF!</definedName>
    <definedName name="oth_end_bud" localSheetId="10">#REF!</definedName>
    <definedName name="oth_end_bud" localSheetId="13">#REF!</definedName>
    <definedName name="oth_end_bud" localSheetId="16">#REF!</definedName>
    <definedName name="oth_end_bud" localSheetId="14">#REF!</definedName>
    <definedName name="oth_end_bud" localSheetId="15">#REF!</definedName>
    <definedName name="oth_end_bud" localSheetId="17">#REF!</definedName>
    <definedName name="oth_end_bud" localSheetId="20">#REF!</definedName>
    <definedName name="oth_end_bud" localSheetId="21">#REF!</definedName>
    <definedName name="oth_end_bud" localSheetId="18">#REF!</definedName>
    <definedName name="oth_end_bud" localSheetId="19">#REF!</definedName>
    <definedName name="oth_end_bud" localSheetId="22">#REF!</definedName>
    <definedName name="oth_end_bud" localSheetId="23">#REF!</definedName>
    <definedName name="oth_end_bud" localSheetId="1">#REF!</definedName>
    <definedName name="oth_end_bud" localSheetId="5">#REF!</definedName>
    <definedName name="oth_end_bud" localSheetId="6">#REF!</definedName>
    <definedName name="oth_end_bud" localSheetId="2">#REF!</definedName>
    <definedName name="oth_end_bud" localSheetId="7">#REF!</definedName>
    <definedName name="oth_end_bud" localSheetId="3">#REF!</definedName>
    <definedName name="oth_end_bud" localSheetId="4">#REF!</definedName>
    <definedName name="oth_end_bud" localSheetId="26">#REF!</definedName>
    <definedName name="oth_end_bud" localSheetId="27">#REF!</definedName>
    <definedName name="oth_end_bud" localSheetId="28">#REF!</definedName>
    <definedName name="oth_end_bud" localSheetId="29">#REF!</definedName>
    <definedName name="oth_end_bud" localSheetId="24">#REF!</definedName>
    <definedName name="oth_end_bud" localSheetId="25">#REF!</definedName>
    <definedName name="oth_end_bud" localSheetId="0">#REF!</definedName>
    <definedName name="oth_end_bud">#REF!</definedName>
    <definedName name="oth12ACT" localSheetId="8">#REF!</definedName>
    <definedName name="oth12ACT" localSheetId="11">#REF!</definedName>
    <definedName name="oth12ACT" localSheetId="12">#REF!</definedName>
    <definedName name="oth12ACT" localSheetId="9">#REF!</definedName>
    <definedName name="oth12ACT" localSheetId="10">#REF!</definedName>
    <definedName name="oth12ACT" localSheetId="13">#REF!</definedName>
    <definedName name="oth12ACT" localSheetId="16">#REF!</definedName>
    <definedName name="oth12ACT" localSheetId="14">#REF!</definedName>
    <definedName name="oth12ACT" localSheetId="15">#REF!</definedName>
    <definedName name="oth12ACT" localSheetId="17">#REF!</definedName>
    <definedName name="oth12ACT" localSheetId="20">#REF!</definedName>
    <definedName name="oth12ACT" localSheetId="21">#REF!</definedName>
    <definedName name="oth12ACT" localSheetId="18">#REF!</definedName>
    <definedName name="oth12ACT" localSheetId="19">#REF!</definedName>
    <definedName name="oth12ACT" localSheetId="22">#REF!</definedName>
    <definedName name="oth12ACT" localSheetId="23">#REF!</definedName>
    <definedName name="oth12ACT" localSheetId="1">#REF!</definedName>
    <definedName name="oth12ACT" localSheetId="5">#REF!</definedName>
    <definedName name="oth12ACT" localSheetId="6">#REF!</definedName>
    <definedName name="oth12ACT" localSheetId="2">#REF!</definedName>
    <definedName name="oth12ACT" localSheetId="7">#REF!</definedName>
    <definedName name="oth12ACT" localSheetId="3">#REF!</definedName>
    <definedName name="oth12ACT" localSheetId="4">#REF!</definedName>
    <definedName name="oth12ACT" localSheetId="26">#REF!</definedName>
    <definedName name="oth12ACT" localSheetId="27">#REF!</definedName>
    <definedName name="oth12ACT" localSheetId="28">#REF!</definedName>
    <definedName name="oth12ACT" localSheetId="29">#REF!</definedName>
    <definedName name="oth12ACT" localSheetId="24">#REF!</definedName>
    <definedName name="oth12ACT" localSheetId="25">#REF!</definedName>
    <definedName name="oth12ACT" localSheetId="0">#REF!</definedName>
    <definedName name="oth12ACT">#REF!</definedName>
    <definedName name="othCYACT" localSheetId="8">#REF!</definedName>
    <definedName name="othCYACT" localSheetId="11">#REF!</definedName>
    <definedName name="othCYACT" localSheetId="12">#REF!</definedName>
    <definedName name="othCYACT" localSheetId="9">#REF!</definedName>
    <definedName name="othCYACT" localSheetId="10">#REF!</definedName>
    <definedName name="othCYACT" localSheetId="13">#REF!</definedName>
    <definedName name="othCYACT" localSheetId="16">#REF!</definedName>
    <definedName name="othCYACT" localSheetId="14">#REF!</definedName>
    <definedName name="othCYACT" localSheetId="15">#REF!</definedName>
    <definedName name="othCYACT" localSheetId="17">#REF!</definedName>
    <definedName name="othCYACT" localSheetId="20">#REF!</definedName>
    <definedName name="othCYACT" localSheetId="21">#REF!</definedName>
    <definedName name="othCYACT" localSheetId="18">#REF!</definedName>
    <definedName name="othCYACT" localSheetId="19">#REF!</definedName>
    <definedName name="othCYACT" localSheetId="22">#REF!</definedName>
    <definedName name="othCYACT" localSheetId="23">#REF!</definedName>
    <definedName name="othCYACT" localSheetId="1">#REF!</definedName>
    <definedName name="othCYACT" localSheetId="5">#REF!</definedName>
    <definedName name="othCYACT" localSheetId="6">#REF!</definedName>
    <definedName name="othCYACT" localSheetId="2">#REF!</definedName>
    <definedName name="othCYACT" localSheetId="7">#REF!</definedName>
    <definedName name="othCYACT" localSheetId="3">#REF!</definedName>
    <definedName name="othCYACT" localSheetId="4">#REF!</definedName>
    <definedName name="othCYACT" localSheetId="26">#REF!</definedName>
    <definedName name="othCYACT" localSheetId="27">#REF!</definedName>
    <definedName name="othCYACT" localSheetId="28">#REF!</definedName>
    <definedName name="othCYACT" localSheetId="29">#REF!</definedName>
    <definedName name="othCYACT" localSheetId="24">#REF!</definedName>
    <definedName name="othCYACT" localSheetId="25">#REF!</definedName>
    <definedName name="othCYACT" localSheetId="0">#REF!</definedName>
    <definedName name="othCYACT">#REF!</definedName>
    <definedName name="othCYBUD" localSheetId="8">#REF!</definedName>
    <definedName name="othCYBUD" localSheetId="11">#REF!</definedName>
    <definedName name="othCYBUD" localSheetId="12">#REF!</definedName>
    <definedName name="othCYBUD" localSheetId="9">#REF!</definedName>
    <definedName name="othCYBUD" localSheetId="10">#REF!</definedName>
    <definedName name="othCYBUD" localSheetId="13">#REF!</definedName>
    <definedName name="othCYBUD" localSheetId="16">#REF!</definedName>
    <definedName name="othCYBUD" localSheetId="14">#REF!</definedName>
    <definedName name="othCYBUD" localSheetId="15">#REF!</definedName>
    <definedName name="othCYBUD" localSheetId="17">#REF!</definedName>
    <definedName name="othCYBUD" localSheetId="20">#REF!</definedName>
    <definedName name="othCYBUD" localSheetId="21">#REF!</definedName>
    <definedName name="othCYBUD" localSheetId="18">#REF!</definedName>
    <definedName name="othCYBUD" localSheetId="19">#REF!</definedName>
    <definedName name="othCYBUD" localSheetId="22">#REF!</definedName>
    <definedName name="othCYBUD" localSheetId="23">#REF!</definedName>
    <definedName name="othCYBUD" localSheetId="1">#REF!</definedName>
    <definedName name="othCYBUD" localSheetId="5">#REF!</definedName>
    <definedName name="othCYBUD" localSheetId="6">#REF!</definedName>
    <definedName name="othCYBUD" localSheetId="2">#REF!</definedName>
    <definedName name="othCYBUD" localSheetId="7">#REF!</definedName>
    <definedName name="othCYBUD" localSheetId="3">#REF!</definedName>
    <definedName name="othCYBUD" localSheetId="4">#REF!</definedName>
    <definedName name="othCYBUD" localSheetId="26">#REF!</definedName>
    <definedName name="othCYBUD" localSheetId="27">#REF!</definedName>
    <definedName name="othCYBUD" localSheetId="28">#REF!</definedName>
    <definedName name="othCYBUD" localSheetId="29">#REF!</definedName>
    <definedName name="othCYBUD" localSheetId="24">#REF!</definedName>
    <definedName name="othCYBUD" localSheetId="25">#REF!</definedName>
    <definedName name="othCYBUD" localSheetId="0">#REF!</definedName>
    <definedName name="othCYBUD">#REF!</definedName>
    <definedName name="othCYF" localSheetId="8">#REF!</definedName>
    <definedName name="othCYF" localSheetId="11">#REF!</definedName>
    <definedName name="othCYF" localSheetId="12">#REF!</definedName>
    <definedName name="othCYF" localSheetId="9">#REF!</definedName>
    <definedName name="othCYF" localSheetId="10">#REF!</definedName>
    <definedName name="othCYF" localSheetId="13">#REF!</definedName>
    <definedName name="othCYF" localSheetId="16">#REF!</definedName>
    <definedName name="othCYF" localSheetId="14">#REF!</definedName>
    <definedName name="othCYF" localSheetId="15">#REF!</definedName>
    <definedName name="othCYF" localSheetId="17">#REF!</definedName>
    <definedName name="othCYF" localSheetId="20">#REF!</definedName>
    <definedName name="othCYF" localSheetId="21">#REF!</definedName>
    <definedName name="othCYF" localSheetId="18">#REF!</definedName>
    <definedName name="othCYF" localSheetId="19">#REF!</definedName>
    <definedName name="othCYF" localSheetId="22">#REF!</definedName>
    <definedName name="othCYF" localSheetId="23">#REF!</definedName>
    <definedName name="othCYF" localSheetId="1">#REF!</definedName>
    <definedName name="othCYF" localSheetId="5">#REF!</definedName>
    <definedName name="othCYF" localSheetId="6">#REF!</definedName>
    <definedName name="othCYF" localSheetId="2">#REF!</definedName>
    <definedName name="othCYF" localSheetId="7">#REF!</definedName>
    <definedName name="othCYF" localSheetId="3">#REF!</definedName>
    <definedName name="othCYF" localSheetId="4">#REF!</definedName>
    <definedName name="othCYF" localSheetId="26">#REF!</definedName>
    <definedName name="othCYF" localSheetId="27">#REF!</definedName>
    <definedName name="othCYF" localSheetId="28">#REF!</definedName>
    <definedName name="othCYF" localSheetId="29">#REF!</definedName>
    <definedName name="othCYF" localSheetId="24">#REF!</definedName>
    <definedName name="othCYF" localSheetId="25">#REF!</definedName>
    <definedName name="othCYF" localSheetId="0">#REF!</definedName>
    <definedName name="othCYF">#REF!</definedName>
    <definedName name="OTHEND" localSheetId="8">#REF!</definedName>
    <definedName name="OTHEND" localSheetId="11">#REF!</definedName>
    <definedName name="OTHEND" localSheetId="12">#REF!</definedName>
    <definedName name="OTHEND" localSheetId="9">#REF!</definedName>
    <definedName name="OTHEND" localSheetId="10">#REF!</definedName>
    <definedName name="OTHEND" localSheetId="13">#REF!</definedName>
    <definedName name="OTHEND" localSheetId="16">#REF!</definedName>
    <definedName name="OTHEND" localSheetId="14">#REF!</definedName>
    <definedName name="OTHEND" localSheetId="15">#REF!</definedName>
    <definedName name="OTHEND" localSheetId="17">#REF!</definedName>
    <definedName name="OTHEND" localSheetId="20">#REF!</definedName>
    <definedName name="OTHEND" localSheetId="21">#REF!</definedName>
    <definedName name="OTHEND" localSheetId="18">#REF!</definedName>
    <definedName name="OTHEND" localSheetId="19">#REF!</definedName>
    <definedName name="OTHEND" localSheetId="22">#REF!</definedName>
    <definedName name="OTHEND" localSheetId="23">#REF!</definedName>
    <definedName name="OTHEND" localSheetId="1">#REF!</definedName>
    <definedName name="OTHEND" localSheetId="5">#REF!</definedName>
    <definedName name="OTHEND" localSheetId="6">#REF!</definedName>
    <definedName name="OTHEND" localSheetId="2">#REF!</definedName>
    <definedName name="OTHEND" localSheetId="7">#REF!</definedName>
    <definedName name="OTHEND" localSheetId="3">#REF!</definedName>
    <definedName name="OTHEND" localSheetId="4">#REF!</definedName>
    <definedName name="OTHEND" localSheetId="26">#REF!</definedName>
    <definedName name="OTHEND" localSheetId="27">#REF!</definedName>
    <definedName name="OTHEND" localSheetId="28">#REF!</definedName>
    <definedName name="OTHEND" localSheetId="29">#REF!</definedName>
    <definedName name="OTHEND" localSheetId="24">#REF!</definedName>
    <definedName name="OTHEND" localSheetId="25">#REF!</definedName>
    <definedName name="OTHEND" localSheetId="0">#REF!</definedName>
    <definedName name="OTHEND">#REF!</definedName>
    <definedName name="other_costs" localSheetId="8">#REF!</definedName>
    <definedName name="other_costs" localSheetId="11">#REF!</definedName>
    <definedName name="other_costs" localSheetId="12">#REF!</definedName>
    <definedName name="other_costs" localSheetId="9">#REF!</definedName>
    <definedName name="other_costs" localSheetId="10">#REF!</definedName>
    <definedName name="other_costs" localSheetId="13">#REF!</definedName>
    <definedName name="other_costs" localSheetId="16">#REF!</definedName>
    <definedName name="other_costs" localSheetId="14">#REF!</definedName>
    <definedName name="other_costs" localSheetId="15">#REF!</definedName>
    <definedName name="other_costs" localSheetId="17">#REF!</definedName>
    <definedName name="other_costs" localSheetId="20">#REF!</definedName>
    <definedName name="other_costs" localSheetId="21">#REF!</definedName>
    <definedName name="other_costs" localSheetId="18">#REF!</definedName>
    <definedName name="other_costs" localSheetId="19">#REF!</definedName>
    <definedName name="other_costs" localSheetId="22">#REF!</definedName>
    <definedName name="other_costs" localSheetId="23">#REF!</definedName>
    <definedName name="other_costs" localSheetId="1">#REF!</definedName>
    <definedName name="other_costs" localSheetId="5">#REF!</definedName>
    <definedName name="other_costs" localSheetId="6">#REF!</definedName>
    <definedName name="other_costs" localSheetId="2">#REF!</definedName>
    <definedName name="other_costs" localSheetId="7">#REF!</definedName>
    <definedName name="other_costs" localSheetId="3">#REF!</definedName>
    <definedName name="other_costs" localSheetId="4">#REF!</definedName>
    <definedName name="other_costs" localSheetId="26">#REF!</definedName>
    <definedName name="other_costs" localSheetId="27">#REF!</definedName>
    <definedName name="other_costs" localSheetId="28">#REF!</definedName>
    <definedName name="other_costs" localSheetId="29">#REF!</definedName>
    <definedName name="other_costs" localSheetId="24">#REF!</definedName>
    <definedName name="other_costs" localSheetId="25">#REF!</definedName>
    <definedName name="other_costs" localSheetId="0">#REF!</definedName>
    <definedName name="other_costs">#REF!</definedName>
    <definedName name="OTHERBUD" localSheetId="8">#REF!</definedName>
    <definedName name="OTHERBUD" localSheetId="11">#REF!</definedName>
    <definedName name="OTHERBUD" localSheetId="12">#REF!</definedName>
    <definedName name="OTHERBUD" localSheetId="9">#REF!</definedName>
    <definedName name="OTHERBUD" localSheetId="10">#REF!</definedName>
    <definedName name="OTHERBUD" localSheetId="13">#REF!</definedName>
    <definedName name="OTHERBUD" localSheetId="16">#REF!</definedName>
    <definedName name="OTHERBUD" localSheetId="14">#REF!</definedName>
    <definedName name="OTHERBUD" localSheetId="15">#REF!</definedName>
    <definedName name="OTHERBUD" localSheetId="17">#REF!</definedName>
    <definedName name="OTHERBUD" localSheetId="20">#REF!</definedName>
    <definedName name="OTHERBUD" localSheetId="21">#REF!</definedName>
    <definedName name="OTHERBUD" localSheetId="18">#REF!</definedName>
    <definedName name="OTHERBUD" localSheetId="19">#REF!</definedName>
    <definedName name="OTHERBUD" localSheetId="22">#REF!</definedName>
    <definedName name="OTHERBUD" localSheetId="23">#REF!</definedName>
    <definedName name="OTHERBUD" localSheetId="1">#REF!</definedName>
    <definedName name="OTHERBUD" localSheetId="5">#REF!</definedName>
    <definedName name="OTHERBUD" localSheetId="6">#REF!</definedName>
    <definedName name="OTHERBUD" localSheetId="2">#REF!</definedName>
    <definedName name="OTHERBUD" localSheetId="7">#REF!</definedName>
    <definedName name="OTHERBUD" localSheetId="3">#REF!</definedName>
    <definedName name="OTHERBUD" localSheetId="4">#REF!</definedName>
    <definedName name="OTHERBUD" localSheetId="26">#REF!</definedName>
    <definedName name="OTHERBUD" localSheetId="27">#REF!</definedName>
    <definedName name="OTHERBUD" localSheetId="28">#REF!</definedName>
    <definedName name="OTHERBUD" localSheetId="29">#REF!</definedName>
    <definedName name="OTHERBUD" localSheetId="24">#REF!</definedName>
    <definedName name="OTHERBUD" localSheetId="25">#REF!</definedName>
    <definedName name="OTHERBUD" localSheetId="0">#REF!</definedName>
    <definedName name="OTHERBUD">#REF!</definedName>
    <definedName name="othNYbud" localSheetId="8">#REF!</definedName>
    <definedName name="othNYbud" localSheetId="11">#REF!</definedName>
    <definedName name="othNYbud" localSheetId="12">#REF!</definedName>
    <definedName name="othNYbud" localSheetId="9">#REF!</definedName>
    <definedName name="othNYbud" localSheetId="10">#REF!</definedName>
    <definedName name="othNYbud" localSheetId="13">#REF!</definedName>
    <definedName name="othNYbud" localSheetId="16">#REF!</definedName>
    <definedName name="othNYbud" localSheetId="14">#REF!</definedName>
    <definedName name="othNYbud" localSheetId="15">#REF!</definedName>
    <definedName name="othNYbud" localSheetId="17">#REF!</definedName>
    <definedName name="othNYbud" localSheetId="20">#REF!</definedName>
    <definedName name="othNYbud" localSheetId="21">#REF!</definedName>
    <definedName name="othNYbud" localSheetId="18">#REF!</definedName>
    <definedName name="othNYbud" localSheetId="19">#REF!</definedName>
    <definedName name="othNYbud" localSheetId="22">#REF!</definedName>
    <definedName name="othNYbud" localSheetId="23">#REF!</definedName>
    <definedName name="othNYbud" localSheetId="1">#REF!</definedName>
    <definedName name="othNYbud" localSheetId="5">#REF!</definedName>
    <definedName name="othNYbud" localSheetId="6">#REF!</definedName>
    <definedName name="othNYbud" localSheetId="2">#REF!</definedName>
    <definedName name="othNYbud" localSheetId="7">#REF!</definedName>
    <definedName name="othNYbud" localSheetId="3">#REF!</definedName>
    <definedName name="othNYbud" localSheetId="4">#REF!</definedName>
    <definedName name="othNYbud" localSheetId="26">#REF!</definedName>
    <definedName name="othNYbud" localSheetId="27">#REF!</definedName>
    <definedName name="othNYbud" localSheetId="28">#REF!</definedName>
    <definedName name="othNYbud" localSheetId="29">#REF!</definedName>
    <definedName name="othNYbud" localSheetId="24">#REF!</definedName>
    <definedName name="othNYbud" localSheetId="25">#REF!</definedName>
    <definedName name="othNYbud" localSheetId="0">#REF!</definedName>
    <definedName name="othNYbud">#REF!</definedName>
    <definedName name="othPYACT" localSheetId="8">#REF!</definedName>
    <definedName name="othPYACT" localSheetId="11">#REF!</definedName>
    <definedName name="othPYACT" localSheetId="12">#REF!</definedName>
    <definedName name="othPYACT" localSheetId="9">#REF!</definedName>
    <definedName name="othPYACT" localSheetId="10">#REF!</definedName>
    <definedName name="othPYACT" localSheetId="13">#REF!</definedName>
    <definedName name="othPYACT" localSheetId="16">#REF!</definedName>
    <definedName name="othPYACT" localSheetId="14">#REF!</definedName>
    <definedName name="othPYACT" localSheetId="15">#REF!</definedName>
    <definedName name="othPYACT" localSheetId="17">#REF!</definedName>
    <definedName name="othPYACT" localSheetId="20">#REF!</definedName>
    <definedName name="othPYACT" localSheetId="21">#REF!</definedName>
    <definedName name="othPYACT" localSheetId="18">#REF!</definedName>
    <definedName name="othPYACT" localSheetId="19">#REF!</definedName>
    <definedName name="othPYACT" localSheetId="22">#REF!</definedName>
    <definedName name="othPYACT" localSheetId="23">#REF!</definedName>
    <definedName name="othPYACT" localSheetId="1">#REF!</definedName>
    <definedName name="othPYACT" localSheetId="5">#REF!</definedName>
    <definedName name="othPYACT" localSheetId="6">#REF!</definedName>
    <definedName name="othPYACT" localSheetId="2">#REF!</definedName>
    <definedName name="othPYACT" localSheetId="7">#REF!</definedName>
    <definedName name="othPYACT" localSheetId="3">#REF!</definedName>
    <definedName name="othPYACT" localSheetId="4">#REF!</definedName>
    <definedName name="othPYACT" localSheetId="26">#REF!</definedName>
    <definedName name="othPYACT" localSheetId="27">#REF!</definedName>
    <definedName name="othPYACT" localSheetId="28">#REF!</definedName>
    <definedName name="othPYACT" localSheetId="29">#REF!</definedName>
    <definedName name="othPYACT" localSheetId="24">#REF!</definedName>
    <definedName name="othPYACT" localSheetId="25">#REF!</definedName>
    <definedName name="othPYACT" localSheetId="0">#REF!</definedName>
    <definedName name="othPYACT">#REF!</definedName>
    <definedName name="OTHSTART" localSheetId="8">#REF!</definedName>
    <definedName name="OTHSTART" localSheetId="11">#REF!</definedName>
    <definedName name="OTHSTART" localSheetId="12">#REF!</definedName>
    <definedName name="OTHSTART" localSheetId="9">#REF!</definedName>
    <definedName name="OTHSTART" localSheetId="10">#REF!</definedName>
    <definedName name="OTHSTART" localSheetId="13">#REF!</definedName>
    <definedName name="OTHSTART" localSheetId="16">#REF!</definedName>
    <definedName name="OTHSTART" localSheetId="14">#REF!</definedName>
    <definedName name="OTHSTART" localSheetId="15">#REF!</definedName>
    <definedName name="OTHSTART" localSheetId="17">#REF!</definedName>
    <definedName name="OTHSTART" localSheetId="20">#REF!</definedName>
    <definedName name="OTHSTART" localSheetId="21">#REF!</definedName>
    <definedName name="OTHSTART" localSheetId="18">#REF!</definedName>
    <definedName name="OTHSTART" localSheetId="19">#REF!</definedName>
    <definedName name="OTHSTART" localSheetId="22">#REF!</definedName>
    <definedName name="OTHSTART" localSheetId="23">#REF!</definedName>
    <definedName name="OTHSTART" localSheetId="1">#REF!</definedName>
    <definedName name="OTHSTART" localSheetId="5">#REF!</definedName>
    <definedName name="OTHSTART" localSheetId="6">#REF!</definedName>
    <definedName name="OTHSTART" localSheetId="2">#REF!</definedName>
    <definedName name="OTHSTART" localSheetId="7">#REF!</definedName>
    <definedName name="OTHSTART" localSheetId="3">#REF!</definedName>
    <definedName name="OTHSTART" localSheetId="4">#REF!</definedName>
    <definedName name="OTHSTART" localSheetId="26">#REF!</definedName>
    <definedName name="OTHSTART" localSheetId="27">#REF!</definedName>
    <definedName name="OTHSTART" localSheetId="28">#REF!</definedName>
    <definedName name="OTHSTART" localSheetId="29">#REF!</definedName>
    <definedName name="OTHSTART" localSheetId="24">#REF!</definedName>
    <definedName name="OTHSTART" localSheetId="25">#REF!</definedName>
    <definedName name="OTHSTART" localSheetId="0">#REF!</definedName>
    <definedName name="OTHSTART">#REF!</definedName>
    <definedName name="_xlnm.Print_Area" localSheetId="8">'Bill Impacts - GS &lt; 50 1000'!$A$1:$AL$63</definedName>
    <definedName name="_xlnm.Print_Area" localSheetId="11">'Bill Impacts - GS &lt; 50 10000'!$A$1:$AL$63</definedName>
    <definedName name="_xlnm.Print_Area" localSheetId="12">'Bill Impacts - GS &lt; 50 15000'!$A$1:$AL$63</definedName>
    <definedName name="_xlnm.Print_Area" localSheetId="9">'Bill Impacts - GS &lt; 50 2000'!$A$1:$AL$63</definedName>
    <definedName name="_xlnm.Print_Area" localSheetId="10">'Bill Impacts - GS &lt; 50 5000'!$A$1:$AL$63</definedName>
    <definedName name="_xlnm.Print_Area" localSheetId="13">'Bill Impacts - GS &gt; 50 100'!$A$1:$AL$63</definedName>
    <definedName name="_xlnm.Print_Area" localSheetId="16">'Bill Impacts - GS &gt; 50 2000'!$A$1:$AL$63</definedName>
    <definedName name="_xlnm.Print_Area" localSheetId="14">'Bill Impacts - GS &gt; 50 250'!$A$1:$AL$63</definedName>
    <definedName name="_xlnm.Print_Area" localSheetId="15">'Bill Impacts - GS &gt; 50 350'!$A$1:$AL$63</definedName>
    <definedName name="_xlnm.Print_Area" localSheetId="17">'Bill Impacts - GS &gt; 50 4000'!$A$1:$AL$63</definedName>
    <definedName name="_xlnm.Print_Area" localSheetId="20">'Bill Impacts - Large Use 10000'!$A$1:$AL$63</definedName>
    <definedName name="_xlnm.Print_Area" localSheetId="21">'Bill Impacts - Large Use 12500'!$A$1:$AL$63</definedName>
    <definedName name="_xlnm.Print_Area" localSheetId="18">'Bill Impacts - Large Use 6500'!$A$1:$AL$63</definedName>
    <definedName name="_xlnm.Print_Area" localSheetId="19">'Bill Impacts - Large Use 7500'!$A$1:$AL$63</definedName>
    <definedName name="_xlnm.Print_Area" localSheetId="22">'Bill Impacts - Large Use2 15000'!$A$1:$AL$63</definedName>
    <definedName name="_xlnm.Print_Area" localSheetId="23">'Bill Impacts - Large Use2 20000'!$A$1:$AL$63</definedName>
    <definedName name="_xlnm.Print_Area" localSheetId="1">'Bill Impacts - Residential 100'!$A$1:$AL$63</definedName>
    <definedName name="_xlnm.Print_Area" localSheetId="5">'Bill Impacts - Residential 1000'!$A$1:$AL$63</definedName>
    <definedName name="_xlnm.Print_Area" localSheetId="6">'Bill Impacts - Residential 1500'!$A$1:$AL$63</definedName>
    <definedName name="_xlnm.Print_Area" localSheetId="2">'Bill Impacts - Residential 200'!$A$1:$AL$63</definedName>
    <definedName name="_xlnm.Print_Area" localSheetId="7">'Bill Impacts - Residential 2000'!$A$1:$AL$63</definedName>
    <definedName name="_xlnm.Print_Area" localSheetId="3">'Bill Impacts - Residential 500'!$A$1:$AL$63</definedName>
    <definedName name="_xlnm.Print_Area" localSheetId="4">'Bill Impacts - Residential 800'!$A$1:$AL$63</definedName>
    <definedName name="_xlnm.Print_Area" localSheetId="26">'Bill Impacts - Sentinel'!$A$1:$AL$63</definedName>
    <definedName name="_xlnm.Print_Area" localSheetId="27">'Bill Impacts - Sentinel (2)'!$A$1:$AL$63</definedName>
    <definedName name="_xlnm.Print_Area" localSheetId="28">'Bill Impacts - Street Light'!$A$1:$AL$63</definedName>
    <definedName name="_xlnm.Print_Area" localSheetId="29">'Bill Impacts - Street Light (2'!$A$1:$AL$63</definedName>
    <definedName name="_xlnm.Print_Area" localSheetId="24">'Bill Impacts - USL 250'!$A$1:$AL$63</definedName>
    <definedName name="_xlnm.Print_Area" localSheetId="25">'Bill Impacts - USL 500'!$A$1:$AL$63</definedName>
    <definedName name="print_end" localSheetId="8">#REF!</definedName>
    <definedName name="print_end" localSheetId="11">#REF!</definedName>
    <definedName name="print_end" localSheetId="12">#REF!</definedName>
    <definedName name="print_end" localSheetId="9">#REF!</definedName>
    <definedName name="print_end" localSheetId="10">#REF!</definedName>
    <definedName name="print_end" localSheetId="13">#REF!</definedName>
    <definedName name="print_end" localSheetId="16">#REF!</definedName>
    <definedName name="print_end" localSheetId="14">#REF!</definedName>
    <definedName name="print_end" localSheetId="15">#REF!</definedName>
    <definedName name="print_end" localSheetId="17">#REF!</definedName>
    <definedName name="print_end" localSheetId="20">#REF!</definedName>
    <definedName name="print_end" localSheetId="21">#REF!</definedName>
    <definedName name="print_end" localSheetId="18">#REF!</definedName>
    <definedName name="print_end" localSheetId="19">#REF!</definedName>
    <definedName name="print_end" localSheetId="22">#REF!</definedName>
    <definedName name="print_end" localSheetId="23">#REF!</definedName>
    <definedName name="print_end" localSheetId="1">#REF!</definedName>
    <definedName name="print_end" localSheetId="5">#REF!</definedName>
    <definedName name="print_end" localSheetId="6">#REF!</definedName>
    <definedName name="print_end" localSheetId="2">#REF!</definedName>
    <definedName name="print_end" localSheetId="7">#REF!</definedName>
    <definedName name="print_end" localSheetId="3">#REF!</definedName>
    <definedName name="print_end" localSheetId="4">#REF!</definedName>
    <definedName name="print_end" localSheetId="26">#REF!</definedName>
    <definedName name="print_end" localSheetId="27">#REF!</definedName>
    <definedName name="print_end" localSheetId="28">#REF!</definedName>
    <definedName name="print_end" localSheetId="29">#REF!</definedName>
    <definedName name="print_end" localSheetId="24">#REF!</definedName>
    <definedName name="print_end" localSheetId="25">#REF!</definedName>
    <definedName name="print_end" localSheetId="0">#REF!</definedName>
    <definedName name="print_end">#REF!</definedName>
    <definedName name="Rate_Class">[2]lists!$A$1:$A$104</definedName>
    <definedName name="ratedescription">[5]hidden1!$D$1:$D$122</definedName>
    <definedName name="SALBENF" localSheetId="8">#REF!</definedName>
    <definedName name="SALBENF" localSheetId="11">#REF!</definedName>
    <definedName name="SALBENF" localSheetId="12">#REF!</definedName>
    <definedName name="SALBENF" localSheetId="9">#REF!</definedName>
    <definedName name="SALBENF" localSheetId="10">#REF!</definedName>
    <definedName name="SALBENF" localSheetId="13">#REF!</definedName>
    <definedName name="SALBENF" localSheetId="16">#REF!</definedName>
    <definedName name="SALBENF" localSheetId="14">#REF!</definedName>
    <definedName name="SALBENF" localSheetId="15">#REF!</definedName>
    <definedName name="SALBENF" localSheetId="17">#REF!</definedName>
    <definedName name="SALBENF" localSheetId="20">#REF!</definedName>
    <definedName name="SALBENF" localSheetId="21">#REF!</definedName>
    <definedName name="SALBENF" localSheetId="18">#REF!</definedName>
    <definedName name="SALBENF" localSheetId="19">#REF!</definedName>
    <definedName name="SALBENF" localSheetId="22">#REF!</definedName>
    <definedName name="SALBENF" localSheetId="23">#REF!</definedName>
    <definedName name="SALBENF" localSheetId="1">#REF!</definedName>
    <definedName name="SALBENF" localSheetId="5">#REF!</definedName>
    <definedName name="SALBENF" localSheetId="6">#REF!</definedName>
    <definedName name="SALBENF" localSheetId="2">#REF!</definedName>
    <definedName name="SALBENF" localSheetId="7">#REF!</definedName>
    <definedName name="SALBENF" localSheetId="3">#REF!</definedName>
    <definedName name="SALBENF" localSheetId="4">#REF!</definedName>
    <definedName name="SALBENF" localSheetId="26">#REF!</definedName>
    <definedName name="SALBENF" localSheetId="27">#REF!</definedName>
    <definedName name="SALBENF" localSheetId="28">#REF!</definedName>
    <definedName name="SALBENF" localSheetId="29">#REF!</definedName>
    <definedName name="SALBENF" localSheetId="24">#REF!</definedName>
    <definedName name="SALBENF" localSheetId="25">#REF!</definedName>
    <definedName name="SALBENF" localSheetId="0">#REF!</definedName>
    <definedName name="SALBENF">#REF!</definedName>
    <definedName name="salreg" localSheetId="8">#REF!</definedName>
    <definedName name="salreg" localSheetId="11">#REF!</definedName>
    <definedName name="salreg" localSheetId="12">#REF!</definedName>
    <definedName name="salreg" localSheetId="9">#REF!</definedName>
    <definedName name="salreg" localSheetId="10">#REF!</definedName>
    <definedName name="salreg" localSheetId="13">#REF!</definedName>
    <definedName name="salreg" localSheetId="16">#REF!</definedName>
    <definedName name="salreg" localSheetId="14">#REF!</definedName>
    <definedName name="salreg" localSheetId="15">#REF!</definedName>
    <definedName name="salreg" localSheetId="17">#REF!</definedName>
    <definedName name="salreg" localSheetId="20">#REF!</definedName>
    <definedName name="salreg" localSheetId="21">#REF!</definedName>
    <definedName name="salreg" localSheetId="18">#REF!</definedName>
    <definedName name="salreg" localSheetId="19">#REF!</definedName>
    <definedName name="salreg" localSheetId="22">#REF!</definedName>
    <definedName name="salreg" localSheetId="23">#REF!</definedName>
    <definedName name="salreg" localSheetId="1">#REF!</definedName>
    <definedName name="salreg" localSheetId="5">#REF!</definedName>
    <definedName name="salreg" localSheetId="6">#REF!</definedName>
    <definedName name="salreg" localSheetId="2">#REF!</definedName>
    <definedName name="salreg" localSheetId="7">#REF!</definedName>
    <definedName name="salreg" localSheetId="3">#REF!</definedName>
    <definedName name="salreg" localSheetId="4">#REF!</definedName>
    <definedName name="salreg" localSheetId="26">#REF!</definedName>
    <definedName name="salreg" localSheetId="27">#REF!</definedName>
    <definedName name="salreg" localSheetId="28">#REF!</definedName>
    <definedName name="salreg" localSheetId="29">#REF!</definedName>
    <definedName name="salreg" localSheetId="24">#REF!</definedName>
    <definedName name="salreg" localSheetId="25">#REF!</definedName>
    <definedName name="salreg" localSheetId="0">#REF!</definedName>
    <definedName name="salreg">#REF!</definedName>
    <definedName name="SALREGF" localSheetId="8">#REF!</definedName>
    <definedName name="SALREGF" localSheetId="11">#REF!</definedName>
    <definedName name="SALREGF" localSheetId="12">#REF!</definedName>
    <definedName name="SALREGF" localSheetId="9">#REF!</definedName>
    <definedName name="SALREGF" localSheetId="10">#REF!</definedName>
    <definedName name="SALREGF" localSheetId="13">#REF!</definedName>
    <definedName name="SALREGF" localSheetId="16">#REF!</definedName>
    <definedName name="SALREGF" localSheetId="14">#REF!</definedName>
    <definedName name="SALREGF" localSheetId="15">#REF!</definedName>
    <definedName name="SALREGF" localSheetId="17">#REF!</definedName>
    <definedName name="SALREGF" localSheetId="20">#REF!</definedName>
    <definedName name="SALREGF" localSheetId="21">#REF!</definedName>
    <definedName name="SALREGF" localSheetId="18">#REF!</definedName>
    <definedName name="SALREGF" localSheetId="19">#REF!</definedName>
    <definedName name="SALREGF" localSheetId="22">#REF!</definedName>
    <definedName name="SALREGF" localSheetId="23">#REF!</definedName>
    <definedName name="SALREGF" localSheetId="1">#REF!</definedName>
    <definedName name="SALREGF" localSheetId="5">#REF!</definedName>
    <definedName name="SALREGF" localSheetId="6">#REF!</definedName>
    <definedName name="SALREGF" localSheetId="2">#REF!</definedName>
    <definedName name="SALREGF" localSheetId="7">#REF!</definedName>
    <definedName name="SALREGF" localSheetId="3">#REF!</definedName>
    <definedName name="SALREGF" localSheetId="4">#REF!</definedName>
    <definedName name="SALREGF" localSheetId="26">#REF!</definedName>
    <definedName name="SALREGF" localSheetId="27">#REF!</definedName>
    <definedName name="SALREGF" localSheetId="28">#REF!</definedName>
    <definedName name="SALREGF" localSheetId="29">#REF!</definedName>
    <definedName name="SALREGF" localSheetId="24">#REF!</definedName>
    <definedName name="SALREGF" localSheetId="25">#REF!</definedName>
    <definedName name="SALREGF" localSheetId="0">#REF!</definedName>
    <definedName name="SALREGF">#REF!</definedName>
    <definedName name="TEMPA" localSheetId="8">#REF!</definedName>
    <definedName name="TEMPA" localSheetId="11">#REF!</definedName>
    <definedName name="TEMPA" localSheetId="12">#REF!</definedName>
    <definedName name="TEMPA" localSheetId="9">#REF!</definedName>
    <definedName name="TEMPA" localSheetId="10">#REF!</definedName>
    <definedName name="TEMPA" localSheetId="13">#REF!</definedName>
    <definedName name="TEMPA" localSheetId="16">#REF!</definedName>
    <definedName name="TEMPA" localSheetId="14">#REF!</definedName>
    <definedName name="TEMPA" localSheetId="15">#REF!</definedName>
    <definedName name="TEMPA" localSheetId="17">#REF!</definedName>
    <definedName name="TEMPA" localSheetId="20">#REF!</definedName>
    <definedName name="TEMPA" localSheetId="21">#REF!</definedName>
    <definedName name="TEMPA" localSheetId="18">#REF!</definedName>
    <definedName name="TEMPA" localSheetId="19">#REF!</definedName>
    <definedName name="TEMPA" localSheetId="22">#REF!</definedName>
    <definedName name="TEMPA" localSheetId="23">#REF!</definedName>
    <definedName name="TEMPA" localSheetId="1">#REF!</definedName>
    <definedName name="TEMPA" localSheetId="5">#REF!</definedName>
    <definedName name="TEMPA" localSheetId="6">#REF!</definedName>
    <definedName name="TEMPA" localSheetId="2">#REF!</definedName>
    <definedName name="TEMPA" localSheetId="7">#REF!</definedName>
    <definedName name="TEMPA" localSheetId="3">#REF!</definedName>
    <definedName name="TEMPA" localSheetId="4">#REF!</definedName>
    <definedName name="TEMPA" localSheetId="26">#REF!</definedName>
    <definedName name="TEMPA" localSheetId="27">#REF!</definedName>
    <definedName name="TEMPA" localSheetId="28">#REF!</definedName>
    <definedName name="TEMPA" localSheetId="29">#REF!</definedName>
    <definedName name="TEMPA" localSheetId="24">#REF!</definedName>
    <definedName name="TEMPA" localSheetId="25">#REF!</definedName>
    <definedName name="TEMPA" localSheetId="0">#REF!</definedName>
    <definedName name="TEMPA">#REF!</definedName>
    <definedName name="TestYear">'[2]LDC Info'!$E$24</definedName>
    <definedName name="total_dept" localSheetId="8">#REF!</definedName>
    <definedName name="total_dept" localSheetId="11">#REF!</definedName>
    <definedName name="total_dept" localSheetId="12">#REF!</definedName>
    <definedName name="total_dept" localSheetId="9">#REF!</definedName>
    <definedName name="total_dept" localSheetId="10">#REF!</definedName>
    <definedName name="total_dept" localSheetId="13">#REF!</definedName>
    <definedName name="total_dept" localSheetId="16">#REF!</definedName>
    <definedName name="total_dept" localSheetId="14">#REF!</definedName>
    <definedName name="total_dept" localSheetId="15">#REF!</definedName>
    <definedName name="total_dept" localSheetId="17">#REF!</definedName>
    <definedName name="total_dept" localSheetId="20">#REF!</definedName>
    <definedName name="total_dept" localSheetId="21">#REF!</definedName>
    <definedName name="total_dept" localSheetId="18">#REF!</definedName>
    <definedName name="total_dept" localSheetId="19">#REF!</definedName>
    <definedName name="total_dept" localSheetId="22">#REF!</definedName>
    <definedName name="total_dept" localSheetId="23">#REF!</definedName>
    <definedName name="total_dept" localSheetId="1">#REF!</definedName>
    <definedName name="total_dept" localSheetId="5">#REF!</definedName>
    <definedName name="total_dept" localSheetId="6">#REF!</definedName>
    <definedName name="total_dept" localSheetId="2">#REF!</definedName>
    <definedName name="total_dept" localSheetId="7">#REF!</definedName>
    <definedName name="total_dept" localSheetId="3">#REF!</definedName>
    <definedName name="total_dept" localSheetId="4">#REF!</definedName>
    <definedName name="total_dept" localSheetId="26">#REF!</definedName>
    <definedName name="total_dept" localSheetId="27">#REF!</definedName>
    <definedName name="total_dept" localSheetId="28">#REF!</definedName>
    <definedName name="total_dept" localSheetId="29">#REF!</definedName>
    <definedName name="total_dept" localSheetId="24">#REF!</definedName>
    <definedName name="total_dept" localSheetId="25">#REF!</definedName>
    <definedName name="total_dept" localSheetId="0">#REF!</definedName>
    <definedName name="total_dept">#REF!</definedName>
    <definedName name="total_manpower" localSheetId="8">#REF!</definedName>
    <definedName name="total_manpower" localSheetId="11">#REF!</definedName>
    <definedName name="total_manpower" localSheetId="12">#REF!</definedName>
    <definedName name="total_manpower" localSheetId="9">#REF!</definedName>
    <definedName name="total_manpower" localSheetId="10">#REF!</definedName>
    <definedName name="total_manpower" localSheetId="13">#REF!</definedName>
    <definedName name="total_manpower" localSheetId="16">#REF!</definedName>
    <definedName name="total_manpower" localSheetId="14">#REF!</definedName>
    <definedName name="total_manpower" localSheetId="15">#REF!</definedName>
    <definedName name="total_manpower" localSheetId="17">#REF!</definedName>
    <definedName name="total_manpower" localSheetId="20">#REF!</definedName>
    <definedName name="total_manpower" localSheetId="21">#REF!</definedName>
    <definedName name="total_manpower" localSheetId="18">#REF!</definedName>
    <definedName name="total_manpower" localSheetId="19">#REF!</definedName>
    <definedName name="total_manpower" localSheetId="22">#REF!</definedName>
    <definedName name="total_manpower" localSheetId="23">#REF!</definedName>
    <definedName name="total_manpower" localSheetId="1">#REF!</definedName>
    <definedName name="total_manpower" localSheetId="5">#REF!</definedName>
    <definedName name="total_manpower" localSheetId="6">#REF!</definedName>
    <definedName name="total_manpower" localSheetId="2">#REF!</definedName>
    <definedName name="total_manpower" localSheetId="7">#REF!</definedName>
    <definedName name="total_manpower" localSheetId="3">#REF!</definedName>
    <definedName name="total_manpower" localSheetId="4">#REF!</definedName>
    <definedName name="total_manpower" localSheetId="26">#REF!</definedName>
    <definedName name="total_manpower" localSheetId="27">#REF!</definedName>
    <definedName name="total_manpower" localSheetId="28">#REF!</definedName>
    <definedName name="total_manpower" localSheetId="29">#REF!</definedName>
    <definedName name="total_manpower" localSheetId="24">#REF!</definedName>
    <definedName name="total_manpower" localSheetId="25">#REF!</definedName>
    <definedName name="total_manpower" localSheetId="0">#REF!</definedName>
    <definedName name="total_manpower">#REF!</definedName>
    <definedName name="total_material" localSheetId="8">#REF!</definedName>
    <definedName name="total_material" localSheetId="11">#REF!</definedName>
    <definedName name="total_material" localSheetId="12">#REF!</definedName>
    <definedName name="total_material" localSheetId="9">#REF!</definedName>
    <definedName name="total_material" localSheetId="10">#REF!</definedName>
    <definedName name="total_material" localSheetId="13">#REF!</definedName>
    <definedName name="total_material" localSheetId="16">#REF!</definedName>
    <definedName name="total_material" localSheetId="14">#REF!</definedName>
    <definedName name="total_material" localSheetId="15">#REF!</definedName>
    <definedName name="total_material" localSheetId="17">#REF!</definedName>
    <definedName name="total_material" localSheetId="20">#REF!</definedName>
    <definedName name="total_material" localSheetId="21">#REF!</definedName>
    <definedName name="total_material" localSheetId="18">#REF!</definedName>
    <definedName name="total_material" localSheetId="19">#REF!</definedName>
    <definedName name="total_material" localSheetId="22">#REF!</definedName>
    <definedName name="total_material" localSheetId="23">#REF!</definedName>
    <definedName name="total_material" localSheetId="1">#REF!</definedName>
    <definedName name="total_material" localSheetId="5">#REF!</definedName>
    <definedName name="total_material" localSheetId="6">#REF!</definedName>
    <definedName name="total_material" localSheetId="2">#REF!</definedName>
    <definedName name="total_material" localSheetId="7">#REF!</definedName>
    <definedName name="total_material" localSheetId="3">#REF!</definedName>
    <definedName name="total_material" localSheetId="4">#REF!</definedName>
    <definedName name="total_material" localSheetId="26">#REF!</definedName>
    <definedName name="total_material" localSheetId="27">#REF!</definedName>
    <definedName name="total_material" localSheetId="28">#REF!</definedName>
    <definedName name="total_material" localSheetId="29">#REF!</definedName>
    <definedName name="total_material" localSheetId="24">#REF!</definedName>
    <definedName name="total_material" localSheetId="25">#REF!</definedName>
    <definedName name="total_material" localSheetId="0">#REF!</definedName>
    <definedName name="total_material">#REF!</definedName>
    <definedName name="total_other" localSheetId="8">#REF!</definedName>
    <definedName name="total_other" localSheetId="11">#REF!</definedName>
    <definedName name="total_other" localSheetId="12">#REF!</definedName>
    <definedName name="total_other" localSheetId="9">#REF!</definedName>
    <definedName name="total_other" localSheetId="10">#REF!</definedName>
    <definedName name="total_other" localSheetId="13">#REF!</definedName>
    <definedName name="total_other" localSheetId="16">#REF!</definedName>
    <definedName name="total_other" localSheetId="14">#REF!</definedName>
    <definedName name="total_other" localSheetId="15">#REF!</definedName>
    <definedName name="total_other" localSheetId="17">#REF!</definedName>
    <definedName name="total_other" localSheetId="20">#REF!</definedName>
    <definedName name="total_other" localSheetId="21">#REF!</definedName>
    <definedName name="total_other" localSheetId="18">#REF!</definedName>
    <definedName name="total_other" localSheetId="19">#REF!</definedName>
    <definedName name="total_other" localSheetId="22">#REF!</definedName>
    <definedName name="total_other" localSheetId="23">#REF!</definedName>
    <definedName name="total_other" localSheetId="1">#REF!</definedName>
    <definedName name="total_other" localSheetId="5">#REF!</definedName>
    <definedName name="total_other" localSheetId="6">#REF!</definedName>
    <definedName name="total_other" localSheetId="2">#REF!</definedName>
    <definedName name="total_other" localSheetId="7">#REF!</definedName>
    <definedName name="total_other" localSheetId="3">#REF!</definedName>
    <definedName name="total_other" localSheetId="4">#REF!</definedName>
    <definedName name="total_other" localSheetId="26">#REF!</definedName>
    <definedName name="total_other" localSheetId="27">#REF!</definedName>
    <definedName name="total_other" localSheetId="28">#REF!</definedName>
    <definedName name="total_other" localSheetId="29">#REF!</definedName>
    <definedName name="total_other" localSheetId="24">#REF!</definedName>
    <definedName name="total_other" localSheetId="25">#REF!</definedName>
    <definedName name="total_other" localSheetId="0">#REF!</definedName>
    <definedName name="total_other">#REF!</definedName>
    <definedName name="total_transportation" localSheetId="8">#REF!</definedName>
    <definedName name="total_transportation" localSheetId="11">#REF!</definedName>
    <definedName name="total_transportation" localSheetId="12">#REF!</definedName>
    <definedName name="total_transportation" localSheetId="9">#REF!</definedName>
    <definedName name="total_transportation" localSheetId="10">#REF!</definedName>
    <definedName name="total_transportation" localSheetId="13">#REF!</definedName>
    <definedName name="total_transportation" localSheetId="16">#REF!</definedName>
    <definedName name="total_transportation" localSheetId="14">#REF!</definedName>
    <definedName name="total_transportation" localSheetId="15">#REF!</definedName>
    <definedName name="total_transportation" localSheetId="17">#REF!</definedName>
    <definedName name="total_transportation" localSheetId="20">#REF!</definedName>
    <definedName name="total_transportation" localSheetId="21">#REF!</definedName>
    <definedName name="total_transportation" localSheetId="18">#REF!</definedName>
    <definedName name="total_transportation" localSheetId="19">#REF!</definedName>
    <definedName name="total_transportation" localSheetId="22">#REF!</definedName>
    <definedName name="total_transportation" localSheetId="23">#REF!</definedName>
    <definedName name="total_transportation" localSheetId="1">#REF!</definedName>
    <definedName name="total_transportation" localSheetId="5">#REF!</definedName>
    <definedName name="total_transportation" localSheetId="6">#REF!</definedName>
    <definedName name="total_transportation" localSheetId="2">#REF!</definedName>
    <definedName name="total_transportation" localSheetId="7">#REF!</definedName>
    <definedName name="total_transportation" localSheetId="3">#REF!</definedName>
    <definedName name="total_transportation" localSheetId="4">#REF!</definedName>
    <definedName name="total_transportation" localSheetId="26">#REF!</definedName>
    <definedName name="total_transportation" localSheetId="27">#REF!</definedName>
    <definedName name="total_transportation" localSheetId="28">#REF!</definedName>
    <definedName name="total_transportation" localSheetId="29">#REF!</definedName>
    <definedName name="total_transportation" localSheetId="24">#REF!</definedName>
    <definedName name="total_transportation" localSheetId="25">#REF!</definedName>
    <definedName name="total_transportation" localSheetId="0">#REF!</definedName>
    <definedName name="total_transportation">#REF!</definedName>
    <definedName name="TRANBUD" localSheetId="8">#REF!</definedName>
    <definedName name="TRANBUD" localSheetId="11">#REF!</definedName>
    <definedName name="TRANBUD" localSheetId="12">#REF!</definedName>
    <definedName name="TRANBUD" localSheetId="9">#REF!</definedName>
    <definedName name="TRANBUD" localSheetId="10">#REF!</definedName>
    <definedName name="TRANBUD" localSheetId="13">#REF!</definedName>
    <definedName name="TRANBUD" localSheetId="16">#REF!</definedName>
    <definedName name="TRANBUD" localSheetId="14">#REF!</definedName>
    <definedName name="TRANBUD" localSheetId="15">#REF!</definedName>
    <definedName name="TRANBUD" localSheetId="17">#REF!</definedName>
    <definedName name="TRANBUD" localSheetId="20">#REF!</definedName>
    <definedName name="TRANBUD" localSheetId="21">#REF!</definedName>
    <definedName name="TRANBUD" localSheetId="18">#REF!</definedName>
    <definedName name="TRANBUD" localSheetId="19">#REF!</definedName>
    <definedName name="TRANBUD" localSheetId="22">#REF!</definedName>
    <definedName name="TRANBUD" localSheetId="23">#REF!</definedName>
    <definedName name="TRANBUD" localSheetId="1">#REF!</definedName>
    <definedName name="TRANBUD" localSheetId="5">#REF!</definedName>
    <definedName name="TRANBUD" localSheetId="6">#REF!</definedName>
    <definedName name="TRANBUD" localSheetId="2">#REF!</definedName>
    <definedName name="TRANBUD" localSheetId="7">#REF!</definedName>
    <definedName name="TRANBUD" localSheetId="3">#REF!</definedName>
    <definedName name="TRANBUD" localSheetId="4">#REF!</definedName>
    <definedName name="TRANBUD" localSheetId="26">#REF!</definedName>
    <definedName name="TRANBUD" localSheetId="27">#REF!</definedName>
    <definedName name="TRANBUD" localSheetId="28">#REF!</definedName>
    <definedName name="TRANBUD" localSheetId="29">#REF!</definedName>
    <definedName name="TRANBUD" localSheetId="24">#REF!</definedName>
    <definedName name="TRANBUD" localSheetId="25">#REF!</definedName>
    <definedName name="TRANBUD" localSheetId="0">#REF!</definedName>
    <definedName name="TRANBUD">#REF!</definedName>
    <definedName name="TRANEND" localSheetId="8">#REF!</definedName>
    <definedName name="TRANEND" localSheetId="11">#REF!</definedName>
    <definedName name="TRANEND" localSheetId="12">#REF!</definedName>
    <definedName name="TRANEND" localSheetId="9">#REF!</definedName>
    <definedName name="TRANEND" localSheetId="10">#REF!</definedName>
    <definedName name="TRANEND" localSheetId="13">#REF!</definedName>
    <definedName name="TRANEND" localSheetId="16">#REF!</definedName>
    <definedName name="TRANEND" localSheetId="14">#REF!</definedName>
    <definedName name="TRANEND" localSheetId="15">#REF!</definedName>
    <definedName name="TRANEND" localSheetId="17">#REF!</definedName>
    <definedName name="TRANEND" localSheetId="20">#REF!</definedName>
    <definedName name="TRANEND" localSheetId="21">#REF!</definedName>
    <definedName name="TRANEND" localSheetId="18">#REF!</definedName>
    <definedName name="TRANEND" localSheetId="19">#REF!</definedName>
    <definedName name="TRANEND" localSheetId="22">#REF!</definedName>
    <definedName name="TRANEND" localSheetId="23">#REF!</definedName>
    <definedName name="TRANEND" localSheetId="1">#REF!</definedName>
    <definedName name="TRANEND" localSheetId="5">#REF!</definedName>
    <definedName name="TRANEND" localSheetId="6">#REF!</definedName>
    <definedName name="TRANEND" localSheetId="2">#REF!</definedName>
    <definedName name="TRANEND" localSheetId="7">#REF!</definedName>
    <definedName name="TRANEND" localSheetId="3">#REF!</definedName>
    <definedName name="TRANEND" localSheetId="4">#REF!</definedName>
    <definedName name="TRANEND" localSheetId="26">#REF!</definedName>
    <definedName name="TRANEND" localSheetId="27">#REF!</definedName>
    <definedName name="TRANEND" localSheetId="28">#REF!</definedName>
    <definedName name="TRANEND" localSheetId="29">#REF!</definedName>
    <definedName name="TRANEND" localSheetId="24">#REF!</definedName>
    <definedName name="TRANEND" localSheetId="25">#REF!</definedName>
    <definedName name="TRANEND" localSheetId="0">#REF!</definedName>
    <definedName name="TRANEND">#REF!</definedName>
    <definedName name="transportation_costs" localSheetId="8">#REF!</definedName>
    <definedName name="transportation_costs" localSheetId="11">#REF!</definedName>
    <definedName name="transportation_costs" localSheetId="12">#REF!</definedName>
    <definedName name="transportation_costs" localSheetId="9">#REF!</definedName>
    <definedName name="transportation_costs" localSheetId="10">#REF!</definedName>
    <definedName name="transportation_costs" localSheetId="13">#REF!</definedName>
    <definedName name="transportation_costs" localSheetId="16">#REF!</definedName>
    <definedName name="transportation_costs" localSheetId="14">#REF!</definedName>
    <definedName name="transportation_costs" localSheetId="15">#REF!</definedName>
    <definedName name="transportation_costs" localSheetId="17">#REF!</definedName>
    <definedName name="transportation_costs" localSheetId="20">#REF!</definedName>
    <definedName name="transportation_costs" localSheetId="21">#REF!</definedName>
    <definedName name="transportation_costs" localSheetId="18">#REF!</definedName>
    <definedName name="transportation_costs" localSheetId="19">#REF!</definedName>
    <definedName name="transportation_costs" localSheetId="22">#REF!</definedName>
    <definedName name="transportation_costs" localSheetId="23">#REF!</definedName>
    <definedName name="transportation_costs" localSheetId="1">#REF!</definedName>
    <definedName name="transportation_costs" localSheetId="5">#REF!</definedName>
    <definedName name="transportation_costs" localSheetId="6">#REF!</definedName>
    <definedName name="transportation_costs" localSheetId="2">#REF!</definedName>
    <definedName name="transportation_costs" localSheetId="7">#REF!</definedName>
    <definedName name="transportation_costs" localSheetId="3">#REF!</definedName>
    <definedName name="transportation_costs" localSheetId="4">#REF!</definedName>
    <definedName name="transportation_costs" localSheetId="26">#REF!</definedName>
    <definedName name="transportation_costs" localSheetId="27">#REF!</definedName>
    <definedName name="transportation_costs" localSheetId="28">#REF!</definedName>
    <definedName name="transportation_costs" localSheetId="29">#REF!</definedName>
    <definedName name="transportation_costs" localSheetId="24">#REF!</definedName>
    <definedName name="transportation_costs" localSheetId="25">#REF!</definedName>
    <definedName name="transportation_costs" localSheetId="0">#REF!</definedName>
    <definedName name="transportation_costs">#REF!</definedName>
    <definedName name="TRANSTART" localSheetId="8">#REF!</definedName>
    <definedName name="TRANSTART" localSheetId="11">#REF!</definedName>
    <definedName name="TRANSTART" localSheetId="12">#REF!</definedName>
    <definedName name="TRANSTART" localSheetId="9">#REF!</definedName>
    <definedName name="TRANSTART" localSheetId="10">#REF!</definedName>
    <definedName name="TRANSTART" localSheetId="13">#REF!</definedName>
    <definedName name="TRANSTART" localSheetId="16">#REF!</definedName>
    <definedName name="TRANSTART" localSheetId="14">#REF!</definedName>
    <definedName name="TRANSTART" localSheetId="15">#REF!</definedName>
    <definedName name="TRANSTART" localSheetId="17">#REF!</definedName>
    <definedName name="TRANSTART" localSheetId="20">#REF!</definedName>
    <definedName name="TRANSTART" localSheetId="21">#REF!</definedName>
    <definedName name="TRANSTART" localSheetId="18">#REF!</definedName>
    <definedName name="TRANSTART" localSheetId="19">#REF!</definedName>
    <definedName name="TRANSTART" localSheetId="22">#REF!</definedName>
    <definedName name="TRANSTART" localSheetId="23">#REF!</definedName>
    <definedName name="TRANSTART" localSheetId="1">#REF!</definedName>
    <definedName name="TRANSTART" localSheetId="5">#REF!</definedName>
    <definedName name="TRANSTART" localSheetId="6">#REF!</definedName>
    <definedName name="TRANSTART" localSheetId="2">#REF!</definedName>
    <definedName name="TRANSTART" localSheetId="7">#REF!</definedName>
    <definedName name="TRANSTART" localSheetId="3">#REF!</definedName>
    <definedName name="TRANSTART" localSheetId="4">#REF!</definedName>
    <definedName name="TRANSTART" localSheetId="26">#REF!</definedName>
    <definedName name="TRANSTART" localSheetId="27">#REF!</definedName>
    <definedName name="TRANSTART" localSheetId="28">#REF!</definedName>
    <definedName name="TRANSTART" localSheetId="29">#REF!</definedName>
    <definedName name="TRANSTART" localSheetId="24">#REF!</definedName>
    <definedName name="TRANSTART" localSheetId="25">#REF!</definedName>
    <definedName name="TRANSTART" localSheetId="0">#REF!</definedName>
    <definedName name="TRANSTART">#REF!</definedName>
    <definedName name="trn_beg_bud" localSheetId="8">#REF!</definedName>
    <definedName name="trn_beg_bud" localSheetId="11">#REF!</definedName>
    <definedName name="trn_beg_bud" localSheetId="12">#REF!</definedName>
    <definedName name="trn_beg_bud" localSheetId="9">#REF!</definedName>
    <definedName name="trn_beg_bud" localSheetId="10">#REF!</definedName>
    <definedName name="trn_beg_bud" localSheetId="13">#REF!</definedName>
    <definedName name="trn_beg_bud" localSheetId="16">#REF!</definedName>
    <definedName name="trn_beg_bud" localSheetId="14">#REF!</definedName>
    <definedName name="trn_beg_bud" localSheetId="15">#REF!</definedName>
    <definedName name="trn_beg_bud" localSheetId="17">#REF!</definedName>
    <definedName name="trn_beg_bud" localSheetId="20">#REF!</definedName>
    <definedName name="trn_beg_bud" localSheetId="21">#REF!</definedName>
    <definedName name="trn_beg_bud" localSheetId="18">#REF!</definedName>
    <definedName name="trn_beg_bud" localSheetId="19">#REF!</definedName>
    <definedName name="trn_beg_bud" localSheetId="22">#REF!</definedName>
    <definedName name="trn_beg_bud" localSheetId="23">#REF!</definedName>
    <definedName name="trn_beg_bud" localSheetId="1">#REF!</definedName>
    <definedName name="trn_beg_bud" localSheetId="5">#REF!</definedName>
    <definedName name="trn_beg_bud" localSheetId="6">#REF!</definedName>
    <definedName name="trn_beg_bud" localSheetId="2">#REF!</definedName>
    <definedName name="trn_beg_bud" localSheetId="7">#REF!</definedName>
    <definedName name="trn_beg_bud" localSheetId="3">#REF!</definedName>
    <definedName name="trn_beg_bud" localSheetId="4">#REF!</definedName>
    <definedName name="trn_beg_bud" localSheetId="26">#REF!</definedName>
    <definedName name="trn_beg_bud" localSheetId="27">#REF!</definedName>
    <definedName name="trn_beg_bud" localSheetId="28">#REF!</definedName>
    <definedName name="trn_beg_bud" localSheetId="29">#REF!</definedName>
    <definedName name="trn_beg_bud" localSheetId="24">#REF!</definedName>
    <definedName name="trn_beg_bud" localSheetId="25">#REF!</definedName>
    <definedName name="trn_beg_bud" localSheetId="0">#REF!</definedName>
    <definedName name="trn_beg_bud">#REF!</definedName>
    <definedName name="trn_end_bud" localSheetId="8">#REF!</definedName>
    <definedName name="trn_end_bud" localSheetId="11">#REF!</definedName>
    <definedName name="trn_end_bud" localSheetId="12">#REF!</definedName>
    <definedName name="trn_end_bud" localSheetId="9">#REF!</definedName>
    <definedName name="trn_end_bud" localSheetId="10">#REF!</definedName>
    <definedName name="trn_end_bud" localSheetId="13">#REF!</definedName>
    <definedName name="trn_end_bud" localSheetId="16">#REF!</definedName>
    <definedName name="trn_end_bud" localSheetId="14">#REF!</definedName>
    <definedName name="trn_end_bud" localSheetId="15">#REF!</definedName>
    <definedName name="trn_end_bud" localSheetId="17">#REF!</definedName>
    <definedName name="trn_end_bud" localSheetId="20">#REF!</definedName>
    <definedName name="trn_end_bud" localSheetId="21">#REF!</definedName>
    <definedName name="trn_end_bud" localSheetId="18">#REF!</definedName>
    <definedName name="trn_end_bud" localSheetId="19">#REF!</definedName>
    <definedName name="trn_end_bud" localSheetId="22">#REF!</definedName>
    <definedName name="trn_end_bud" localSheetId="23">#REF!</definedName>
    <definedName name="trn_end_bud" localSheetId="1">#REF!</definedName>
    <definedName name="trn_end_bud" localSheetId="5">#REF!</definedName>
    <definedName name="trn_end_bud" localSheetId="6">#REF!</definedName>
    <definedName name="trn_end_bud" localSheetId="2">#REF!</definedName>
    <definedName name="trn_end_bud" localSheetId="7">#REF!</definedName>
    <definedName name="trn_end_bud" localSheetId="3">#REF!</definedName>
    <definedName name="trn_end_bud" localSheetId="4">#REF!</definedName>
    <definedName name="trn_end_bud" localSheetId="26">#REF!</definedName>
    <definedName name="trn_end_bud" localSheetId="27">#REF!</definedName>
    <definedName name="trn_end_bud" localSheetId="28">#REF!</definedName>
    <definedName name="trn_end_bud" localSheetId="29">#REF!</definedName>
    <definedName name="trn_end_bud" localSheetId="24">#REF!</definedName>
    <definedName name="trn_end_bud" localSheetId="25">#REF!</definedName>
    <definedName name="trn_end_bud" localSheetId="0">#REF!</definedName>
    <definedName name="trn_end_bud">#REF!</definedName>
    <definedName name="trn12ACT" localSheetId="8">#REF!</definedName>
    <definedName name="trn12ACT" localSheetId="11">#REF!</definedName>
    <definedName name="trn12ACT" localSheetId="12">#REF!</definedName>
    <definedName name="trn12ACT" localSheetId="9">#REF!</definedName>
    <definedName name="trn12ACT" localSheetId="10">#REF!</definedName>
    <definedName name="trn12ACT" localSheetId="13">#REF!</definedName>
    <definedName name="trn12ACT" localSheetId="16">#REF!</definedName>
    <definedName name="trn12ACT" localSheetId="14">#REF!</definedName>
    <definedName name="trn12ACT" localSheetId="15">#REF!</definedName>
    <definedName name="trn12ACT" localSheetId="17">#REF!</definedName>
    <definedName name="trn12ACT" localSheetId="20">#REF!</definedName>
    <definedName name="trn12ACT" localSheetId="21">#REF!</definedName>
    <definedName name="trn12ACT" localSheetId="18">#REF!</definedName>
    <definedName name="trn12ACT" localSheetId="19">#REF!</definedName>
    <definedName name="trn12ACT" localSheetId="22">#REF!</definedName>
    <definedName name="trn12ACT" localSheetId="23">#REF!</definedName>
    <definedName name="trn12ACT" localSheetId="1">#REF!</definedName>
    <definedName name="trn12ACT" localSheetId="5">#REF!</definedName>
    <definedName name="trn12ACT" localSheetId="6">#REF!</definedName>
    <definedName name="trn12ACT" localSheetId="2">#REF!</definedName>
    <definedName name="trn12ACT" localSheetId="7">#REF!</definedName>
    <definedName name="trn12ACT" localSheetId="3">#REF!</definedName>
    <definedName name="trn12ACT" localSheetId="4">#REF!</definedName>
    <definedName name="trn12ACT" localSheetId="26">#REF!</definedName>
    <definedName name="trn12ACT" localSheetId="27">#REF!</definedName>
    <definedName name="trn12ACT" localSheetId="28">#REF!</definedName>
    <definedName name="trn12ACT" localSheetId="29">#REF!</definedName>
    <definedName name="trn12ACT" localSheetId="24">#REF!</definedName>
    <definedName name="trn12ACT" localSheetId="25">#REF!</definedName>
    <definedName name="trn12ACT" localSheetId="0">#REF!</definedName>
    <definedName name="trn12ACT">#REF!</definedName>
    <definedName name="trnCYACT" localSheetId="8">#REF!</definedName>
    <definedName name="trnCYACT" localSheetId="11">#REF!</definedName>
    <definedName name="trnCYACT" localSheetId="12">#REF!</definedName>
    <definedName name="trnCYACT" localSheetId="9">#REF!</definedName>
    <definedName name="trnCYACT" localSheetId="10">#REF!</definedName>
    <definedName name="trnCYACT" localSheetId="13">#REF!</definedName>
    <definedName name="trnCYACT" localSheetId="16">#REF!</definedName>
    <definedName name="trnCYACT" localSheetId="14">#REF!</definedName>
    <definedName name="trnCYACT" localSheetId="15">#REF!</definedName>
    <definedName name="trnCYACT" localSheetId="17">#REF!</definedName>
    <definedName name="trnCYACT" localSheetId="20">#REF!</definedName>
    <definedName name="trnCYACT" localSheetId="21">#REF!</definedName>
    <definedName name="trnCYACT" localSheetId="18">#REF!</definedName>
    <definedName name="trnCYACT" localSheetId="19">#REF!</definedName>
    <definedName name="trnCYACT" localSheetId="22">#REF!</definedName>
    <definedName name="trnCYACT" localSheetId="23">#REF!</definedName>
    <definedName name="trnCYACT" localSheetId="1">#REF!</definedName>
    <definedName name="trnCYACT" localSheetId="5">#REF!</definedName>
    <definedName name="trnCYACT" localSheetId="6">#REF!</definedName>
    <definedName name="trnCYACT" localSheetId="2">#REF!</definedName>
    <definedName name="trnCYACT" localSheetId="7">#REF!</definedName>
    <definedName name="trnCYACT" localSheetId="3">#REF!</definedName>
    <definedName name="trnCYACT" localSheetId="4">#REF!</definedName>
    <definedName name="trnCYACT" localSheetId="26">#REF!</definedName>
    <definedName name="trnCYACT" localSheetId="27">#REF!</definedName>
    <definedName name="trnCYACT" localSheetId="28">#REF!</definedName>
    <definedName name="trnCYACT" localSheetId="29">#REF!</definedName>
    <definedName name="trnCYACT" localSheetId="24">#REF!</definedName>
    <definedName name="trnCYACT" localSheetId="25">#REF!</definedName>
    <definedName name="trnCYACT" localSheetId="0">#REF!</definedName>
    <definedName name="trnCYACT">#REF!</definedName>
    <definedName name="trnCYBUD" localSheetId="8">#REF!</definedName>
    <definedName name="trnCYBUD" localSheetId="11">#REF!</definedName>
    <definedName name="trnCYBUD" localSheetId="12">#REF!</definedName>
    <definedName name="trnCYBUD" localSheetId="9">#REF!</definedName>
    <definedName name="trnCYBUD" localSheetId="10">#REF!</definedName>
    <definedName name="trnCYBUD" localSheetId="13">#REF!</definedName>
    <definedName name="trnCYBUD" localSheetId="16">#REF!</definedName>
    <definedName name="trnCYBUD" localSheetId="14">#REF!</definedName>
    <definedName name="trnCYBUD" localSheetId="15">#REF!</definedName>
    <definedName name="trnCYBUD" localSheetId="17">#REF!</definedName>
    <definedName name="trnCYBUD" localSheetId="20">#REF!</definedName>
    <definedName name="trnCYBUD" localSheetId="21">#REF!</definedName>
    <definedName name="trnCYBUD" localSheetId="18">#REF!</definedName>
    <definedName name="trnCYBUD" localSheetId="19">#REF!</definedName>
    <definedName name="trnCYBUD" localSheetId="22">#REF!</definedName>
    <definedName name="trnCYBUD" localSheetId="23">#REF!</definedName>
    <definedName name="trnCYBUD" localSheetId="1">#REF!</definedName>
    <definedName name="trnCYBUD" localSheetId="5">#REF!</definedName>
    <definedName name="trnCYBUD" localSheetId="6">#REF!</definedName>
    <definedName name="trnCYBUD" localSheetId="2">#REF!</definedName>
    <definedName name="trnCYBUD" localSheetId="7">#REF!</definedName>
    <definedName name="trnCYBUD" localSheetId="3">#REF!</definedName>
    <definedName name="trnCYBUD" localSheetId="4">#REF!</definedName>
    <definedName name="trnCYBUD" localSheetId="26">#REF!</definedName>
    <definedName name="trnCYBUD" localSheetId="27">#REF!</definedName>
    <definedName name="trnCYBUD" localSheetId="28">#REF!</definedName>
    <definedName name="trnCYBUD" localSheetId="29">#REF!</definedName>
    <definedName name="trnCYBUD" localSheetId="24">#REF!</definedName>
    <definedName name="trnCYBUD" localSheetId="25">#REF!</definedName>
    <definedName name="trnCYBUD" localSheetId="0">#REF!</definedName>
    <definedName name="trnCYBUD">#REF!</definedName>
    <definedName name="trnCYF" localSheetId="8">#REF!</definedName>
    <definedName name="trnCYF" localSheetId="11">#REF!</definedName>
    <definedName name="trnCYF" localSheetId="12">#REF!</definedName>
    <definedName name="trnCYF" localSheetId="9">#REF!</definedName>
    <definedName name="trnCYF" localSheetId="10">#REF!</definedName>
    <definedName name="trnCYF" localSheetId="13">#REF!</definedName>
    <definedName name="trnCYF" localSheetId="16">#REF!</definedName>
    <definedName name="trnCYF" localSheetId="14">#REF!</definedName>
    <definedName name="trnCYF" localSheetId="15">#REF!</definedName>
    <definedName name="trnCYF" localSheetId="17">#REF!</definedName>
    <definedName name="trnCYF" localSheetId="20">#REF!</definedName>
    <definedName name="trnCYF" localSheetId="21">#REF!</definedName>
    <definedName name="trnCYF" localSheetId="18">#REF!</definedName>
    <definedName name="trnCYF" localSheetId="19">#REF!</definedName>
    <definedName name="trnCYF" localSheetId="22">#REF!</definedName>
    <definedName name="trnCYF" localSheetId="23">#REF!</definedName>
    <definedName name="trnCYF" localSheetId="1">#REF!</definedName>
    <definedName name="trnCYF" localSheetId="5">#REF!</definedName>
    <definedName name="trnCYF" localSheetId="6">#REF!</definedName>
    <definedName name="trnCYF" localSheetId="2">#REF!</definedName>
    <definedName name="trnCYF" localSheetId="7">#REF!</definedName>
    <definedName name="trnCYF" localSheetId="3">#REF!</definedName>
    <definedName name="trnCYF" localSheetId="4">#REF!</definedName>
    <definedName name="trnCYF" localSheetId="26">#REF!</definedName>
    <definedName name="trnCYF" localSheetId="27">#REF!</definedName>
    <definedName name="trnCYF" localSheetId="28">#REF!</definedName>
    <definedName name="trnCYF" localSheetId="29">#REF!</definedName>
    <definedName name="trnCYF" localSheetId="24">#REF!</definedName>
    <definedName name="trnCYF" localSheetId="25">#REF!</definedName>
    <definedName name="trnCYF" localSheetId="0">#REF!</definedName>
    <definedName name="trnCYF">#REF!</definedName>
    <definedName name="trnNYbud" localSheetId="8">#REF!</definedName>
    <definedName name="trnNYbud" localSheetId="11">#REF!</definedName>
    <definedName name="trnNYbud" localSheetId="12">#REF!</definedName>
    <definedName name="trnNYbud" localSheetId="9">#REF!</definedName>
    <definedName name="trnNYbud" localSheetId="10">#REF!</definedName>
    <definedName name="trnNYbud" localSheetId="13">#REF!</definedName>
    <definedName name="trnNYbud" localSheetId="16">#REF!</definedName>
    <definedName name="trnNYbud" localSheetId="14">#REF!</definedName>
    <definedName name="trnNYbud" localSheetId="15">#REF!</definedName>
    <definedName name="trnNYbud" localSheetId="17">#REF!</definedName>
    <definedName name="trnNYbud" localSheetId="20">#REF!</definedName>
    <definedName name="trnNYbud" localSheetId="21">#REF!</definedName>
    <definedName name="trnNYbud" localSheetId="18">#REF!</definedName>
    <definedName name="trnNYbud" localSheetId="19">#REF!</definedName>
    <definedName name="trnNYbud" localSheetId="22">#REF!</definedName>
    <definedName name="trnNYbud" localSheetId="23">#REF!</definedName>
    <definedName name="trnNYbud" localSheetId="1">#REF!</definedName>
    <definedName name="trnNYbud" localSheetId="5">#REF!</definedName>
    <definedName name="trnNYbud" localSheetId="6">#REF!</definedName>
    <definedName name="trnNYbud" localSheetId="2">#REF!</definedName>
    <definedName name="trnNYbud" localSheetId="7">#REF!</definedName>
    <definedName name="trnNYbud" localSheetId="3">#REF!</definedName>
    <definedName name="trnNYbud" localSheetId="4">#REF!</definedName>
    <definedName name="trnNYbud" localSheetId="26">#REF!</definedName>
    <definedName name="trnNYbud" localSheetId="27">#REF!</definedName>
    <definedName name="trnNYbud" localSheetId="28">#REF!</definedName>
    <definedName name="trnNYbud" localSheetId="29">#REF!</definedName>
    <definedName name="trnNYbud" localSheetId="24">#REF!</definedName>
    <definedName name="trnNYbud" localSheetId="25">#REF!</definedName>
    <definedName name="trnNYbud" localSheetId="0">#REF!</definedName>
    <definedName name="trnNYbud">#REF!</definedName>
    <definedName name="trnPYACT" localSheetId="8">#REF!</definedName>
    <definedName name="trnPYACT" localSheetId="11">#REF!</definedName>
    <definedName name="trnPYACT" localSheetId="12">#REF!</definedName>
    <definedName name="trnPYACT" localSheetId="9">#REF!</definedName>
    <definedName name="trnPYACT" localSheetId="10">#REF!</definedName>
    <definedName name="trnPYACT" localSheetId="13">#REF!</definedName>
    <definedName name="trnPYACT" localSheetId="16">#REF!</definedName>
    <definedName name="trnPYACT" localSheetId="14">#REF!</definedName>
    <definedName name="trnPYACT" localSheetId="15">#REF!</definedName>
    <definedName name="trnPYACT" localSheetId="17">#REF!</definedName>
    <definedName name="trnPYACT" localSheetId="20">#REF!</definedName>
    <definedName name="trnPYACT" localSheetId="21">#REF!</definedName>
    <definedName name="trnPYACT" localSheetId="18">#REF!</definedName>
    <definedName name="trnPYACT" localSheetId="19">#REF!</definedName>
    <definedName name="trnPYACT" localSheetId="22">#REF!</definedName>
    <definedName name="trnPYACT" localSheetId="23">#REF!</definedName>
    <definedName name="trnPYACT" localSheetId="1">#REF!</definedName>
    <definedName name="trnPYACT" localSheetId="5">#REF!</definedName>
    <definedName name="trnPYACT" localSheetId="6">#REF!</definedName>
    <definedName name="trnPYACT" localSheetId="2">#REF!</definedName>
    <definedName name="trnPYACT" localSheetId="7">#REF!</definedName>
    <definedName name="trnPYACT" localSheetId="3">#REF!</definedName>
    <definedName name="trnPYACT" localSheetId="4">#REF!</definedName>
    <definedName name="trnPYACT" localSheetId="26">#REF!</definedName>
    <definedName name="trnPYACT" localSheetId="27">#REF!</definedName>
    <definedName name="trnPYACT" localSheetId="28">#REF!</definedName>
    <definedName name="trnPYACT" localSheetId="29">#REF!</definedName>
    <definedName name="trnPYACT" localSheetId="24">#REF!</definedName>
    <definedName name="trnPYACT" localSheetId="25">#REF!</definedName>
    <definedName name="trnPYACT" localSheetId="0">#REF!</definedName>
    <definedName name="trnPYACT">#REF!</definedName>
    <definedName name="Units">[2]lists!$N$2:$N$5</definedName>
    <definedName name="Utility">[3]Financials!$A$1</definedName>
    <definedName name="utitliy1">[6]Financials!$A$1</definedName>
    <definedName name="WAGBENF" localSheetId="8">#REF!</definedName>
    <definedName name="WAGBENF" localSheetId="11">#REF!</definedName>
    <definedName name="WAGBENF" localSheetId="12">#REF!</definedName>
    <definedName name="WAGBENF" localSheetId="9">#REF!</definedName>
    <definedName name="WAGBENF" localSheetId="10">#REF!</definedName>
    <definedName name="WAGBENF" localSheetId="13">#REF!</definedName>
    <definedName name="WAGBENF" localSheetId="16">#REF!</definedName>
    <definedName name="WAGBENF" localSheetId="14">#REF!</definedName>
    <definedName name="WAGBENF" localSheetId="15">#REF!</definedName>
    <definedName name="WAGBENF" localSheetId="17">#REF!</definedName>
    <definedName name="WAGBENF" localSheetId="20">#REF!</definedName>
    <definedName name="WAGBENF" localSheetId="21">#REF!</definedName>
    <definedName name="WAGBENF" localSheetId="18">#REF!</definedName>
    <definedName name="WAGBENF" localSheetId="19">#REF!</definedName>
    <definedName name="WAGBENF" localSheetId="22">#REF!</definedName>
    <definedName name="WAGBENF" localSheetId="23">#REF!</definedName>
    <definedName name="WAGBENF" localSheetId="1">#REF!</definedName>
    <definedName name="WAGBENF" localSheetId="5">#REF!</definedName>
    <definedName name="WAGBENF" localSheetId="6">#REF!</definedName>
    <definedName name="WAGBENF" localSheetId="2">#REF!</definedName>
    <definedName name="WAGBENF" localSheetId="7">#REF!</definedName>
    <definedName name="WAGBENF" localSheetId="3">#REF!</definedName>
    <definedName name="WAGBENF" localSheetId="4">#REF!</definedName>
    <definedName name="WAGBENF" localSheetId="26">#REF!</definedName>
    <definedName name="WAGBENF" localSheetId="27">#REF!</definedName>
    <definedName name="WAGBENF" localSheetId="28">#REF!</definedName>
    <definedName name="WAGBENF" localSheetId="29">#REF!</definedName>
    <definedName name="WAGBENF" localSheetId="24">#REF!</definedName>
    <definedName name="WAGBENF" localSheetId="25">#REF!</definedName>
    <definedName name="WAGBENF" localSheetId="0">#REF!</definedName>
    <definedName name="WAGBENF">#REF!</definedName>
    <definedName name="wagdob" localSheetId="8">#REF!</definedName>
    <definedName name="wagdob" localSheetId="11">#REF!</definedName>
    <definedName name="wagdob" localSheetId="12">#REF!</definedName>
    <definedName name="wagdob" localSheetId="9">#REF!</definedName>
    <definedName name="wagdob" localSheetId="10">#REF!</definedName>
    <definedName name="wagdob" localSheetId="13">#REF!</definedName>
    <definedName name="wagdob" localSheetId="16">#REF!</definedName>
    <definedName name="wagdob" localSheetId="14">#REF!</definedName>
    <definedName name="wagdob" localSheetId="15">#REF!</definedName>
    <definedName name="wagdob" localSheetId="17">#REF!</definedName>
    <definedName name="wagdob" localSheetId="20">#REF!</definedName>
    <definedName name="wagdob" localSheetId="21">#REF!</definedName>
    <definedName name="wagdob" localSheetId="18">#REF!</definedName>
    <definedName name="wagdob" localSheetId="19">#REF!</definedName>
    <definedName name="wagdob" localSheetId="22">#REF!</definedName>
    <definedName name="wagdob" localSheetId="23">#REF!</definedName>
    <definedName name="wagdob" localSheetId="1">#REF!</definedName>
    <definedName name="wagdob" localSheetId="5">#REF!</definedName>
    <definedName name="wagdob" localSheetId="6">#REF!</definedName>
    <definedName name="wagdob" localSheetId="2">#REF!</definedName>
    <definedName name="wagdob" localSheetId="7">#REF!</definedName>
    <definedName name="wagdob" localSheetId="3">#REF!</definedName>
    <definedName name="wagdob" localSheetId="4">#REF!</definedName>
    <definedName name="wagdob" localSheetId="26">#REF!</definedName>
    <definedName name="wagdob" localSheetId="27">#REF!</definedName>
    <definedName name="wagdob" localSheetId="28">#REF!</definedName>
    <definedName name="wagdob" localSheetId="29">#REF!</definedName>
    <definedName name="wagdob" localSheetId="24">#REF!</definedName>
    <definedName name="wagdob" localSheetId="25">#REF!</definedName>
    <definedName name="wagdob" localSheetId="0">#REF!</definedName>
    <definedName name="wagdob">#REF!</definedName>
    <definedName name="wagdobf" localSheetId="8">#REF!</definedName>
    <definedName name="wagdobf" localSheetId="11">#REF!</definedName>
    <definedName name="wagdobf" localSheetId="12">#REF!</definedName>
    <definedName name="wagdobf" localSheetId="9">#REF!</definedName>
    <definedName name="wagdobf" localSheetId="10">#REF!</definedName>
    <definedName name="wagdobf" localSheetId="13">#REF!</definedName>
    <definedName name="wagdobf" localSheetId="16">#REF!</definedName>
    <definedName name="wagdobf" localSheetId="14">#REF!</definedName>
    <definedName name="wagdobf" localSheetId="15">#REF!</definedName>
    <definedName name="wagdobf" localSheetId="17">#REF!</definedName>
    <definedName name="wagdobf" localSheetId="20">#REF!</definedName>
    <definedName name="wagdobf" localSheetId="21">#REF!</definedName>
    <definedName name="wagdobf" localSheetId="18">#REF!</definedName>
    <definedName name="wagdobf" localSheetId="19">#REF!</definedName>
    <definedName name="wagdobf" localSheetId="22">#REF!</definedName>
    <definedName name="wagdobf" localSheetId="23">#REF!</definedName>
    <definedName name="wagdobf" localSheetId="1">#REF!</definedName>
    <definedName name="wagdobf" localSheetId="5">#REF!</definedName>
    <definedName name="wagdobf" localSheetId="6">#REF!</definedName>
    <definedName name="wagdobf" localSheetId="2">#REF!</definedName>
    <definedName name="wagdobf" localSheetId="7">#REF!</definedName>
    <definedName name="wagdobf" localSheetId="3">#REF!</definedName>
    <definedName name="wagdobf" localSheetId="4">#REF!</definedName>
    <definedName name="wagdobf" localSheetId="26">#REF!</definedName>
    <definedName name="wagdobf" localSheetId="27">#REF!</definedName>
    <definedName name="wagdobf" localSheetId="28">#REF!</definedName>
    <definedName name="wagdobf" localSheetId="29">#REF!</definedName>
    <definedName name="wagdobf" localSheetId="24">#REF!</definedName>
    <definedName name="wagdobf" localSheetId="25">#REF!</definedName>
    <definedName name="wagdobf" localSheetId="0">#REF!</definedName>
    <definedName name="wagdobf">#REF!</definedName>
    <definedName name="wagreg" localSheetId="8">#REF!</definedName>
    <definedName name="wagreg" localSheetId="11">#REF!</definedName>
    <definedName name="wagreg" localSheetId="12">#REF!</definedName>
    <definedName name="wagreg" localSheetId="9">#REF!</definedName>
    <definedName name="wagreg" localSheetId="10">#REF!</definedName>
    <definedName name="wagreg" localSheetId="13">#REF!</definedName>
    <definedName name="wagreg" localSheetId="16">#REF!</definedName>
    <definedName name="wagreg" localSheetId="14">#REF!</definedName>
    <definedName name="wagreg" localSheetId="15">#REF!</definedName>
    <definedName name="wagreg" localSheetId="17">#REF!</definedName>
    <definedName name="wagreg" localSheetId="20">#REF!</definedName>
    <definedName name="wagreg" localSheetId="21">#REF!</definedName>
    <definedName name="wagreg" localSheetId="18">#REF!</definedName>
    <definedName name="wagreg" localSheetId="19">#REF!</definedName>
    <definedName name="wagreg" localSheetId="22">#REF!</definedName>
    <definedName name="wagreg" localSheetId="23">#REF!</definedName>
    <definedName name="wagreg" localSheetId="1">#REF!</definedName>
    <definedName name="wagreg" localSheetId="5">#REF!</definedName>
    <definedName name="wagreg" localSheetId="6">#REF!</definedName>
    <definedName name="wagreg" localSheetId="2">#REF!</definedName>
    <definedName name="wagreg" localSheetId="7">#REF!</definedName>
    <definedName name="wagreg" localSheetId="3">#REF!</definedName>
    <definedName name="wagreg" localSheetId="4">#REF!</definedName>
    <definedName name="wagreg" localSheetId="26">#REF!</definedName>
    <definedName name="wagreg" localSheetId="27">#REF!</definedName>
    <definedName name="wagreg" localSheetId="28">#REF!</definedName>
    <definedName name="wagreg" localSheetId="29">#REF!</definedName>
    <definedName name="wagreg" localSheetId="24">#REF!</definedName>
    <definedName name="wagreg" localSheetId="25">#REF!</definedName>
    <definedName name="wagreg" localSheetId="0">#REF!</definedName>
    <definedName name="wagreg">#REF!</definedName>
    <definedName name="wagregf" localSheetId="8">#REF!</definedName>
    <definedName name="wagregf" localSheetId="11">#REF!</definedName>
    <definedName name="wagregf" localSheetId="12">#REF!</definedName>
    <definedName name="wagregf" localSheetId="9">#REF!</definedName>
    <definedName name="wagregf" localSheetId="10">#REF!</definedName>
    <definedName name="wagregf" localSheetId="13">#REF!</definedName>
    <definedName name="wagregf" localSheetId="16">#REF!</definedName>
    <definedName name="wagregf" localSheetId="14">#REF!</definedName>
    <definedName name="wagregf" localSheetId="15">#REF!</definedName>
    <definedName name="wagregf" localSheetId="17">#REF!</definedName>
    <definedName name="wagregf" localSheetId="20">#REF!</definedName>
    <definedName name="wagregf" localSheetId="21">#REF!</definedName>
    <definedName name="wagregf" localSheetId="18">#REF!</definedName>
    <definedName name="wagregf" localSheetId="19">#REF!</definedName>
    <definedName name="wagregf" localSheetId="22">#REF!</definedName>
    <definedName name="wagregf" localSheetId="23">#REF!</definedName>
    <definedName name="wagregf" localSheetId="1">#REF!</definedName>
    <definedName name="wagregf" localSheetId="5">#REF!</definedName>
    <definedName name="wagregf" localSheetId="6">#REF!</definedName>
    <definedName name="wagregf" localSheetId="2">#REF!</definedName>
    <definedName name="wagregf" localSheetId="7">#REF!</definedName>
    <definedName name="wagregf" localSheetId="3">#REF!</definedName>
    <definedName name="wagregf" localSheetId="4">#REF!</definedName>
    <definedName name="wagregf" localSheetId="26">#REF!</definedName>
    <definedName name="wagregf" localSheetId="27">#REF!</definedName>
    <definedName name="wagregf" localSheetId="28">#REF!</definedName>
    <definedName name="wagregf" localSheetId="29">#REF!</definedName>
    <definedName name="wagregf" localSheetId="24">#REF!</definedName>
    <definedName name="wagregf" localSheetId="25">#REF!</definedName>
    <definedName name="wagregf" localSheetId="0">#REF!</definedName>
    <definedName name="wagregf">#REF!</definedName>
  </definedNames>
  <calcPr calcId="145621" iterate="1"/>
</workbook>
</file>

<file path=xl/calcChain.xml><?xml version="1.0" encoding="utf-8"?>
<calcChain xmlns="http://schemas.openxmlformats.org/spreadsheetml/2006/main">
  <c r="AI21" i="55" l="1"/>
  <c r="Q21" i="55"/>
  <c r="Z21" i="55" s="1"/>
  <c r="F21" i="55"/>
  <c r="AC21" i="55" s="1"/>
  <c r="AC21" i="54"/>
  <c r="AL21" i="54" s="1"/>
  <c r="Q21" i="54"/>
  <c r="K21" i="54"/>
  <c r="F21" i="54"/>
  <c r="W21" i="54" s="1"/>
  <c r="F21" i="53"/>
  <c r="Q21" i="53" s="1"/>
  <c r="AI21" i="52"/>
  <c r="F21" i="52"/>
  <c r="Q21" i="52" s="1"/>
  <c r="F21" i="51"/>
  <c r="Q21" i="51" s="1"/>
  <c r="AI21" i="50"/>
  <c r="F21" i="50"/>
  <c r="Q21" i="50" s="1"/>
  <c r="F21" i="49"/>
  <c r="Q21" i="49" s="1"/>
  <c r="F21" i="48"/>
  <c r="Q21" i="48" s="1"/>
  <c r="AI21" i="47"/>
  <c r="F21" i="47"/>
  <c r="Q21" i="47" s="1"/>
  <c r="AI21" i="46"/>
  <c r="F21" i="46"/>
  <c r="Q21" i="46" s="1"/>
  <c r="F21" i="45"/>
  <c r="Q21" i="45" s="1"/>
  <c r="AI21" i="44"/>
  <c r="F21" i="44"/>
  <c r="Q21" i="44" s="1"/>
  <c r="AI21" i="43"/>
  <c r="F21" i="43"/>
  <c r="Q21" i="43" s="1"/>
  <c r="AI21" i="42"/>
  <c r="F21" i="42"/>
  <c r="Q21" i="42" s="1"/>
  <c r="S21" i="54" l="1"/>
  <c r="T21" i="54" s="1"/>
  <c r="AI21" i="53"/>
  <c r="AI21" i="51"/>
  <c r="AK21" i="51" s="1"/>
  <c r="AI21" i="49"/>
  <c r="AI21" i="48"/>
  <c r="AI21" i="45"/>
  <c r="AK21" i="45" s="1"/>
  <c r="AL21" i="55"/>
  <c r="AE21" i="55"/>
  <c r="AK21" i="55"/>
  <c r="H21" i="55"/>
  <c r="N21" i="55" s="1"/>
  <c r="W21" i="55"/>
  <c r="K21" i="55"/>
  <c r="S21" i="55" s="1"/>
  <c r="AF21" i="54"/>
  <c r="Y21" i="54"/>
  <c r="Z21" i="54"/>
  <c r="AI21" i="54"/>
  <c r="AK21" i="54" s="1"/>
  <c r="AE21" i="54"/>
  <c r="H21" i="54"/>
  <c r="N21" i="54" s="1"/>
  <c r="Z21" i="53"/>
  <c r="AK21" i="53"/>
  <c r="H21" i="53"/>
  <c r="N21" i="53" s="1"/>
  <c r="W21" i="53"/>
  <c r="K21" i="53"/>
  <c r="S21" i="53" s="1"/>
  <c r="AC21" i="53"/>
  <c r="Z21" i="52"/>
  <c r="AK21" i="52"/>
  <c r="H21" i="52"/>
  <c r="N21" i="52" s="1"/>
  <c r="W21" i="52"/>
  <c r="K21" i="52"/>
  <c r="S21" i="52" s="1"/>
  <c r="AC21" i="52"/>
  <c r="Z21" i="51"/>
  <c r="H21" i="51"/>
  <c r="N21" i="51" s="1"/>
  <c r="W21" i="51"/>
  <c r="K21" i="51"/>
  <c r="S21" i="51" s="1"/>
  <c r="AC21" i="51"/>
  <c r="Z21" i="50"/>
  <c r="AK21" i="50"/>
  <c r="H21" i="50"/>
  <c r="N21" i="50" s="1"/>
  <c r="W21" i="50"/>
  <c r="K21" i="50"/>
  <c r="S21" i="50" s="1"/>
  <c r="AC21" i="50"/>
  <c r="Z21" i="49"/>
  <c r="AK21" i="49"/>
  <c r="H21" i="49"/>
  <c r="N21" i="49" s="1"/>
  <c r="W21" i="49"/>
  <c r="K21" i="49"/>
  <c r="S21" i="49" s="1"/>
  <c r="AC21" i="49"/>
  <c r="Z21" i="48"/>
  <c r="AK21" i="48"/>
  <c r="H21" i="48"/>
  <c r="N21" i="48" s="1"/>
  <c r="W21" i="48"/>
  <c r="K21" i="48"/>
  <c r="S21" i="48" s="1"/>
  <c r="AC21" i="48"/>
  <c r="Z21" i="47"/>
  <c r="H21" i="47"/>
  <c r="N21" i="47" s="1"/>
  <c r="W21" i="47"/>
  <c r="K21" i="47"/>
  <c r="S21" i="47" s="1"/>
  <c r="AC21" i="47"/>
  <c r="AK21" i="47" s="1"/>
  <c r="Z21" i="46"/>
  <c r="H21" i="46"/>
  <c r="N21" i="46" s="1"/>
  <c r="W21" i="46"/>
  <c r="K21" i="46"/>
  <c r="S21" i="46" s="1"/>
  <c r="AC21" i="46"/>
  <c r="AK21" i="46" s="1"/>
  <c r="Z21" i="45"/>
  <c r="H21" i="45"/>
  <c r="N21" i="45" s="1"/>
  <c r="W21" i="45"/>
  <c r="K21" i="45"/>
  <c r="S21" i="45" s="1"/>
  <c r="AC21" i="45"/>
  <c r="Z21" i="44"/>
  <c r="AK21" i="44"/>
  <c r="H21" i="44"/>
  <c r="N21" i="44" s="1"/>
  <c r="W21" i="44"/>
  <c r="K21" i="44"/>
  <c r="S21" i="44" s="1"/>
  <c r="AC21" i="44"/>
  <c r="Z21" i="43"/>
  <c r="AK21" i="43"/>
  <c r="H21" i="43"/>
  <c r="N21" i="43" s="1"/>
  <c r="W21" i="43"/>
  <c r="K21" i="43"/>
  <c r="S21" i="43" s="1"/>
  <c r="AC21" i="43"/>
  <c r="Z21" i="42"/>
  <c r="AK21" i="42"/>
  <c r="H21" i="42"/>
  <c r="N21" i="42" s="1"/>
  <c r="W21" i="42"/>
  <c r="K21" i="42"/>
  <c r="S21" i="42" s="1"/>
  <c r="AC21" i="42"/>
  <c r="M21" i="55" l="1"/>
  <c r="T21" i="55"/>
  <c r="Y21" i="55"/>
  <c r="AF21" i="55"/>
  <c r="M21" i="54"/>
  <c r="AE21" i="53"/>
  <c r="AL21" i="53"/>
  <c r="M21" i="53"/>
  <c r="T21" i="53"/>
  <c r="AF21" i="53"/>
  <c r="Y21" i="53"/>
  <c r="AE21" i="52"/>
  <c r="AL21" i="52"/>
  <c r="M21" i="52"/>
  <c r="T21" i="52"/>
  <c r="AF21" i="52"/>
  <c r="Y21" i="52"/>
  <c r="AE21" i="51"/>
  <c r="AL21" i="51"/>
  <c r="M21" i="51"/>
  <c r="T21" i="51"/>
  <c r="AF21" i="51"/>
  <c r="Y21" i="51"/>
  <c r="AE21" i="50"/>
  <c r="AL21" i="50"/>
  <c r="M21" i="50"/>
  <c r="T21" i="50"/>
  <c r="AF21" i="50"/>
  <c r="Y21" i="50"/>
  <c r="AE21" i="49"/>
  <c r="AL21" i="49"/>
  <c r="M21" i="49"/>
  <c r="T21" i="49"/>
  <c r="AF21" i="49"/>
  <c r="Y21" i="49"/>
  <c r="AE21" i="48"/>
  <c r="AL21" i="48"/>
  <c r="M21" i="48"/>
  <c r="T21" i="48"/>
  <c r="AF21" i="48"/>
  <c r="Y21" i="48"/>
  <c r="AE21" i="47"/>
  <c r="AL21" i="47"/>
  <c r="M21" i="47"/>
  <c r="T21" i="47"/>
  <c r="AF21" i="47"/>
  <c r="Y21" i="47"/>
  <c r="AE21" i="46"/>
  <c r="AL21" i="46"/>
  <c r="M21" i="46"/>
  <c r="T21" i="46"/>
  <c r="AF21" i="46"/>
  <c r="Y21" i="46"/>
  <c r="AE21" i="45"/>
  <c r="AL21" i="45"/>
  <c r="M21" i="45"/>
  <c r="T21" i="45"/>
  <c r="AF21" i="45"/>
  <c r="Y21" i="45"/>
  <c r="AE21" i="44"/>
  <c r="AL21" i="44"/>
  <c r="M21" i="44"/>
  <c r="T21" i="44"/>
  <c r="AF21" i="44"/>
  <c r="Y21" i="44"/>
  <c r="AE21" i="43"/>
  <c r="AL21" i="43"/>
  <c r="M21" i="43"/>
  <c r="T21" i="43"/>
  <c r="AF21" i="43"/>
  <c r="Y21" i="43"/>
  <c r="AE21" i="42"/>
  <c r="AL21" i="42"/>
  <c r="M21" i="42"/>
  <c r="T21" i="42"/>
  <c r="AF21" i="42"/>
  <c r="Y21" i="42"/>
  <c r="AI20" i="51" l="1"/>
  <c r="AK20" i="51" s="1"/>
  <c r="AC20" i="51"/>
  <c r="W20" i="51"/>
  <c r="AF20" i="51" s="1"/>
  <c r="Q20" i="51"/>
  <c r="Z20" i="51" s="1"/>
  <c r="K20" i="51"/>
  <c r="H20" i="51"/>
  <c r="N20" i="51" s="1"/>
  <c r="AI20" i="50"/>
  <c r="AK20" i="50" s="1"/>
  <c r="AC20" i="50"/>
  <c r="W20" i="50"/>
  <c r="AF20" i="50" s="1"/>
  <c r="Q20" i="50"/>
  <c r="Z20" i="50" s="1"/>
  <c r="K20" i="50"/>
  <c r="H20" i="50"/>
  <c r="N20" i="50" s="1"/>
  <c r="AI20" i="49"/>
  <c r="AK20" i="49" s="1"/>
  <c r="AC20" i="49"/>
  <c r="W20" i="49"/>
  <c r="AF20" i="49" s="1"/>
  <c r="Q20" i="49"/>
  <c r="Z20" i="49" s="1"/>
  <c r="K20" i="49"/>
  <c r="H20" i="49"/>
  <c r="N20" i="49" s="1"/>
  <c r="AI20" i="48"/>
  <c r="AK20" i="48" s="1"/>
  <c r="AC20" i="48"/>
  <c r="W20" i="48"/>
  <c r="AF20" i="48" s="1"/>
  <c r="Q20" i="48"/>
  <c r="Z20" i="48" s="1"/>
  <c r="K20" i="48"/>
  <c r="H20" i="48"/>
  <c r="N20" i="48" s="1"/>
  <c r="K20" i="12"/>
  <c r="AI20" i="12"/>
  <c r="AK20" i="12" s="1"/>
  <c r="AC20" i="12"/>
  <c r="AE20" i="12" s="1"/>
  <c r="W20" i="12"/>
  <c r="AF20" i="12" s="1"/>
  <c r="Q20" i="12"/>
  <c r="Z20" i="12" s="1"/>
  <c r="H20" i="12"/>
  <c r="N20" i="12" s="1"/>
  <c r="AL20" i="47"/>
  <c r="AI20" i="47"/>
  <c r="AK20" i="47" s="1"/>
  <c r="AC20" i="47"/>
  <c r="AE20" i="47" s="1"/>
  <c r="W20" i="47"/>
  <c r="Y20" i="47" s="1"/>
  <c r="Q20" i="47"/>
  <c r="Z20" i="47" s="1"/>
  <c r="N20" i="47"/>
  <c r="K20" i="47"/>
  <c r="H20" i="47"/>
  <c r="AI20" i="46"/>
  <c r="AK20" i="46" s="1"/>
  <c r="AC20" i="46"/>
  <c r="AE20" i="46" s="1"/>
  <c r="W20" i="46"/>
  <c r="AF20" i="46" s="1"/>
  <c r="Q20" i="46"/>
  <c r="Z20" i="46" s="1"/>
  <c r="K20" i="46"/>
  <c r="H20" i="46"/>
  <c r="N20" i="46" s="1"/>
  <c r="AI20" i="45"/>
  <c r="AK20" i="45" s="1"/>
  <c r="AC20" i="45"/>
  <c r="AE20" i="45" s="1"/>
  <c r="W20" i="45"/>
  <c r="AF20" i="45" s="1"/>
  <c r="Q20" i="45"/>
  <c r="Z20" i="45" s="1"/>
  <c r="K20" i="45"/>
  <c r="H20" i="45"/>
  <c r="N20" i="45" s="1"/>
  <c r="AI20" i="44"/>
  <c r="AC20" i="44"/>
  <c r="AL20" i="44" s="1"/>
  <c r="W20" i="44"/>
  <c r="Y20" i="44" s="1"/>
  <c r="Q20" i="44"/>
  <c r="Z20" i="44" s="1"/>
  <c r="N20" i="44"/>
  <c r="K20" i="44"/>
  <c r="H20" i="44"/>
  <c r="AI20" i="43"/>
  <c r="AK20" i="43" s="1"/>
  <c r="AC20" i="43"/>
  <c r="AL20" i="43" s="1"/>
  <c r="W20" i="43"/>
  <c r="Y20" i="43" s="1"/>
  <c r="Q20" i="43"/>
  <c r="Z20" i="43" s="1"/>
  <c r="K20" i="43"/>
  <c r="H20" i="43"/>
  <c r="N20" i="43" s="1"/>
  <c r="AI20" i="42"/>
  <c r="AK20" i="42" s="1"/>
  <c r="AC20" i="42"/>
  <c r="AL20" i="42" s="1"/>
  <c r="W20" i="42"/>
  <c r="AF20" i="42" s="1"/>
  <c r="Q20" i="42"/>
  <c r="Z20" i="42" s="1"/>
  <c r="K20" i="42"/>
  <c r="H20" i="42"/>
  <c r="N20" i="42" s="1"/>
  <c r="AE20" i="48" l="1"/>
  <c r="AE20" i="49"/>
  <c r="AE20" i="50"/>
  <c r="AE20" i="51"/>
  <c r="AL20" i="48"/>
  <c r="AL20" i="49"/>
  <c r="AL20" i="50"/>
  <c r="AL20" i="51"/>
  <c r="AF20" i="47"/>
  <c r="AL20" i="12"/>
  <c r="AL20" i="46"/>
  <c r="AE20" i="44"/>
  <c r="AF20" i="44"/>
  <c r="AK20" i="44"/>
  <c r="AL20" i="45"/>
  <c r="AE20" i="43"/>
  <c r="AF20" i="43"/>
  <c r="AE20" i="42"/>
  <c r="M20" i="51"/>
  <c r="S20" i="51"/>
  <c r="T20" i="51" s="1"/>
  <c r="Y20" i="51"/>
  <c r="M20" i="50"/>
  <c r="S20" i="50"/>
  <c r="T20" i="50" s="1"/>
  <c r="Y20" i="50"/>
  <c r="M20" i="49"/>
  <c r="S20" i="49"/>
  <c r="T20" i="49" s="1"/>
  <c r="Y20" i="49"/>
  <c r="M20" i="48"/>
  <c r="S20" i="48"/>
  <c r="T20" i="48" s="1"/>
  <c r="Y20" i="48"/>
  <c r="M20" i="12"/>
  <c r="S20" i="12"/>
  <c r="T20" i="12" s="1"/>
  <c r="Y20" i="12"/>
  <c r="M20" i="47"/>
  <c r="S20" i="47"/>
  <c r="T20" i="47" s="1"/>
  <c r="M20" i="46"/>
  <c r="S20" i="46"/>
  <c r="T20" i="46" s="1"/>
  <c r="Y20" i="46"/>
  <c r="M20" i="45"/>
  <c r="S20" i="45"/>
  <c r="T20" i="45" s="1"/>
  <c r="Y20" i="45"/>
  <c r="M20" i="44"/>
  <c r="S20" i="44"/>
  <c r="T20" i="44" s="1"/>
  <c r="M20" i="43"/>
  <c r="S20" i="43"/>
  <c r="T20" i="43" s="1"/>
  <c r="M20" i="42"/>
  <c r="S20" i="42"/>
  <c r="T20" i="42" s="1"/>
  <c r="Y20" i="42"/>
  <c r="F37" i="62" l="1"/>
  <c r="F37" i="61"/>
  <c r="F37" i="16"/>
  <c r="F37" i="55"/>
  <c r="F37" i="54"/>
  <c r="F37" i="53"/>
  <c r="F37" i="52"/>
  <c r="F37" i="13"/>
  <c r="G8" i="17" l="1"/>
  <c r="G7" i="17"/>
  <c r="F37" i="17" s="1"/>
  <c r="AK55" i="62" l="1"/>
  <c r="AE55" i="62"/>
  <c r="Y55" i="62"/>
  <c r="S55" i="62"/>
  <c r="AK49" i="62"/>
  <c r="AE49" i="62"/>
  <c r="Y49" i="62"/>
  <c r="S49" i="62"/>
  <c r="F48" i="62"/>
  <c r="F47" i="62"/>
  <c r="W47" i="62" s="1"/>
  <c r="F46" i="62"/>
  <c r="W46" i="62" s="1"/>
  <c r="F45" i="62"/>
  <c r="W45" i="62" s="1"/>
  <c r="F44" i="62"/>
  <c r="AI44" i="62" s="1"/>
  <c r="F43" i="62"/>
  <c r="AC43" i="62" s="1"/>
  <c r="Q42" i="62"/>
  <c r="F41" i="62"/>
  <c r="AC41" i="62" s="1"/>
  <c r="F40" i="62"/>
  <c r="Q40" i="62" s="1"/>
  <c r="F35" i="62"/>
  <c r="W35" i="62" s="1"/>
  <c r="F34" i="62"/>
  <c r="Q33" i="62"/>
  <c r="F33" i="62"/>
  <c r="H33" i="62" s="1"/>
  <c r="F32" i="62"/>
  <c r="F31" i="62"/>
  <c r="AC31" i="62" s="1"/>
  <c r="F30" i="62"/>
  <c r="H30" i="62" s="1"/>
  <c r="F29" i="62"/>
  <c r="W29" i="62" s="1"/>
  <c r="F27" i="62"/>
  <c r="AC27" i="62" s="1"/>
  <c r="AL27" i="62" s="1"/>
  <c r="F26" i="62"/>
  <c r="AC26" i="62" s="1"/>
  <c r="AL26" i="62" s="1"/>
  <c r="F25" i="62"/>
  <c r="Q25" i="62" s="1"/>
  <c r="Z25" i="62" s="1"/>
  <c r="F24" i="62"/>
  <c r="F21" i="62"/>
  <c r="H21" i="62" s="1"/>
  <c r="N21" i="62" s="1"/>
  <c r="F20" i="62"/>
  <c r="Q20" i="62" s="1"/>
  <c r="Z20" i="62" s="1"/>
  <c r="F19" i="62"/>
  <c r="F18" i="62"/>
  <c r="H18" i="62" s="1"/>
  <c r="N18" i="62" s="1"/>
  <c r="F17" i="62"/>
  <c r="K17" i="62" s="1"/>
  <c r="F16" i="62"/>
  <c r="Q16" i="62" s="1"/>
  <c r="Z16" i="62" s="1"/>
  <c r="Q15" i="62"/>
  <c r="F14" i="62"/>
  <c r="F13" i="62"/>
  <c r="W13" i="62" s="1"/>
  <c r="AF13" i="62" s="1"/>
  <c r="F12" i="62"/>
  <c r="F31" i="17"/>
  <c r="H31" i="17" s="1"/>
  <c r="N31" i="17" s="1"/>
  <c r="F30" i="17"/>
  <c r="H30" i="17" s="1"/>
  <c r="AK55" i="61"/>
  <c r="AE55" i="61"/>
  <c r="Y55" i="61"/>
  <c r="S55" i="61"/>
  <c r="AK49" i="61"/>
  <c r="AE49" i="61"/>
  <c r="Y49" i="61"/>
  <c r="S49" i="61"/>
  <c r="F48" i="61"/>
  <c r="F47" i="61"/>
  <c r="K47" i="61" s="1"/>
  <c r="F46" i="61"/>
  <c r="AC46" i="61" s="1"/>
  <c r="F45" i="61"/>
  <c r="H45" i="61" s="1"/>
  <c r="F44" i="61"/>
  <c r="W44" i="61" s="1"/>
  <c r="F43" i="61"/>
  <c r="AC43" i="61" s="1"/>
  <c r="F42" i="61"/>
  <c r="F41" i="61"/>
  <c r="W41" i="61" s="1"/>
  <c r="F40" i="61"/>
  <c r="F38" i="61"/>
  <c r="F35" i="61"/>
  <c r="W35" i="61" s="1"/>
  <c r="F34" i="61"/>
  <c r="F33" i="61"/>
  <c r="AC33" i="61" s="1"/>
  <c r="F32" i="61"/>
  <c r="Q32" i="61" s="1"/>
  <c r="Z32" i="61" s="1"/>
  <c r="F31" i="61"/>
  <c r="W30" i="61"/>
  <c r="AF30" i="61" s="1"/>
  <c r="F30" i="61"/>
  <c r="H30" i="61" s="1"/>
  <c r="F29" i="61"/>
  <c r="F27" i="61"/>
  <c r="W27" i="61" s="1"/>
  <c r="AF27" i="61" s="1"/>
  <c r="F26" i="61"/>
  <c r="AC26" i="61" s="1"/>
  <c r="AL26" i="61" s="1"/>
  <c r="F25" i="61"/>
  <c r="Q25" i="61" s="1"/>
  <c r="Z25" i="61" s="1"/>
  <c r="F24" i="61"/>
  <c r="F21" i="61"/>
  <c r="F20" i="61"/>
  <c r="F19" i="61"/>
  <c r="F18" i="61"/>
  <c r="F17" i="61"/>
  <c r="H17" i="61" s="1"/>
  <c r="N17" i="61" s="1"/>
  <c r="F16" i="61"/>
  <c r="W16" i="61" s="1"/>
  <c r="AF16" i="61" s="1"/>
  <c r="F15" i="61"/>
  <c r="F14" i="61"/>
  <c r="W14" i="61" s="1"/>
  <c r="AF14" i="61" s="1"/>
  <c r="F13" i="61"/>
  <c r="H13" i="61" s="1"/>
  <c r="N13" i="61" s="1"/>
  <c r="F12" i="61"/>
  <c r="F31" i="16"/>
  <c r="F30" i="16"/>
  <c r="AI30" i="16" s="1"/>
  <c r="AK55" i="60"/>
  <c r="AE55" i="60"/>
  <c r="Y55" i="60"/>
  <c r="S55" i="60"/>
  <c r="AK49" i="60"/>
  <c r="AE49" i="60"/>
  <c r="Y49" i="60"/>
  <c r="S49" i="60"/>
  <c r="F48" i="60"/>
  <c r="K48" i="60" s="1"/>
  <c r="F47" i="60"/>
  <c r="AC47" i="60" s="1"/>
  <c r="F46" i="60"/>
  <c r="F45" i="60"/>
  <c r="W45" i="60" s="1"/>
  <c r="F44" i="60"/>
  <c r="W44" i="60" s="1"/>
  <c r="F43" i="60"/>
  <c r="AI42" i="60"/>
  <c r="AC42" i="60"/>
  <c r="W42" i="60"/>
  <c r="Q42" i="60"/>
  <c r="K42" i="60"/>
  <c r="H42" i="60"/>
  <c r="F37" i="60"/>
  <c r="Q37" i="60" s="1"/>
  <c r="AI35" i="60"/>
  <c r="AC35" i="60"/>
  <c r="W35" i="60"/>
  <c r="Q35" i="60"/>
  <c r="K35" i="60"/>
  <c r="H35" i="60"/>
  <c r="AH34" i="60"/>
  <c r="AB34" i="60"/>
  <c r="V34" i="60"/>
  <c r="P34" i="60"/>
  <c r="J34" i="60"/>
  <c r="G34" i="60"/>
  <c r="F34" i="60"/>
  <c r="F33" i="60"/>
  <c r="F32" i="60"/>
  <c r="AC32" i="60" s="1"/>
  <c r="F31" i="60"/>
  <c r="F30" i="60"/>
  <c r="Q30" i="60" s="1"/>
  <c r="F29" i="60"/>
  <c r="K29" i="60" s="1"/>
  <c r="F27" i="60"/>
  <c r="W27" i="60" s="1"/>
  <c r="F26" i="60"/>
  <c r="W26" i="60" s="1"/>
  <c r="F25" i="60"/>
  <c r="W25" i="60" s="1"/>
  <c r="AF25" i="60" s="1"/>
  <c r="F24" i="60"/>
  <c r="AI24" i="60" s="1"/>
  <c r="F21" i="60"/>
  <c r="W21" i="60" s="1"/>
  <c r="AF21" i="60" s="1"/>
  <c r="F20" i="60"/>
  <c r="AC20" i="60" s="1"/>
  <c r="AL20" i="60" s="1"/>
  <c r="F19" i="60"/>
  <c r="AL18" i="60"/>
  <c r="AI18" i="60"/>
  <c r="AK18" i="60" s="1"/>
  <c r="AC18" i="60"/>
  <c r="W18" i="60"/>
  <c r="AE18" i="60" s="1"/>
  <c r="Q18" i="60"/>
  <c r="Z18" i="60" s="1"/>
  <c r="K18" i="60"/>
  <c r="H18" i="60"/>
  <c r="N18" i="60" s="1"/>
  <c r="AI17" i="60"/>
  <c r="AC17" i="60"/>
  <c r="AL17" i="60" s="1"/>
  <c r="W17" i="60"/>
  <c r="Q17" i="60"/>
  <c r="K17" i="60"/>
  <c r="H17" i="60"/>
  <c r="N17" i="60" s="1"/>
  <c r="AI16" i="60"/>
  <c r="AC16" i="60"/>
  <c r="AL16" i="60" s="1"/>
  <c r="Z16" i="60"/>
  <c r="Y16" i="60"/>
  <c r="W16" i="60"/>
  <c r="Q16" i="60"/>
  <c r="K16" i="60"/>
  <c r="T16" i="60" s="1"/>
  <c r="H16" i="60"/>
  <c r="N16" i="60" s="1"/>
  <c r="AI15" i="60"/>
  <c r="AC15" i="60"/>
  <c r="W15" i="60"/>
  <c r="AF15" i="60" s="1"/>
  <c r="Q15" i="60"/>
  <c r="Z15" i="60" s="1"/>
  <c r="K15" i="60"/>
  <c r="T15" i="60" s="1"/>
  <c r="H15" i="60"/>
  <c r="AI14" i="60"/>
  <c r="AC14" i="60"/>
  <c r="AL14" i="60" s="1"/>
  <c r="W14" i="60"/>
  <c r="AF14" i="60" s="1"/>
  <c r="Q14" i="60"/>
  <c r="K14" i="60"/>
  <c r="T14" i="60" s="1"/>
  <c r="H14" i="60"/>
  <c r="AI13" i="60"/>
  <c r="AK13" i="60" s="1"/>
  <c r="AC13" i="60"/>
  <c r="AE13" i="60" s="1"/>
  <c r="W13" i="60"/>
  <c r="AF13" i="60" s="1"/>
  <c r="Q13" i="60"/>
  <c r="N13" i="60"/>
  <c r="K13" i="60"/>
  <c r="T13" i="60" s="1"/>
  <c r="H13" i="60"/>
  <c r="H12" i="60"/>
  <c r="F31" i="15"/>
  <c r="AI31" i="15" s="1"/>
  <c r="F30" i="15"/>
  <c r="H30" i="15" s="1"/>
  <c r="G8" i="59"/>
  <c r="F48" i="59" s="1"/>
  <c r="G7" i="59"/>
  <c r="AK55" i="59"/>
  <c r="AE55" i="59"/>
  <c r="Y55" i="59"/>
  <c r="S55" i="59"/>
  <c r="AK49" i="59"/>
  <c r="AE49" i="59"/>
  <c r="Y49" i="59"/>
  <c r="S49" i="59"/>
  <c r="AI42" i="59"/>
  <c r="AC42" i="59"/>
  <c r="W42" i="59"/>
  <c r="Q42" i="59"/>
  <c r="K42" i="59"/>
  <c r="H42" i="59"/>
  <c r="AI35" i="59"/>
  <c r="AC35" i="59"/>
  <c r="W35" i="59"/>
  <c r="Q35" i="59"/>
  <c r="K35" i="59"/>
  <c r="H35" i="59"/>
  <c r="AI18" i="59"/>
  <c r="AF18" i="59"/>
  <c r="AC18" i="59"/>
  <c r="W18" i="59"/>
  <c r="Q18" i="59"/>
  <c r="K18" i="59"/>
  <c r="T18" i="59" s="1"/>
  <c r="H18" i="59"/>
  <c r="AI17" i="59"/>
  <c r="AC17" i="59"/>
  <c r="AL17" i="59" s="1"/>
  <c r="W17" i="59"/>
  <c r="Y17" i="59" s="1"/>
  <c r="Q17" i="59"/>
  <c r="Z17" i="59" s="1"/>
  <c r="K17" i="59"/>
  <c r="T17" i="59" s="1"/>
  <c r="H17" i="59"/>
  <c r="N17" i="59" s="1"/>
  <c r="AI16" i="59"/>
  <c r="AK16" i="59" s="1"/>
  <c r="AC16" i="59"/>
  <c r="AE16" i="59" s="1"/>
  <c r="W16" i="59"/>
  <c r="Q16" i="59"/>
  <c r="Z16" i="59" s="1"/>
  <c r="K16" i="59"/>
  <c r="T16" i="59" s="1"/>
  <c r="H16" i="59"/>
  <c r="N16" i="59" s="1"/>
  <c r="AI15" i="59"/>
  <c r="AC15" i="59"/>
  <c r="AL15" i="59" s="1"/>
  <c r="W15" i="59"/>
  <c r="AF15" i="59" s="1"/>
  <c r="Q15" i="59"/>
  <c r="K15" i="59"/>
  <c r="T15" i="59" s="1"/>
  <c r="H15" i="59"/>
  <c r="AK14" i="59"/>
  <c r="AI14" i="59"/>
  <c r="AC14" i="59"/>
  <c r="AL14" i="59" s="1"/>
  <c r="W14" i="59"/>
  <c r="T14" i="59"/>
  <c r="Q14" i="59"/>
  <c r="K14" i="59"/>
  <c r="H14" i="59"/>
  <c r="N14" i="59" s="1"/>
  <c r="AI13" i="59"/>
  <c r="AK13" i="59" s="1"/>
  <c r="AF13" i="59"/>
  <c r="AC13" i="59"/>
  <c r="AL13" i="59" s="1"/>
  <c r="W13" i="59"/>
  <c r="T13" i="59"/>
  <c r="Q13" i="59"/>
  <c r="K13" i="59"/>
  <c r="H13" i="59"/>
  <c r="N13" i="59" s="1"/>
  <c r="H12" i="59"/>
  <c r="F46" i="59"/>
  <c r="AI46" i="59" s="1"/>
  <c r="F32" i="59"/>
  <c r="AI32" i="59" s="1"/>
  <c r="G8" i="58"/>
  <c r="F46" i="58" s="1"/>
  <c r="AI46" i="58" s="1"/>
  <c r="G7" i="58"/>
  <c r="AK55" i="58"/>
  <c r="AE55" i="58"/>
  <c r="Y55" i="58"/>
  <c r="S55" i="58"/>
  <c r="AK49" i="58"/>
  <c r="AE49" i="58"/>
  <c r="Y49" i="58"/>
  <c r="S49" i="58"/>
  <c r="AI42" i="58"/>
  <c r="AC42" i="58"/>
  <c r="W42" i="58"/>
  <c r="Q42" i="58"/>
  <c r="K42" i="58"/>
  <c r="H42" i="58"/>
  <c r="AI35" i="58"/>
  <c r="AC35" i="58"/>
  <c r="W35" i="58"/>
  <c r="Q35" i="58"/>
  <c r="K35" i="58"/>
  <c r="H35" i="58"/>
  <c r="F34" i="58"/>
  <c r="F26" i="58"/>
  <c r="F20" i="58"/>
  <c r="F19" i="58"/>
  <c r="AI18" i="58"/>
  <c r="AK18" i="58" s="1"/>
  <c r="AC18" i="58"/>
  <c r="W18" i="58"/>
  <c r="AF18" i="58" s="1"/>
  <c r="Q18" i="58"/>
  <c r="Z18" i="58" s="1"/>
  <c r="K18" i="58"/>
  <c r="T18" i="58" s="1"/>
  <c r="H18" i="58"/>
  <c r="M18" i="58" s="1"/>
  <c r="AI17" i="58"/>
  <c r="AC17" i="58"/>
  <c r="W17" i="58"/>
  <c r="AF17" i="58" s="1"/>
  <c r="Q17" i="58"/>
  <c r="K17" i="58"/>
  <c r="T17" i="58" s="1"/>
  <c r="H17" i="58"/>
  <c r="AI16" i="58"/>
  <c r="AK16" i="58" s="1"/>
  <c r="AC16" i="58"/>
  <c r="AL16" i="58" s="1"/>
  <c r="W16" i="58"/>
  <c r="Q16" i="58"/>
  <c r="Z16" i="58" s="1"/>
  <c r="K16" i="58"/>
  <c r="T16" i="58" s="1"/>
  <c r="H16" i="58"/>
  <c r="N16" i="58" s="1"/>
  <c r="AI15" i="58"/>
  <c r="AC15" i="58"/>
  <c r="W15" i="58"/>
  <c r="AF15" i="58" s="1"/>
  <c r="Q15" i="58"/>
  <c r="K15" i="58"/>
  <c r="T15" i="58" s="1"/>
  <c r="H15" i="58"/>
  <c r="AI14" i="58"/>
  <c r="AF14" i="58"/>
  <c r="AC14" i="58"/>
  <c r="W14" i="58"/>
  <c r="Y14" i="58" s="1"/>
  <c r="Q14" i="58"/>
  <c r="K14" i="58"/>
  <c r="T14" i="58" s="1"/>
  <c r="H14" i="58"/>
  <c r="AL13" i="58"/>
  <c r="AI13" i="58"/>
  <c r="AC13" i="58"/>
  <c r="W13" i="58"/>
  <c r="AF13" i="58" s="1"/>
  <c r="Q13" i="58"/>
  <c r="K13" i="58"/>
  <c r="T13" i="58" s="1"/>
  <c r="H13" i="58"/>
  <c r="N13" i="58" s="1"/>
  <c r="F43" i="58"/>
  <c r="AC43" i="58" s="1"/>
  <c r="G8" i="57"/>
  <c r="F47" i="57" s="1"/>
  <c r="G7" i="57"/>
  <c r="AK55" i="57"/>
  <c r="AE55" i="57"/>
  <c r="Y55" i="57"/>
  <c r="S55" i="57"/>
  <c r="AK49" i="57"/>
  <c r="AE49" i="57"/>
  <c r="Y49" i="57"/>
  <c r="S49" i="57"/>
  <c r="AI42" i="57"/>
  <c r="AC42" i="57"/>
  <c r="W42" i="57"/>
  <c r="Q42" i="57"/>
  <c r="K42" i="57"/>
  <c r="H42" i="57"/>
  <c r="F41" i="57"/>
  <c r="AI35" i="57"/>
  <c r="AC35" i="57"/>
  <c r="W35" i="57"/>
  <c r="Q35" i="57"/>
  <c r="K35" i="57"/>
  <c r="H35" i="57"/>
  <c r="F34" i="57"/>
  <c r="F25" i="57"/>
  <c r="Q25" i="57" s="1"/>
  <c r="AI18" i="57"/>
  <c r="AC18" i="57"/>
  <c r="AL18" i="57" s="1"/>
  <c r="W18" i="57"/>
  <c r="AE18" i="57" s="1"/>
  <c r="Q18" i="57"/>
  <c r="Z18" i="57" s="1"/>
  <c r="K18" i="57"/>
  <c r="H18" i="57"/>
  <c r="N18" i="57" s="1"/>
  <c r="AI17" i="57"/>
  <c r="AK17" i="57" s="1"/>
  <c r="AC17" i="57"/>
  <c r="AL17" i="57" s="1"/>
  <c r="W17" i="57"/>
  <c r="Q17" i="57"/>
  <c r="Z17" i="57" s="1"/>
  <c r="K17" i="57"/>
  <c r="H17" i="57"/>
  <c r="N17" i="57" s="1"/>
  <c r="AI16" i="57"/>
  <c r="AC16" i="57"/>
  <c r="AL16" i="57" s="1"/>
  <c r="W16" i="57"/>
  <c r="AE16" i="57" s="1"/>
  <c r="Q16" i="57"/>
  <c r="K16" i="57"/>
  <c r="H16" i="57"/>
  <c r="N16" i="57" s="1"/>
  <c r="AI15" i="57"/>
  <c r="K15" i="57"/>
  <c r="H15" i="57"/>
  <c r="AI14" i="57"/>
  <c r="AC14" i="57"/>
  <c r="AL14" i="57" s="1"/>
  <c r="W14" i="57"/>
  <c r="Y14" i="57" s="1"/>
  <c r="Q14" i="57"/>
  <c r="Z14" i="57" s="1"/>
  <c r="K14" i="57"/>
  <c r="T14" i="57" s="1"/>
  <c r="H14" i="57"/>
  <c r="N14" i="57" s="1"/>
  <c r="AI13" i="57"/>
  <c r="AC13" i="57"/>
  <c r="W13" i="57"/>
  <c r="Q13" i="57"/>
  <c r="Z13" i="57" s="1"/>
  <c r="K13" i="57"/>
  <c r="T13" i="57" s="1"/>
  <c r="H13" i="57"/>
  <c r="N13" i="57" s="1"/>
  <c r="H12" i="57"/>
  <c r="F48" i="57"/>
  <c r="G8" i="56"/>
  <c r="F48" i="56" s="1"/>
  <c r="G7" i="56"/>
  <c r="AK55" i="56"/>
  <c r="AE55" i="56"/>
  <c r="Y55" i="56"/>
  <c r="S55" i="56"/>
  <c r="AK49" i="56"/>
  <c r="AE49" i="56"/>
  <c r="Y49" i="56"/>
  <c r="S49" i="56"/>
  <c r="F47" i="56"/>
  <c r="W47" i="56" s="1"/>
  <c r="F45" i="56"/>
  <c r="K45" i="56" s="1"/>
  <c r="AI42" i="56"/>
  <c r="AC42" i="56"/>
  <c r="W42" i="56"/>
  <c r="Q42" i="56"/>
  <c r="K42" i="56"/>
  <c r="H42" i="56"/>
  <c r="F41" i="56"/>
  <c r="AI35" i="56"/>
  <c r="AC35" i="56"/>
  <c r="W35" i="56"/>
  <c r="Q35" i="56"/>
  <c r="K35" i="56"/>
  <c r="H35" i="56"/>
  <c r="F34" i="56"/>
  <c r="F32" i="56"/>
  <c r="Q32" i="56" s="1"/>
  <c r="F26" i="56"/>
  <c r="AC26" i="56" s="1"/>
  <c r="AL26" i="56" s="1"/>
  <c r="AI18" i="56"/>
  <c r="AK18" i="56" s="1"/>
  <c r="AC18" i="56"/>
  <c r="AL18" i="56" s="1"/>
  <c r="W18" i="56"/>
  <c r="Q18" i="56"/>
  <c r="Z18" i="56" s="1"/>
  <c r="K18" i="56"/>
  <c r="T18" i="56" s="1"/>
  <c r="H18" i="56"/>
  <c r="N18" i="56" s="1"/>
  <c r="AI17" i="56"/>
  <c r="AK17" i="56" s="1"/>
  <c r="AC17" i="56"/>
  <c r="W17" i="56"/>
  <c r="AF17" i="56" s="1"/>
  <c r="T17" i="56"/>
  <c r="Q17" i="56"/>
  <c r="K17" i="56"/>
  <c r="H17" i="56"/>
  <c r="M17" i="56" s="1"/>
  <c r="AI16" i="56"/>
  <c r="AC16" i="56"/>
  <c r="AL16" i="56" s="1"/>
  <c r="W16" i="56"/>
  <c r="Q16" i="56"/>
  <c r="Z16" i="56" s="1"/>
  <c r="N16" i="56"/>
  <c r="K16" i="56"/>
  <c r="H16" i="56"/>
  <c r="AI15" i="56"/>
  <c r="AC15" i="56"/>
  <c r="AL15" i="56" s="1"/>
  <c r="W15" i="56"/>
  <c r="AF15" i="56" s="1"/>
  <c r="Q15" i="56"/>
  <c r="K15" i="56"/>
  <c r="T15" i="56" s="1"/>
  <c r="H15" i="56"/>
  <c r="AI14" i="56"/>
  <c r="AC14" i="56"/>
  <c r="AE14" i="56" s="1"/>
  <c r="W14" i="56"/>
  <c r="AF14" i="56" s="1"/>
  <c r="Q14" i="56"/>
  <c r="Z14" i="56" s="1"/>
  <c r="K14" i="56"/>
  <c r="H14" i="56"/>
  <c r="N14" i="56" s="1"/>
  <c r="AI13" i="56"/>
  <c r="AK13" i="56" s="1"/>
  <c r="AC13" i="56"/>
  <c r="AL13" i="56" s="1"/>
  <c r="W13" i="56"/>
  <c r="AF13" i="56" s="1"/>
  <c r="Q13" i="56"/>
  <c r="Z13" i="56" s="1"/>
  <c r="K13" i="56"/>
  <c r="H13" i="56"/>
  <c r="N13" i="56" s="1"/>
  <c r="F43" i="56"/>
  <c r="Q43" i="56" s="1"/>
  <c r="AK55" i="55"/>
  <c r="AE55" i="55"/>
  <c r="Y55" i="55"/>
  <c r="S55" i="55"/>
  <c r="AK49" i="55"/>
  <c r="AE49" i="55"/>
  <c r="Y49" i="55"/>
  <c r="S49" i="55"/>
  <c r="AI42" i="55"/>
  <c r="AC42" i="55"/>
  <c r="W42" i="55"/>
  <c r="Q42" i="55"/>
  <c r="K42" i="55"/>
  <c r="H42" i="55"/>
  <c r="AC37" i="55"/>
  <c r="AI35" i="55"/>
  <c r="AC35" i="55"/>
  <c r="W35" i="55"/>
  <c r="Q35" i="55"/>
  <c r="K35" i="55"/>
  <c r="H35" i="55"/>
  <c r="F33" i="55"/>
  <c r="AI33" i="55" s="1"/>
  <c r="F32" i="55"/>
  <c r="AI32" i="55" s="1"/>
  <c r="F31" i="55"/>
  <c r="W31" i="55" s="1"/>
  <c r="AF31" i="55" s="1"/>
  <c r="F30" i="55"/>
  <c r="H30" i="55" s="1"/>
  <c r="F29" i="55"/>
  <c r="H29" i="55" s="1"/>
  <c r="F27" i="55"/>
  <c r="H27" i="55" s="1"/>
  <c r="N27" i="55" s="1"/>
  <c r="F26" i="55"/>
  <c r="W26" i="55" s="1"/>
  <c r="F25" i="55"/>
  <c r="F24" i="55"/>
  <c r="AI24" i="55" s="1"/>
  <c r="F20" i="55"/>
  <c r="AI20" i="55" s="1"/>
  <c r="F19" i="55"/>
  <c r="AI18" i="55"/>
  <c r="AC18" i="55"/>
  <c r="AL18" i="55" s="1"/>
  <c r="W18" i="55"/>
  <c r="Y18" i="55" s="1"/>
  <c r="Q18" i="55"/>
  <c r="Z18" i="55" s="1"/>
  <c r="K18" i="55"/>
  <c r="T18" i="55" s="1"/>
  <c r="H18" i="55"/>
  <c r="AI17" i="55"/>
  <c r="AK17" i="55" s="1"/>
  <c r="AC17" i="55"/>
  <c r="AL17" i="55" s="1"/>
  <c r="W17" i="55"/>
  <c r="AF17" i="55" s="1"/>
  <c r="Q17" i="55"/>
  <c r="S17" i="55" s="1"/>
  <c r="K17" i="55"/>
  <c r="T17" i="55" s="1"/>
  <c r="H17" i="55"/>
  <c r="N17" i="55" s="1"/>
  <c r="AI16" i="55"/>
  <c r="AC16" i="55"/>
  <c r="AL16" i="55" s="1"/>
  <c r="W16" i="55"/>
  <c r="AF16" i="55" s="1"/>
  <c r="Q16" i="55"/>
  <c r="K16" i="55"/>
  <c r="T16" i="55" s="1"/>
  <c r="H16" i="55"/>
  <c r="N16" i="55" s="1"/>
  <c r="AI15" i="55"/>
  <c r="AC15" i="55"/>
  <c r="Q15" i="55"/>
  <c r="K15" i="55"/>
  <c r="H15" i="55"/>
  <c r="AI14" i="55"/>
  <c r="AC14" i="55"/>
  <c r="W14" i="55"/>
  <c r="AF14" i="55" s="1"/>
  <c r="Q14" i="55"/>
  <c r="K14" i="55"/>
  <c r="T14" i="55" s="1"/>
  <c r="H14" i="55"/>
  <c r="AI13" i="55"/>
  <c r="AC13" i="55"/>
  <c r="AE13" i="55" s="1"/>
  <c r="W13" i="55"/>
  <c r="Q13" i="55"/>
  <c r="Z13" i="55" s="1"/>
  <c r="K13" i="55"/>
  <c r="H13" i="55"/>
  <c r="N13" i="55" s="1"/>
  <c r="G8" i="55"/>
  <c r="F47" i="55" s="1"/>
  <c r="AI47" i="55" s="1"/>
  <c r="AK55" i="54"/>
  <c r="AE55" i="54"/>
  <c r="Y55" i="54"/>
  <c r="S55" i="54"/>
  <c r="AK49" i="54"/>
  <c r="AE49" i="54"/>
  <c r="Y49" i="54"/>
  <c r="S49" i="54"/>
  <c r="AI42" i="54"/>
  <c r="AC42" i="54"/>
  <c r="W42" i="54"/>
  <c r="Q42" i="54"/>
  <c r="K42" i="54"/>
  <c r="H42" i="54"/>
  <c r="AI35" i="54"/>
  <c r="AC35" i="54"/>
  <c r="W35" i="54"/>
  <c r="Q35" i="54"/>
  <c r="K35" i="54"/>
  <c r="H35" i="54"/>
  <c r="F33" i="54"/>
  <c r="H33" i="54" s="1"/>
  <c r="F32" i="54"/>
  <c r="AC32" i="54" s="1"/>
  <c r="Q31" i="54"/>
  <c r="F31" i="54"/>
  <c r="AC31" i="54" s="1"/>
  <c r="F30" i="54"/>
  <c r="Q30" i="54" s="1"/>
  <c r="Z30" i="54" s="1"/>
  <c r="F29" i="54"/>
  <c r="AC29" i="54" s="1"/>
  <c r="F27" i="54"/>
  <c r="H27" i="54" s="1"/>
  <c r="N27" i="54" s="1"/>
  <c r="AI26" i="54"/>
  <c r="F26" i="54"/>
  <c r="K26" i="54" s="1"/>
  <c r="T26" i="54" s="1"/>
  <c r="W25" i="54"/>
  <c r="F25" i="54"/>
  <c r="AC25" i="54" s="1"/>
  <c r="AL25" i="54" s="1"/>
  <c r="F24" i="54"/>
  <c r="AC24" i="54" s="1"/>
  <c r="F20" i="54"/>
  <c r="AC20" i="54" s="1"/>
  <c r="AL20" i="54" s="1"/>
  <c r="F19" i="54"/>
  <c r="AI18" i="54"/>
  <c r="AC18" i="54"/>
  <c r="AL18" i="54" s="1"/>
  <c r="W18" i="54"/>
  <c r="T18" i="54"/>
  <c r="Q18" i="54"/>
  <c r="S18" i="54" s="1"/>
  <c r="K18" i="54"/>
  <c r="H18" i="54"/>
  <c r="AI17" i="54"/>
  <c r="AK17" i="54" s="1"/>
  <c r="AC17" i="54"/>
  <c r="AL17" i="54" s="1"/>
  <c r="W17" i="54"/>
  <c r="AF17" i="54" s="1"/>
  <c r="T17" i="54"/>
  <c r="Q17" i="54"/>
  <c r="Z17" i="54" s="1"/>
  <c r="K17" i="54"/>
  <c r="H17" i="54"/>
  <c r="AI16" i="54"/>
  <c r="AC16" i="54"/>
  <c r="W16" i="54"/>
  <c r="T16" i="54"/>
  <c r="Q16" i="54"/>
  <c r="S16" i="54" s="1"/>
  <c r="K16" i="54"/>
  <c r="H16" i="54"/>
  <c r="AI15" i="54"/>
  <c r="AC15" i="54"/>
  <c r="AL15" i="54" s="1"/>
  <c r="W15" i="54"/>
  <c r="Q15" i="54"/>
  <c r="K15" i="54"/>
  <c r="T15" i="54" s="1"/>
  <c r="H15" i="54"/>
  <c r="AI14" i="54"/>
  <c r="AC14" i="54"/>
  <c r="W14" i="54"/>
  <c r="Q14" i="54"/>
  <c r="K14" i="54"/>
  <c r="H14" i="54"/>
  <c r="AI13" i="54"/>
  <c r="AC13" i="54"/>
  <c r="Z13" i="54"/>
  <c r="W13" i="54"/>
  <c r="AF13" i="54" s="1"/>
  <c r="Q13" i="54"/>
  <c r="K13" i="54"/>
  <c r="H13" i="54"/>
  <c r="N13" i="54" s="1"/>
  <c r="H12" i="54"/>
  <c r="G8" i="54"/>
  <c r="F44" i="54" s="1"/>
  <c r="AK55" i="53"/>
  <c r="AE55" i="53"/>
  <c r="Y55" i="53"/>
  <c r="S55" i="53"/>
  <c r="AK49" i="53"/>
  <c r="AE49" i="53"/>
  <c r="Y49" i="53"/>
  <c r="S49" i="53"/>
  <c r="AI42" i="53"/>
  <c r="AC42" i="53"/>
  <c r="W42" i="53"/>
  <c r="Q42" i="53"/>
  <c r="K42" i="53"/>
  <c r="H42" i="53"/>
  <c r="F38" i="53"/>
  <c r="AI35" i="53"/>
  <c r="AC35" i="53"/>
  <c r="W35" i="53"/>
  <c r="Q35" i="53"/>
  <c r="K35" i="53"/>
  <c r="H35" i="53"/>
  <c r="F33" i="53"/>
  <c r="F32" i="53"/>
  <c r="F31" i="53"/>
  <c r="H31" i="53" s="1"/>
  <c r="N31" i="53" s="1"/>
  <c r="F30" i="53"/>
  <c r="K30" i="53" s="1"/>
  <c r="F29" i="53"/>
  <c r="W29" i="53" s="1"/>
  <c r="F27" i="53"/>
  <c r="W27" i="53" s="1"/>
  <c r="F26" i="53"/>
  <c r="Q26" i="53" s="1"/>
  <c r="Z26" i="53" s="1"/>
  <c r="F25" i="53"/>
  <c r="AI25" i="53" s="1"/>
  <c r="F24" i="53"/>
  <c r="K24" i="53" s="1"/>
  <c r="F20" i="53"/>
  <c r="H20" i="53" s="1"/>
  <c r="N20" i="53" s="1"/>
  <c r="F19" i="53"/>
  <c r="AI18" i="53"/>
  <c r="AC18" i="53"/>
  <c r="W18" i="53"/>
  <c r="Q18" i="53"/>
  <c r="Z18" i="53" s="1"/>
  <c r="K18" i="53"/>
  <c r="T18" i="53" s="1"/>
  <c r="H18" i="53"/>
  <c r="AI17" i="53"/>
  <c r="AK17" i="53" s="1"/>
  <c r="AC17" i="53"/>
  <c r="W17" i="53"/>
  <c r="AF17" i="53" s="1"/>
  <c r="Q17" i="53"/>
  <c r="Z17" i="53" s="1"/>
  <c r="K17" i="53"/>
  <c r="T17" i="53" s="1"/>
  <c r="H17" i="53"/>
  <c r="AI16" i="53"/>
  <c r="AC16" i="53"/>
  <c r="AL16" i="53" s="1"/>
  <c r="W16" i="53"/>
  <c r="AF16" i="53" s="1"/>
  <c r="Q16" i="53"/>
  <c r="K16" i="53"/>
  <c r="T16" i="53" s="1"/>
  <c r="H16" i="53"/>
  <c r="AI15" i="53"/>
  <c r="AC15" i="53"/>
  <c r="AL15" i="53" s="1"/>
  <c r="W15" i="53"/>
  <c r="AF15" i="53" s="1"/>
  <c r="Q15" i="53"/>
  <c r="Z15" i="53" s="1"/>
  <c r="K15" i="53"/>
  <c r="H15" i="53"/>
  <c r="AI14" i="53"/>
  <c r="AC14" i="53"/>
  <c r="AL14" i="53" s="1"/>
  <c r="W14" i="53"/>
  <c r="AF14" i="53" s="1"/>
  <c r="Q14" i="53"/>
  <c r="K14" i="53"/>
  <c r="T14" i="53" s="1"/>
  <c r="H14" i="53"/>
  <c r="AL13" i="53"/>
  <c r="AI13" i="53"/>
  <c r="AK13" i="53" s="1"/>
  <c r="AC13" i="53"/>
  <c r="W13" i="53"/>
  <c r="Q13" i="53"/>
  <c r="K13" i="53"/>
  <c r="H13" i="53"/>
  <c r="N13" i="53" s="1"/>
  <c r="H12" i="53"/>
  <c r="G8" i="53"/>
  <c r="F43" i="53" s="1"/>
  <c r="Q43" i="53" s="1"/>
  <c r="AK55" i="52"/>
  <c r="AE55" i="52"/>
  <c r="Y55" i="52"/>
  <c r="S55" i="52"/>
  <c r="AK49" i="52"/>
  <c r="AE49" i="52"/>
  <c r="Y49" i="52"/>
  <c r="S49" i="52"/>
  <c r="AI42" i="52"/>
  <c r="AC42" i="52"/>
  <c r="W42" i="52"/>
  <c r="Q42" i="52"/>
  <c r="K42" i="52"/>
  <c r="H42" i="52"/>
  <c r="F38" i="52"/>
  <c r="AI35" i="52"/>
  <c r="AC35" i="52"/>
  <c r="W35" i="52"/>
  <c r="Q35" i="52"/>
  <c r="K35" i="52"/>
  <c r="H35" i="52"/>
  <c r="F33" i="52"/>
  <c r="AC33" i="52" s="1"/>
  <c r="F32" i="52"/>
  <c r="F31" i="52"/>
  <c r="AI31" i="52" s="1"/>
  <c r="F30" i="52"/>
  <c r="AC30" i="52" s="1"/>
  <c r="F29" i="52"/>
  <c r="AC27" i="52"/>
  <c r="Q27" i="52"/>
  <c r="F27" i="52"/>
  <c r="K27" i="52" s="1"/>
  <c r="F26" i="52"/>
  <c r="W26" i="52" s="1"/>
  <c r="AF26" i="52" s="1"/>
  <c r="F25" i="52"/>
  <c r="AC25" i="52" s="1"/>
  <c r="AL25" i="52" s="1"/>
  <c r="F24" i="52"/>
  <c r="H24" i="52" s="1"/>
  <c r="F20" i="52"/>
  <c r="H20" i="52" s="1"/>
  <c r="N20" i="52" s="1"/>
  <c r="F19" i="52"/>
  <c r="AI18" i="52"/>
  <c r="AC18" i="52"/>
  <c r="AL18" i="52" s="1"/>
  <c r="W18" i="52"/>
  <c r="AF18" i="52" s="1"/>
  <c r="Q18" i="52"/>
  <c r="Z18" i="52" s="1"/>
  <c r="K18" i="52"/>
  <c r="H18" i="52"/>
  <c r="N18" i="52" s="1"/>
  <c r="AI17" i="52"/>
  <c r="AC17" i="52"/>
  <c r="W17" i="52"/>
  <c r="Y17" i="52" s="1"/>
  <c r="Q17" i="52"/>
  <c r="Z17" i="52" s="1"/>
  <c r="N17" i="52"/>
  <c r="K17" i="52"/>
  <c r="T17" i="52" s="1"/>
  <c r="H17" i="52"/>
  <c r="AI16" i="52"/>
  <c r="AC16" i="52"/>
  <c r="AL16" i="52" s="1"/>
  <c r="W16" i="52"/>
  <c r="AF16" i="52" s="1"/>
  <c r="Q16" i="52"/>
  <c r="Z16" i="52" s="1"/>
  <c r="N16" i="52"/>
  <c r="K16" i="52"/>
  <c r="H16" i="52"/>
  <c r="AI15" i="52"/>
  <c r="AC15" i="52"/>
  <c r="AL15" i="52" s="1"/>
  <c r="W15" i="52"/>
  <c r="Q15" i="52"/>
  <c r="Z15" i="52" s="1"/>
  <c r="K15" i="52"/>
  <c r="H15" i="52"/>
  <c r="AI14" i="52"/>
  <c r="AC14" i="52"/>
  <c r="W14" i="52"/>
  <c r="AF14" i="52" s="1"/>
  <c r="Q14" i="52"/>
  <c r="Z14" i="52" s="1"/>
  <c r="K14" i="52"/>
  <c r="T14" i="52" s="1"/>
  <c r="H14" i="52"/>
  <c r="AL13" i="52"/>
  <c r="AI13" i="52"/>
  <c r="AK13" i="52" s="1"/>
  <c r="AC13" i="52"/>
  <c r="W13" i="52"/>
  <c r="AF13" i="52" s="1"/>
  <c r="Q13" i="52"/>
  <c r="Z13" i="52" s="1"/>
  <c r="K13" i="52"/>
  <c r="T13" i="52" s="1"/>
  <c r="H13" i="52"/>
  <c r="N13" i="52" s="1"/>
  <c r="H12" i="52"/>
  <c r="G8" i="52"/>
  <c r="F40" i="52" s="1"/>
  <c r="F31" i="13"/>
  <c r="AI31" i="13" s="1"/>
  <c r="F30" i="13"/>
  <c r="AI30" i="13" s="1"/>
  <c r="AK55" i="51"/>
  <c r="AE55" i="51"/>
  <c r="Y55" i="51"/>
  <c r="S55" i="51"/>
  <c r="AK49" i="51"/>
  <c r="AE49" i="51"/>
  <c r="Y49" i="51"/>
  <c r="S49" i="51"/>
  <c r="F48" i="51"/>
  <c r="AC48" i="51" s="1"/>
  <c r="F47" i="51"/>
  <c r="AI47" i="51" s="1"/>
  <c r="F46" i="51"/>
  <c r="AC46" i="51" s="1"/>
  <c r="F45" i="51"/>
  <c r="Q45" i="51" s="1"/>
  <c r="F44" i="51"/>
  <c r="W43" i="51"/>
  <c r="F43" i="51"/>
  <c r="AI43" i="51" s="1"/>
  <c r="AI42" i="51"/>
  <c r="AC42" i="51"/>
  <c r="W42" i="51"/>
  <c r="Q42" i="51"/>
  <c r="K42" i="51"/>
  <c r="H42" i="51"/>
  <c r="F37" i="51"/>
  <c r="AC37" i="51" s="1"/>
  <c r="AI35" i="51"/>
  <c r="AC35" i="51"/>
  <c r="W35" i="51"/>
  <c r="Q35" i="51"/>
  <c r="K35" i="51"/>
  <c r="H35" i="51"/>
  <c r="AH34" i="51"/>
  <c r="AB34" i="51"/>
  <c r="V34" i="51"/>
  <c r="P34" i="51"/>
  <c r="J34" i="51"/>
  <c r="G34" i="51"/>
  <c r="F34" i="51"/>
  <c r="F33" i="51"/>
  <c r="AC33" i="51" s="1"/>
  <c r="F32" i="51"/>
  <c r="H32" i="51" s="1"/>
  <c r="N32" i="51" s="1"/>
  <c r="F31" i="51"/>
  <c r="AC31" i="51" s="1"/>
  <c r="AL31" i="51" s="1"/>
  <c r="F30" i="51"/>
  <c r="AC30" i="51" s="1"/>
  <c r="F29" i="51"/>
  <c r="AI29" i="51" s="1"/>
  <c r="F27" i="51"/>
  <c r="AC27" i="51" s="1"/>
  <c r="AL27" i="51" s="1"/>
  <c r="K26" i="51"/>
  <c r="T26" i="51" s="1"/>
  <c r="F26" i="51"/>
  <c r="W26" i="51" s="1"/>
  <c r="AF26" i="51" s="1"/>
  <c r="Q25" i="51"/>
  <c r="N25" i="51"/>
  <c r="F25" i="51"/>
  <c r="H25" i="51" s="1"/>
  <c r="F24" i="51"/>
  <c r="W24" i="51" s="1"/>
  <c r="AF24" i="51" s="1"/>
  <c r="F19" i="51"/>
  <c r="AI18" i="51"/>
  <c r="AF18" i="51"/>
  <c r="AC18" i="51"/>
  <c r="AL18" i="51" s="1"/>
  <c r="W18" i="51"/>
  <c r="Q18" i="51"/>
  <c r="Z18" i="51" s="1"/>
  <c r="K18" i="51"/>
  <c r="T18" i="51" s="1"/>
  <c r="H18" i="51"/>
  <c r="N18" i="51" s="1"/>
  <c r="AI17" i="51"/>
  <c r="AC17" i="51"/>
  <c r="AL17" i="51" s="1"/>
  <c r="Z17" i="51"/>
  <c r="W17" i="51"/>
  <c r="Y17" i="51" s="1"/>
  <c r="Q17" i="51"/>
  <c r="K17" i="51"/>
  <c r="T17" i="51" s="1"/>
  <c r="H17" i="51"/>
  <c r="N17" i="51" s="1"/>
  <c r="AI16" i="51"/>
  <c r="AK16" i="51" s="1"/>
  <c r="AC16" i="51"/>
  <c r="AL16" i="51" s="1"/>
  <c r="W16" i="51"/>
  <c r="AF16" i="51" s="1"/>
  <c r="Q16" i="51"/>
  <c r="Z16" i="51" s="1"/>
  <c r="K16" i="51"/>
  <c r="M16" i="51" s="1"/>
  <c r="H16" i="51"/>
  <c r="N16" i="51" s="1"/>
  <c r="AI15" i="51"/>
  <c r="AC15" i="51"/>
  <c r="AL15" i="51" s="1"/>
  <c r="W15" i="51"/>
  <c r="Q15" i="51"/>
  <c r="Z15" i="51" s="1"/>
  <c r="K15" i="51"/>
  <c r="T15" i="51" s="1"/>
  <c r="H15" i="51"/>
  <c r="AC14" i="51"/>
  <c r="AL14" i="51" s="1"/>
  <c r="Q14" i="51"/>
  <c r="K14" i="51"/>
  <c r="T14" i="51" s="1"/>
  <c r="H14" i="51"/>
  <c r="AI13" i="51"/>
  <c r="AC13" i="51"/>
  <c r="AL13" i="51" s="1"/>
  <c r="Z13" i="51"/>
  <c r="W13" i="51"/>
  <c r="Q13" i="51"/>
  <c r="S13" i="51" s="1"/>
  <c r="K13" i="51"/>
  <c r="T13" i="51" s="1"/>
  <c r="H13" i="51"/>
  <c r="N13" i="51" s="1"/>
  <c r="AK55" i="50"/>
  <c r="AE55" i="50"/>
  <c r="Y55" i="50"/>
  <c r="S55" i="50"/>
  <c r="AK49" i="50"/>
  <c r="AE49" i="50"/>
  <c r="Y49" i="50"/>
  <c r="S49" i="50"/>
  <c r="F48" i="50"/>
  <c r="Q48" i="50" s="1"/>
  <c r="F47" i="50"/>
  <c r="F46" i="50"/>
  <c r="AI45" i="50"/>
  <c r="F45" i="50"/>
  <c r="Q45" i="50" s="1"/>
  <c r="F44" i="50"/>
  <c r="K44" i="50" s="1"/>
  <c r="F43" i="50"/>
  <c r="AI42" i="50"/>
  <c r="AC42" i="50"/>
  <c r="W42" i="50"/>
  <c r="Q42" i="50"/>
  <c r="K42" i="50"/>
  <c r="H42" i="50"/>
  <c r="F37" i="50"/>
  <c r="H37" i="50" s="1"/>
  <c r="AI35" i="50"/>
  <c r="AC35" i="50"/>
  <c r="W35" i="50"/>
  <c r="Q35" i="50"/>
  <c r="K35" i="50"/>
  <c r="H35" i="50"/>
  <c r="AH34" i="50"/>
  <c r="AB34" i="50"/>
  <c r="V34" i="50"/>
  <c r="P34" i="50"/>
  <c r="J34" i="50"/>
  <c r="G34" i="50"/>
  <c r="F34" i="50"/>
  <c r="F33" i="50"/>
  <c r="K33" i="50" s="1"/>
  <c r="F32" i="50"/>
  <c r="H32" i="50" s="1"/>
  <c r="F31" i="50"/>
  <c r="AC31" i="50" s="1"/>
  <c r="AL31" i="50" s="1"/>
  <c r="F30" i="50"/>
  <c r="AC30" i="50" s="1"/>
  <c r="F29" i="50"/>
  <c r="H29" i="50" s="1"/>
  <c r="F27" i="50"/>
  <c r="K27" i="50" s="1"/>
  <c r="T27" i="50" s="1"/>
  <c r="K26" i="50"/>
  <c r="T26" i="50" s="1"/>
  <c r="F26" i="50"/>
  <c r="W26" i="50" s="1"/>
  <c r="F25" i="50"/>
  <c r="H25" i="50" s="1"/>
  <c r="N25" i="50" s="1"/>
  <c r="W24" i="50"/>
  <c r="F24" i="50"/>
  <c r="AC24" i="50" s="1"/>
  <c r="AL24" i="50" s="1"/>
  <c r="F19" i="50"/>
  <c r="AI18" i="50"/>
  <c r="AC18" i="50"/>
  <c r="AL18" i="50" s="1"/>
  <c r="W18" i="50"/>
  <c r="Y18" i="50" s="1"/>
  <c r="Q18" i="50"/>
  <c r="Z18" i="50" s="1"/>
  <c r="K18" i="50"/>
  <c r="T18" i="50" s="1"/>
  <c r="H18" i="50"/>
  <c r="N18" i="50" s="1"/>
  <c r="AI17" i="50"/>
  <c r="AC17" i="50"/>
  <c r="W17" i="50"/>
  <c r="Q17" i="50"/>
  <c r="Z17" i="50" s="1"/>
  <c r="K17" i="50"/>
  <c r="H17" i="50"/>
  <c r="N17" i="50" s="1"/>
  <c r="AI16" i="50"/>
  <c r="AC16" i="50"/>
  <c r="AL16" i="50" s="1"/>
  <c r="W16" i="50"/>
  <c r="Q16" i="50"/>
  <c r="K16" i="50"/>
  <c r="M16" i="50" s="1"/>
  <c r="H16" i="50"/>
  <c r="N16" i="50" s="1"/>
  <c r="AI15" i="50"/>
  <c r="AC15" i="50"/>
  <c r="W15" i="50"/>
  <c r="AF15" i="50" s="1"/>
  <c r="Q15" i="50"/>
  <c r="Z15" i="50" s="1"/>
  <c r="K15" i="50"/>
  <c r="H15" i="50"/>
  <c r="AC14" i="50"/>
  <c r="W14" i="50"/>
  <c r="Q14" i="50"/>
  <c r="K14" i="50"/>
  <c r="H14" i="50"/>
  <c r="AL13" i="50"/>
  <c r="AI13" i="50"/>
  <c r="AK13" i="50" s="1"/>
  <c r="AC13" i="50"/>
  <c r="W13" i="50"/>
  <c r="AF13" i="50" s="1"/>
  <c r="Q13" i="50"/>
  <c r="Z13" i="50" s="1"/>
  <c r="K13" i="50"/>
  <c r="T13" i="50" s="1"/>
  <c r="H13" i="50"/>
  <c r="AK55" i="49"/>
  <c r="AE55" i="49"/>
  <c r="Y55" i="49"/>
  <c r="S55" i="49"/>
  <c r="AK49" i="49"/>
  <c r="AE49" i="49"/>
  <c r="Y49" i="49"/>
  <c r="S49" i="49"/>
  <c r="F48" i="49"/>
  <c r="K48" i="49" s="1"/>
  <c r="F47" i="49"/>
  <c r="F46" i="49"/>
  <c r="AI46" i="49" s="1"/>
  <c r="F45" i="49"/>
  <c r="Q45" i="49" s="1"/>
  <c r="W44" i="49"/>
  <c r="K44" i="49"/>
  <c r="F44" i="49"/>
  <c r="AC44" i="49" s="1"/>
  <c r="F43" i="49"/>
  <c r="AC43" i="49" s="1"/>
  <c r="AI42" i="49"/>
  <c r="AC42" i="49"/>
  <c r="W42" i="49"/>
  <c r="Q42" i="49"/>
  <c r="K42" i="49"/>
  <c r="H42" i="49"/>
  <c r="F37" i="49"/>
  <c r="AC37" i="49" s="1"/>
  <c r="AI35" i="49"/>
  <c r="AC35" i="49"/>
  <c r="W35" i="49"/>
  <c r="Q35" i="49"/>
  <c r="K35" i="49"/>
  <c r="H35" i="49"/>
  <c r="AH34" i="49"/>
  <c r="AB34" i="49"/>
  <c r="V34" i="49"/>
  <c r="P34" i="49"/>
  <c r="J34" i="49"/>
  <c r="G34" i="49"/>
  <c r="F34" i="49"/>
  <c r="F33" i="49"/>
  <c r="F32" i="49"/>
  <c r="H32" i="49" s="1"/>
  <c r="N32" i="49" s="1"/>
  <c r="K31" i="49"/>
  <c r="F31" i="49"/>
  <c r="AC31" i="49" s="1"/>
  <c r="AL31" i="49" s="1"/>
  <c r="F30" i="49"/>
  <c r="F29" i="49"/>
  <c r="AC29" i="49" s="1"/>
  <c r="F27" i="49"/>
  <c r="W27" i="49" s="1"/>
  <c r="AC26" i="49"/>
  <c r="AL26" i="49" s="1"/>
  <c r="F26" i="49"/>
  <c r="W26" i="49" s="1"/>
  <c r="AF26" i="49" s="1"/>
  <c r="F25" i="49"/>
  <c r="H25" i="49" s="1"/>
  <c r="N25" i="49" s="1"/>
  <c r="W24" i="49"/>
  <c r="AF24" i="49" s="1"/>
  <c r="F24" i="49"/>
  <c r="AC24" i="49" s="1"/>
  <c r="AL24" i="49" s="1"/>
  <c r="F19" i="49"/>
  <c r="AI18" i="49"/>
  <c r="AK18" i="49" s="1"/>
  <c r="AC18" i="49"/>
  <c r="W18" i="49"/>
  <c r="Q18" i="49"/>
  <c r="Z18" i="49" s="1"/>
  <c r="K18" i="49"/>
  <c r="T18" i="49" s="1"/>
  <c r="H18" i="49"/>
  <c r="N18" i="49" s="1"/>
  <c r="AI17" i="49"/>
  <c r="AK17" i="49" s="1"/>
  <c r="AC17" i="49"/>
  <c r="W17" i="49"/>
  <c r="Q17" i="49"/>
  <c r="N17" i="49"/>
  <c r="K17" i="49"/>
  <c r="M17" i="49" s="1"/>
  <c r="H17" i="49"/>
  <c r="AI16" i="49"/>
  <c r="AF16" i="49"/>
  <c r="AC16" i="49"/>
  <c r="AL16" i="49" s="1"/>
  <c r="W16" i="49"/>
  <c r="Q16" i="49"/>
  <c r="K16" i="49"/>
  <c r="T16" i="49" s="1"/>
  <c r="H16" i="49"/>
  <c r="N16" i="49" s="1"/>
  <c r="AI15" i="49"/>
  <c r="AC15" i="49"/>
  <c r="W15" i="49"/>
  <c r="Q15" i="49"/>
  <c r="Z15" i="49" s="1"/>
  <c r="K15" i="49"/>
  <c r="H15" i="49"/>
  <c r="AC14" i="49"/>
  <c r="AL14" i="49" s="1"/>
  <c r="Q14" i="49"/>
  <c r="Z14" i="49" s="1"/>
  <c r="K14" i="49"/>
  <c r="H14" i="49"/>
  <c r="AI13" i="49"/>
  <c r="AC13" i="49"/>
  <c r="AL13" i="49" s="1"/>
  <c r="W13" i="49"/>
  <c r="AF13" i="49" s="1"/>
  <c r="Q13" i="49"/>
  <c r="S13" i="49" s="1"/>
  <c r="K13" i="49"/>
  <c r="M13" i="49" s="1"/>
  <c r="H13" i="49"/>
  <c r="N13" i="49" s="1"/>
  <c r="AK55" i="48"/>
  <c r="AE55" i="48"/>
  <c r="Y55" i="48"/>
  <c r="S55" i="48"/>
  <c r="AK49" i="48"/>
  <c r="AE49" i="48"/>
  <c r="Y49" i="48"/>
  <c r="S49" i="48"/>
  <c r="F48" i="48"/>
  <c r="AC48" i="48" s="1"/>
  <c r="F47" i="48"/>
  <c r="AI47" i="48" s="1"/>
  <c r="F46" i="48"/>
  <c r="AC46" i="48" s="1"/>
  <c r="F45" i="48"/>
  <c r="H45" i="48" s="1"/>
  <c r="F44" i="48"/>
  <c r="F43" i="48"/>
  <c r="AI43" i="48" s="1"/>
  <c r="AI42" i="48"/>
  <c r="AC42" i="48"/>
  <c r="W42" i="48"/>
  <c r="Q42" i="48"/>
  <c r="K42" i="48"/>
  <c r="H42" i="48"/>
  <c r="F37" i="48"/>
  <c r="AC37" i="48" s="1"/>
  <c r="AI35" i="48"/>
  <c r="AC35" i="48"/>
  <c r="W35" i="48"/>
  <c r="Q35" i="48"/>
  <c r="K35" i="48"/>
  <c r="H35" i="48"/>
  <c r="AH34" i="48"/>
  <c r="AB34" i="48"/>
  <c r="V34" i="48"/>
  <c r="P34" i="48"/>
  <c r="J34" i="48"/>
  <c r="G34" i="48"/>
  <c r="F34" i="48"/>
  <c r="F33" i="48"/>
  <c r="K33" i="48" s="1"/>
  <c r="F32" i="48"/>
  <c r="W32" i="48" s="1"/>
  <c r="W31" i="48"/>
  <c r="AF31" i="48" s="1"/>
  <c r="F31" i="48"/>
  <c r="AC31" i="48" s="1"/>
  <c r="AL31" i="48" s="1"/>
  <c r="F30" i="48"/>
  <c r="F29" i="48"/>
  <c r="Q29" i="48" s="1"/>
  <c r="AC27" i="48"/>
  <c r="AL27" i="48" s="1"/>
  <c r="W27" i="48"/>
  <c r="AF27" i="48" s="1"/>
  <c r="K27" i="48"/>
  <c r="H27" i="48"/>
  <c r="N27" i="48" s="1"/>
  <c r="F27" i="48"/>
  <c r="AI27" i="48" s="1"/>
  <c r="F26" i="48"/>
  <c r="W26" i="48" s="1"/>
  <c r="AF26" i="48" s="1"/>
  <c r="F25" i="48"/>
  <c r="W25" i="48" s="1"/>
  <c r="AF25" i="48" s="1"/>
  <c r="F24" i="48"/>
  <c r="K24" i="48" s="1"/>
  <c r="H19" i="48"/>
  <c r="F19" i="48"/>
  <c r="AI18" i="48"/>
  <c r="AC18" i="48"/>
  <c r="W18" i="48"/>
  <c r="AF18" i="48" s="1"/>
  <c r="Q18" i="48"/>
  <c r="K18" i="48"/>
  <c r="H18" i="48"/>
  <c r="N18" i="48" s="1"/>
  <c r="AI17" i="48"/>
  <c r="AC17" i="48"/>
  <c r="AL17" i="48" s="1"/>
  <c r="W17" i="48"/>
  <c r="AF17" i="48" s="1"/>
  <c r="Q17" i="48"/>
  <c r="Z17" i="48" s="1"/>
  <c r="K17" i="48"/>
  <c r="T17" i="48" s="1"/>
  <c r="H17" i="48"/>
  <c r="N17" i="48" s="1"/>
  <c r="AK16" i="48"/>
  <c r="AI16" i="48"/>
  <c r="AF16" i="48"/>
  <c r="AC16" i="48"/>
  <c r="AL16" i="48" s="1"/>
  <c r="W16" i="48"/>
  <c r="Q16" i="48"/>
  <c r="Z16" i="48" s="1"/>
  <c r="K16" i="48"/>
  <c r="H16" i="48"/>
  <c r="N16" i="48" s="1"/>
  <c r="AI15" i="48"/>
  <c r="AC15" i="48"/>
  <c r="W15" i="48"/>
  <c r="AF15" i="48" s="1"/>
  <c r="Q15" i="48"/>
  <c r="K15" i="48"/>
  <c r="H15" i="48"/>
  <c r="AI14" i="48"/>
  <c r="W14" i="48"/>
  <c r="AF14" i="48" s="1"/>
  <c r="Q14" i="48"/>
  <c r="K14" i="48"/>
  <c r="H14" i="48"/>
  <c r="AI13" i="48"/>
  <c r="AC13" i="48"/>
  <c r="W13" i="48"/>
  <c r="AF13" i="48" s="1"/>
  <c r="Q13" i="48"/>
  <c r="Z13" i="48" s="1"/>
  <c r="K13" i="48"/>
  <c r="T13" i="48" s="1"/>
  <c r="H13" i="48"/>
  <c r="N13" i="48" s="1"/>
  <c r="F31" i="12"/>
  <c r="AI31" i="12" s="1"/>
  <c r="F30" i="12"/>
  <c r="H30" i="12" s="1"/>
  <c r="AK55" i="47"/>
  <c r="AE55" i="47"/>
  <c r="Y55" i="47"/>
  <c r="S55" i="47"/>
  <c r="AK49" i="47"/>
  <c r="AE49" i="47"/>
  <c r="Y49" i="47"/>
  <c r="S49" i="47"/>
  <c r="F48" i="47"/>
  <c r="K48" i="47" s="1"/>
  <c r="F47" i="47"/>
  <c r="F46" i="47"/>
  <c r="Q46" i="47" s="1"/>
  <c r="F45" i="47"/>
  <c r="W45" i="47" s="1"/>
  <c r="F44" i="47"/>
  <c r="W44" i="47" s="1"/>
  <c r="F43" i="47"/>
  <c r="W43" i="47" s="1"/>
  <c r="AI42" i="47"/>
  <c r="AC42" i="47"/>
  <c r="W42" i="47"/>
  <c r="Q42" i="47"/>
  <c r="K42" i="47"/>
  <c r="H42" i="47"/>
  <c r="F37" i="47"/>
  <c r="AI35" i="47"/>
  <c r="AC35" i="47"/>
  <c r="W35" i="47"/>
  <c r="Q35" i="47"/>
  <c r="K35" i="47"/>
  <c r="H35" i="47"/>
  <c r="AH34" i="47"/>
  <c r="AB34" i="47"/>
  <c r="V34" i="47"/>
  <c r="P34" i="47"/>
  <c r="J34" i="47"/>
  <c r="G34" i="47"/>
  <c r="F34" i="47"/>
  <c r="F33" i="47"/>
  <c r="F32" i="47"/>
  <c r="W32" i="47" s="1"/>
  <c r="AI31" i="47"/>
  <c r="K31" i="47"/>
  <c r="F31" i="47"/>
  <c r="AC31" i="47" s="1"/>
  <c r="AL31" i="47" s="1"/>
  <c r="F30" i="47"/>
  <c r="AC30" i="47" s="1"/>
  <c r="F29" i="47"/>
  <c r="H29" i="47" s="1"/>
  <c r="F27" i="47"/>
  <c r="W27" i="47" s="1"/>
  <c r="F26" i="47"/>
  <c r="W26" i="47" s="1"/>
  <c r="F25" i="47"/>
  <c r="W25" i="47" s="1"/>
  <c r="F24" i="47"/>
  <c r="AC24" i="47" s="1"/>
  <c r="AL24" i="47" s="1"/>
  <c r="F19" i="47"/>
  <c r="AI18" i="47"/>
  <c r="AC18" i="47"/>
  <c r="AL18" i="47" s="1"/>
  <c r="W18" i="47"/>
  <c r="Q18" i="47"/>
  <c r="Z18" i="47" s="1"/>
  <c r="K18" i="47"/>
  <c r="T18" i="47" s="1"/>
  <c r="H18" i="47"/>
  <c r="N18" i="47" s="1"/>
  <c r="AI17" i="47"/>
  <c r="AC17" i="47"/>
  <c r="AL17" i="47" s="1"/>
  <c r="W17" i="47"/>
  <c r="AF17" i="47" s="1"/>
  <c r="Q17" i="47"/>
  <c r="Z17" i="47" s="1"/>
  <c r="K17" i="47"/>
  <c r="M17" i="47" s="1"/>
  <c r="H17" i="47"/>
  <c r="N17" i="47" s="1"/>
  <c r="AI16" i="47"/>
  <c r="AC16" i="47"/>
  <c r="W16" i="47"/>
  <c r="AF16" i="47" s="1"/>
  <c r="Q16" i="47"/>
  <c r="Z16" i="47" s="1"/>
  <c r="K16" i="47"/>
  <c r="T16" i="47" s="1"/>
  <c r="H16" i="47"/>
  <c r="N16" i="47" s="1"/>
  <c r="AI15" i="47"/>
  <c r="AC15" i="47"/>
  <c r="W15" i="47"/>
  <c r="Q15" i="47"/>
  <c r="K15" i="47"/>
  <c r="T15" i="47" s="1"/>
  <c r="H15" i="47"/>
  <c r="AI14" i="47"/>
  <c r="AC14" i="47"/>
  <c r="AL14" i="47" s="1"/>
  <c r="W14" i="47"/>
  <c r="Q14" i="47"/>
  <c r="K14" i="47"/>
  <c r="H14" i="47"/>
  <c r="AI13" i="47"/>
  <c r="AC13" i="47"/>
  <c r="Z13" i="47"/>
  <c r="W13" i="47"/>
  <c r="Y13" i="47" s="1"/>
  <c r="Q13" i="47"/>
  <c r="K13" i="47"/>
  <c r="T13" i="47" s="1"/>
  <c r="H13" i="47"/>
  <c r="N13" i="47" s="1"/>
  <c r="AK55" i="46"/>
  <c r="AE55" i="46"/>
  <c r="Y55" i="46"/>
  <c r="S55" i="46"/>
  <c r="AK49" i="46"/>
  <c r="AE49" i="46"/>
  <c r="Y49" i="46"/>
  <c r="S49" i="46"/>
  <c r="F48" i="46"/>
  <c r="F47" i="46"/>
  <c r="K47" i="46" s="1"/>
  <c r="F46" i="46"/>
  <c r="W46" i="46" s="1"/>
  <c r="F45" i="46"/>
  <c r="H45" i="46" s="1"/>
  <c r="F44" i="46"/>
  <c r="K44" i="46" s="1"/>
  <c r="F43" i="46"/>
  <c r="AC43" i="46" s="1"/>
  <c r="AI42" i="46"/>
  <c r="AC42" i="46"/>
  <c r="W42" i="46"/>
  <c r="Q42" i="46"/>
  <c r="K42" i="46"/>
  <c r="H42" i="46"/>
  <c r="F37" i="46"/>
  <c r="F38" i="46" s="1"/>
  <c r="AI35" i="46"/>
  <c r="AC35" i="46"/>
  <c r="W35" i="46"/>
  <c r="Q35" i="46"/>
  <c r="K35" i="46"/>
  <c r="H35" i="46"/>
  <c r="AH34" i="46"/>
  <c r="AB34" i="46"/>
  <c r="V34" i="46"/>
  <c r="P34" i="46"/>
  <c r="J34" i="46"/>
  <c r="G34" i="46"/>
  <c r="F34" i="46"/>
  <c r="F33" i="46"/>
  <c r="F32" i="46"/>
  <c r="F31" i="46"/>
  <c r="AI30" i="46"/>
  <c r="F30" i="46"/>
  <c r="W30" i="46" s="1"/>
  <c r="AF30" i="46" s="1"/>
  <c r="F29" i="46"/>
  <c r="H29" i="46" s="1"/>
  <c r="F27" i="46"/>
  <c r="AC27" i="46" s="1"/>
  <c r="F26" i="46"/>
  <c r="F25" i="46"/>
  <c r="H25" i="46" s="1"/>
  <c r="N25" i="46" s="1"/>
  <c r="F24" i="46"/>
  <c r="F19" i="46"/>
  <c r="AI18" i="46"/>
  <c r="AK18" i="46" s="1"/>
  <c r="AC18" i="46"/>
  <c r="AL18" i="46" s="1"/>
  <c r="W18" i="46"/>
  <c r="Q18" i="46"/>
  <c r="Z18" i="46" s="1"/>
  <c r="K18" i="46"/>
  <c r="T18" i="46" s="1"/>
  <c r="H18" i="46"/>
  <c r="N18" i="46" s="1"/>
  <c r="AL17" i="46"/>
  <c r="AI17" i="46"/>
  <c r="AC17" i="46"/>
  <c r="W17" i="46"/>
  <c r="AF17" i="46" s="1"/>
  <c r="Q17" i="46"/>
  <c r="Z17" i="46" s="1"/>
  <c r="K17" i="46"/>
  <c r="T17" i="46" s="1"/>
  <c r="H17" i="46"/>
  <c r="N17" i="46" s="1"/>
  <c r="AI16" i="46"/>
  <c r="AC16" i="46"/>
  <c r="AL16" i="46" s="1"/>
  <c r="W16" i="46"/>
  <c r="AF16" i="46" s="1"/>
  <c r="Q16" i="46"/>
  <c r="Z16" i="46" s="1"/>
  <c r="K16" i="46"/>
  <c r="T16" i="46" s="1"/>
  <c r="H16" i="46"/>
  <c r="N16" i="46" s="1"/>
  <c r="AI15" i="46"/>
  <c r="AC15" i="46"/>
  <c r="AL15" i="46" s="1"/>
  <c r="W15" i="46"/>
  <c r="Q15" i="46"/>
  <c r="K15" i="46"/>
  <c r="H15" i="46"/>
  <c r="AI14" i="46"/>
  <c r="AC14" i="46"/>
  <c r="W14" i="46"/>
  <c r="Q14" i="46"/>
  <c r="Z14" i="46" s="1"/>
  <c r="H14" i="46"/>
  <c r="AI13" i="46"/>
  <c r="AK13" i="46" s="1"/>
  <c r="AC13" i="46"/>
  <c r="AL13" i="46" s="1"/>
  <c r="W13" i="46"/>
  <c r="AF13" i="46" s="1"/>
  <c r="Q13" i="46"/>
  <c r="K13" i="46"/>
  <c r="T13" i="46" s="1"/>
  <c r="H13" i="46"/>
  <c r="N13" i="46" s="1"/>
  <c r="H12" i="46"/>
  <c r="AK55" i="45"/>
  <c r="AE55" i="45"/>
  <c r="Y55" i="45"/>
  <c r="S55" i="45"/>
  <c r="AK49" i="45"/>
  <c r="AE49" i="45"/>
  <c r="Y49" i="45"/>
  <c r="S49" i="45"/>
  <c r="F48" i="45"/>
  <c r="K48" i="45" s="1"/>
  <c r="F47" i="45"/>
  <c r="AC47" i="45" s="1"/>
  <c r="F46" i="45"/>
  <c r="F45" i="45"/>
  <c r="W45" i="45" s="1"/>
  <c r="F44" i="45"/>
  <c r="W44" i="45" s="1"/>
  <c r="F43" i="45"/>
  <c r="H43" i="45" s="1"/>
  <c r="AI42" i="45"/>
  <c r="AC42" i="45"/>
  <c r="W42" i="45"/>
  <c r="Q42" i="45"/>
  <c r="K42" i="45"/>
  <c r="H42" i="45"/>
  <c r="F37" i="45"/>
  <c r="AC37" i="45" s="1"/>
  <c r="AI35" i="45"/>
  <c r="AC35" i="45"/>
  <c r="W35" i="45"/>
  <c r="Q35" i="45"/>
  <c r="K35" i="45"/>
  <c r="H35" i="45"/>
  <c r="AH34" i="45"/>
  <c r="AB34" i="45"/>
  <c r="V34" i="45"/>
  <c r="P34" i="45"/>
  <c r="J34" i="45"/>
  <c r="G34" i="45"/>
  <c r="F34" i="45"/>
  <c r="F33" i="45"/>
  <c r="F32" i="45"/>
  <c r="W32" i="45" s="1"/>
  <c r="AF32" i="45" s="1"/>
  <c r="F31" i="45"/>
  <c r="AC31" i="45" s="1"/>
  <c r="F30" i="45"/>
  <c r="AC30" i="45" s="1"/>
  <c r="Q29" i="45"/>
  <c r="Z29" i="45" s="1"/>
  <c r="H29" i="45"/>
  <c r="F29" i="45"/>
  <c r="AC29" i="45" s="1"/>
  <c r="AL29" i="45" s="1"/>
  <c r="F27" i="45"/>
  <c r="K27" i="45" s="1"/>
  <c r="F26" i="45"/>
  <c r="W26" i="45" s="1"/>
  <c r="AF26" i="45" s="1"/>
  <c r="F25" i="45"/>
  <c r="W25" i="45" s="1"/>
  <c r="AF25" i="45" s="1"/>
  <c r="K24" i="45"/>
  <c r="F24" i="45"/>
  <c r="AC24" i="45" s="1"/>
  <c r="AL24" i="45" s="1"/>
  <c r="H19" i="45"/>
  <c r="F19" i="45"/>
  <c r="AI18" i="45"/>
  <c r="AC18" i="45"/>
  <c r="AL18" i="45" s="1"/>
  <c r="W18" i="45"/>
  <c r="AF18" i="45" s="1"/>
  <c r="Q18" i="45"/>
  <c r="Z18" i="45" s="1"/>
  <c r="K18" i="45"/>
  <c r="T18" i="45" s="1"/>
  <c r="H18" i="45"/>
  <c r="N18" i="45" s="1"/>
  <c r="AI17" i="45"/>
  <c r="AC17" i="45"/>
  <c r="AL17" i="45" s="1"/>
  <c r="Z17" i="45"/>
  <c r="W17" i="45"/>
  <c r="AF17" i="45" s="1"/>
  <c r="Q17" i="45"/>
  <c r="K17" i="45"/>
  <c r="S17" i="45" s="1"/>
  <c r="H17" i="45"/>
  <c r="N17" i="45" s="1"/>
  <c r="AI16" i="45"/>
  <c r="AC16" i="45"/>
  <c r="AL16" i="45" s="1"/>
  <c r="W16" i="45"/>
  <c r="AF16" i="45" s="1"/>
  <c r="S16" i="45"/>
  <c r="Q16" i="45"/>
  <c r="N16" i="45"/>
  <c r="K16" i="45"/>
  <c r="M16" i="45" s="1"/>
  <c r="H16" i="45"/>
  <c r="AI15" i="45"/>
  <c r="AC15" i="45"/>
  <c r="AL15" i="45" s="1"/>
  <c r="W15" i="45"/>
  <c r="Q15" i="45"/>
  <c r="Z15" i="45" s="1"/>
  <c r="K15" i="45"/>
  <c r="H15" i="45"/>
  <c r="AI14" i="45"/>
  <c r="AC14" i="45"/>
  <c r="AL14" i="45" s="1"/>
  <c r="Q14" i="45"/>
  <c r="K14" i="45"/>
  <c r="T14" i="45" s="1"/>
  <c r="H14" i="45"/>
  <c r="AL13" i="45"/>
  <c r="AI13" i="45"/>
  <c r="AC13" i="45"/>
  <c r="Z13" i="45"/>
  <c r="W13" i="45"/>
  <c r="Q13" i="45"/>
  <c r="K13" i="45"/>
  <c r="M13" i="45" s="1"/>
  <c r="H13" i="45"/>
  <c r="N13" i="45" s="1"/>
  <c r="H12" i="45"/>
  <c r="AK55" i="44"/>
  <c r="AE55" i="44"/>
  <c r="Y55" i="44"/>
  <c r="S55" i="44"/>
  <c r="AK49" i="44"/>
  <c r="AE49" i="44"/>
  <c r="Y49" i="44"/>
  <c r="S49" i="44"/>
  <c r="F48" i="44"/>
  <c r="K48" i="44" s="1"/>
  <c r="F47" i="44"/>
  <c r="AC47" i="44" s="1"/>
  <c r="F46" i="44"/>
  <c r="Q46" i="44" s="1"/>
  <c r="F45" i="44"/>
  <c r="AI45" i="44" s="1"/>
  <c r="F44" i="44"/>
  <c r="W44" i="44" s="1"/>
  <c r="F43" i="44"/>
  <c r="W43" i="44" s="1"/>
  <c r="AI42" i="44"/>
  <c r="AC42" i="44"/>
  <c r="W42" i="44"/>
  <c r="Q42" i="44"/>
  <c r="K42" i="44"/>
  <c r="H42" i="44"/>
  <c r="F37" i="44"/>
  <c r="AC37" i="44" s="1"/>
  <c r="AI35" i="44"/>
  <c r="AC35" i="44"/>
  <c r="W35" i="44"/>
  <c r="Q35" i="44"/>
  <c r="K35" i="44"/>
  <c r="H35" i="44"/>
  <c r="AH34" i="44"/>
  <c r="AB34" i="44"/>
  <c r="V34" i="44"/>
  <c r="P34" i="44"/>
  <c r="J34" i="44"/>
  <c r="G34" i="44"/>
  <c r="F34" i="44"/>
  <c r="F33" i="44"/>
  <c r="F32" i="44"/>
  <c r="H32" i="44" s="1"/>
  <c r="N32" i="44" s="1"/>
  <c r="F31" i="44"/>
  <c r="AC31" i="44" s="1"/>
  <c r="AL31" i="44" s="1"/>
  <c r="F30" i="44"/>
  <c r="AC30" i="44" s="1"/>
  <c r="AL30" i="44" s="1"/>
  <c r="F29" i="44"/>
  <c r="Q29" i="44" s="1"/>
  <c r="Z29" i="44" s="1"/>
  <c r="F27" i="44"/>
  <c r="Q26" i="44"/>
  <c r="Z26" i="44" s="1"/>
  <c r="F26" i="44"/>
  <c r="W26" i="44" s="1"/>
  <c r="AF26" i="44" s="1"/>
  <c r="Q25" i="44"/>
  <c r="F25" i="44"/>
  <c r="H25" i="44" s="1"/>
  <c r="N25" i="44" s="1"/>
  <c r="K24" i="44"/>
  <c r="F24" i="44"/>
  <c r="W24" i="44" s="1"/>
  <c r="F19" i="44"/>
  <c r="AI18" i="44"/>
  <c r="AF18" i="44"/>
  <c r="AC18" i="44"/>
  <c r="W18" i="44"/>
  <c r="Q18" i="44"/>
  <c r="Z18" i="44" s="1"/>
  <c r="K18" i="44"/>
  <c r="H18" i="44"/>
  <c r="N18" i="44" s="1"/>
  <c r="AI17" i="44"/>
  <c r="AC17" i="44"/>
  <c r="AL17" i="44" s="1"/>
  <c r="Z17" i="44"/>
  <c r="W17" i="44"/>
  <c r="Q17" i="44"/>
  <c r="K17" i="44"/>
  <c r="H17" i="44"/>
  <c r="N17" i="44" s="1"/>
  <c r="AI16" i="44"/>
  <c r="AC16" i="44"/>
  <c r="AL16" i="44" s="1"/>
  <c r="W16" i="44"/>
  <c r="AF16" i="44" s="1"/>
  <c r="T16" i="44"/>
  <c r="Q16" i="44"/>
  <c r="N16" i="44"/>
  <c r="K16" i="44"/>
  <c r="M16" i="44" s="1"/>
  <c r="H16" i="44"/>
  <c r="AI15" i="44"/>
  <c r="AC15" i="44"/>
  <c r="W15" i="44"/>
  <c r="AF15" i="44" s="1"/>
  <c r="Q15" i="44"/>
  <c r="Z15" i="44" s="1"/>
  <c r="K15" i="44"/>
  <c r="H15" i="44"/>
  <c r="AI14" i="44"/>
  <c r="AC14" i="44"/>
  <c r="W14" i="44"/>
  <c r="Q14" i="44"/>
  <c r="K14" i="44"/>
  <c r="H14" i="44"/>
  <c r="AI13" i="44"/>
  <c r="AK13" i="44" s="1"/>
  <c r="AC13" i="44"/>
  <c r="AL13" i="44" s="1"/>
  <c r="W13" i="44"/>
  <c r="AF13" i="44" s="1"/>
  <c r="Q13" i="44"/>
  <c r="Z13" i="44" s="1"/>
  <c r="K13" i="44"/>
  <c r="T13" i="44" s="1"/>
  <c r="H13" i="44"/>
  <c r="N13" i="44" s="1"/>
  <c r="AK55" i="43"/>
  <c r="AE55" i="43"/>
  <c r="Y55" i="43"/>
  <c r="S55" i="43"/>
  <c r="AK49" i="43"/>
  <c r="AE49" i="43"/>
  <c r="Y49" i="43"/>
  <c r="S49" i="43"/>
  <c r="F48" i="43"/>
  <c r="AC48" i="43" s="1"/>
  <c r="F47" i="43"/>
  <c r="F46" i="43"/>
  <c r="K46" i="43" s="1"/>
  <c r="F45" i="43"/>
  <c r="Q45" i="43" s="1"/>
  <c r="F44" i="43"/>
  <c r="AC44" i="43" s="1"/>
  <c r="F43" i="43"/>
  <c r="AC43" i="43" s="1"/>
  <c r="AI42" i="43"/>
  <c r="AC42" i="43"/>
  <c r="W42" i="43"/>
  <c r="Q42" i="43"/>
  <c r="K42" i="43"/>
  <c r="H42" i="43"/>
  <c r="F37" i="43"/>
  <c r="H37" i="43" s="1"/>
  <c r="AI35" i="43"/>
  <c r="AC35" i="43"/>
  <c r="W35" i="43"/>
  <c r="Q35" i="43"/>
  <c r="K35" i="43"/>
  <c r="H35" i="43"/>
  <c r="AH34" i="43"/>
  <c r="AB34" i="43"/>
  <c r="V34" i="43"/>
  <c r="P34" i="43"/>
  <c r="J34" i="43"/>
  <c r="G34" i="43"/>
  <c r="F34" i="43"/>
  <c r="F33" i="43"/>
  <c r="AI32" i="43"/>
  <c r="Q32" i="43"/>
  <c r="Z32" i="43" s="1"/>
  <c r="K32" i="43"/>
  <c r="F32" i="43"/>
  <c r="H32" i="43" s="1"/>
  <c r="N32" i="43" s="1"/>
  <c r="H31" i="43"/>
  <c r="N31" i="43" s="1"/>
  <c r="F31" i="43"/>
  <c r="W31" i="43" s="1"/>
  <c r="F30" i="43"/>
  <c r="F29" i="43"/>
  <c r="F27" i="43"/>
  <c r="K27" i="43" s="1"/>
  <c r="T27" i="43" s="1"/>
  <c r="F26" i="43"/>
  <c r="W26" i="43" s="1"/>
  <c r="AF26" i="43" s="1"/>
  <c r="F25" i="43"/>
  <c r="H25" i="43" s="1"/>
  <c r="N25" i="43" s="1"/>
  <c r="F24" i="43"/>
  <c r="W24" i="43" s="1"/>
  <c r="F19" i="43"/>
  <c r="AI18" i="43"/>
  <c r="AC18" i="43"/>
  <c r="AL18" i="43" s="1"/>
  <c r="W18" i="43"/>
  <c r="Y18" i="43" s="1"/>
  <c r="Q18" i="43"/>
  <c r="K18" i="43"/>
  <c r="T18" i="43" s="1"/>
  <c r="H18" i="43"/>
  <c r="N18" i="43" s="1"/>
  <c r="AI17" i="43"/>
  <c r="AC17" i="43"/>
  <c r="AL17" i="43" s="1"/>
  <c r="W17" i="43"/>
  <c r="Q17" i="43"/>
  <c r="Z17" i="43" s="1"/>
  <c r="K17" i="43"/>
  <c r="T17" i="43" s="1"/>
  <c r="H17" i="43"/>
  <c r="N17" i="43" s="1"/>
  <c r="AI16" i="43"/>
  <c r="AF16" i="43"/>
  <c r="AC16" i="43"/>
  <c r="W16" i="43"/>
  <c r="Q16" i="43"/>
  <c r="Z16" i="43" s="1"/>
  <c r="K16" i="43"/>
  <c r="H16" i="43"/>
  <c r="N16" i="43" s="1"/>
  <c r="AI15" i="43"/>
  <c r="AC15" i="43"/>
  <c r="AL15" i="43" s="1"/>
  <c r="W15" i="43"/>
  <c r="Q15" i="43"/>
  <c r="Z15" i="43" s="1"/>
  <c r="K15" i="43"/>
  <c r="H15" i="43"/>
  <c r="AI14" i="43"/>
  <c r="AC14" i="43"/>
  <c r="W14" i="43"/>
  <c r="Q14" i="43"/>
  <c r="Z14" i="43" s="1"/>
  <c r="K14" i="43"/>
  <c r="H14" i="43"/>
  <c r="AI13" i="43"/>
  <c r="AC13" i="43"/>
  <c r="W13" i="43"/>
  <c r="AF13" i="43" s="1"/>
  <c r="Q13" i="43"/>
  <c r="Z13" i="43" s="1"/>
  <c r="K13" i="43"/>
  <c r="T13" i="43" s="1"/>
  <c r="H13" i="43"/>
  <c r="N13" i="43" s="1"/>
  <c r="AK55" i="42"/>
  <c r="AE55" i="42"/>
  <c r="Y55" i="42"/>
  <c r="S55" i="42"/>
  <c r="AK49" i="42"/>
  <c r="AE49" i="42"/>
  <c r="Y49" i="42"/>
  <c r="S49" i="42"/>
  <c r="F48" i="42"/>
  <c r="K48" i="42" s="1"/>
  <c r="F47" i="42"/>
  <c r="Q47" i="42" s="1"/>
  <c r="F46" i="42"/>
  <c r="AC46" i="42" s="1"/>
  <c r="F45" i="42"/>
  <c r="Q45" i="42" s="1"/>
  <c r="F44" i="42"/>
  <c r="W44" i="42" s="1"/>
  <c r="AI43" i="42"/>
  <c r="F43" i="42"/>
  <c r="H43" i="42" s="1"/>
  <c r="AI42" i="42"/>
  <c r="AC42" i="42"/>
  <c r="W42" i="42"/>
  <c r="Q42" i="42"/>
  <c r="K42" i="42"/>
  <c r="H42" i="42"/>
  <c r="F37" i="42"/>
  <c r="AI35" i="42"/>
  <c r="AC35" i="42"/>
  <c r="W35" i="42"/>
  <c r="Q35" i="42"/>
  <c r="K35" i="42"/>
  <c r="H35" i="42"/>
  <c r="AH34" i="42"/>
  <c r="AB34" i="42"/>
  <c r="V34" i="42"/>
  <c r="P34" i="42"/>
  <c r="J34" i="42"/>
  <c r="G34" i="42"/>
  <c r="F34" i="42"/>
  <c r="F33" i="42"/>
  <c r="F32" i="42"/>
  <c r="W32" i="42" s="1"/>
  <c r="AF32" i="42" s="1"/>
  <c r="F31" i="42"/>
  <c r="AI31" i="42" s="1"/>
  <c r="F30" i="42"/>
  <c r="H30" i="42" s="1"/>
  <c r="F29" i="42"/>
  <c r="AC29" i="42" s="1"/>
  <c r="F27" i="42"/>
  <c r="H27" i="42" s="1"/>
  <c r="N27" i="42" s="1"/>
  <c r="F26" i="42"/>
  <c r="W26" i="42" s="1"/>
  <c r="AF26" i="42" s="1"/>
  <c r="F25" i="42"/>
  <c r="F24" i="42"/>
  <c r="F19" i="42"/>
  <c r="H19" i="42" s="1"/>
  <c r="AI18" i="42"/>
  <c r="AK18" i="42" s="1"/>
  <c r="AC18" i="42"/>
  <c r="W18" i="42"/>
  <c r="AF18" i="42" s="1"/>
  <c r="Q18" i="42"/>
  <c r="Z18" i="42" s="1"/>
  <c r="K18" i="42"/>
  <c r="H18" i="42"/>
  <c r="N18" i="42" s="1"/>
  <c r="AI17" i="42"/>
  <c r="AK17" i="42" s="1"/>
  <c r="AC17" i="42"/>
  <c r="AE17" i="42" s="1"/>
  <c r="W17" i="42"/>
  <c r="AF17" i="42" s="1"/>
  <c r="Q17" i="42"/>
  <c r="Z17" i="42" s="1"/>
  <c r="K17" i="42"/>
  <c r="T17" i="42" s="1"/>
  <c r="H17" i="42"/>
  <c r="N17" i="42" s="1"/>
  <c r="AI16" i="42"/>
  <c r="AF16" i="42"/>
  <c r="AC16" i="42"/>
  <c r="AL16" i="42" s="1"/>
  <c r="W16" i="42"/>
  <c r="Q16" i="42"/>
  <c r="K16" i="42"/>
  <c r="T16" i="42" s="1"/>
  <c r="H16" i="42"/>
  <c r="N16" i="42" s="1"/>
  <c r="AI15" i="42"/>
  <c r="AC15" i="42"/>
  <c r="AL15" i="42" s="1"/>
  <c r="W15" i="42"/>
  <c r="Q15" i="42"/>
  <c r="Z15" i="42" s="1"/>
  <c r="K15" i="42"/>
  <c r="H15" i="42"/>
  <c r="AI14" i="42"/>
  <c r="AC14" i="42"/>
  <c r="W14" i="42"/>
  <c r="AF14" i="42" s="1"/>
  <c r="Q14" i="42"/>
  <c r="K14" i="42"/>
  <c r="T14" i="42" s="1"/>
  <c r="H14" i="42"/>
  <c r="AI13" i="42"/>
  <c r="AF13" i="42"/>
  <c r="AC13" i="42"/>
  <c r="AK13" i="42" s="1"/>
  <c r="W13" i="42"/>
  <c r="Q13" i="42"/>
  <c r="Z13" i="42" s="1"/>
  <c r="K13" i="42"/>
  <c r="S13" i="42" s="1"/>
  <c r="H13" i="42"/>
  <c r="N13" i="42" s="1"/>
  <c r="F31" i="11"/>
  <c r="F30" i="11"/>
  <c r="F14" i="17"/>
  <c r="AI14" i="17" s="1"/>
  <c r="F14" i="16"/>
  <c r="AI14" i="16" s="1"/>
  <c r="AI14" i="15"/>
  <c r="AC14" i="15"/>
  <c r="W14" i="15"/>
  <c r="Q14" i="15"/>
  <c r="K14" i="15"/>
  <c r="H14" i="15"/>
  <c r="AI15" i="37"/>
  <c r="AC15" i="37"/>
  <c r="W15" i="37"/>
  <c r="Q15" i="37"/>
  <c r="K15" i="37"/>
  <c r="H15" i="37"/>
  <c r="AI14" i="37"/>
  <c r="AK14" i="37" s="1"/>
  <c r="AC14" i="37"/>
  <c r="Z14" i="37"/>
  <c r="W14" i="37"/>
  <c r="AF14" i="37" s="1"/>
  <c r="Q14" i="37"/>
  <c r="K14" i="37"/>
  <c r="H14" i="37"/>
  <c r="N14" i="37" s="1"/>
  <c r="AI14" i="14"/>
  <c r="AC14" i="14"/>
  <c r="AL14" i="14" s="1"/>
  <c r="W14" i="14"/>
  <c r="Q14" i="14"/>
  <c r="K14" i="14"/>
  <c r="H14" i="14"/>
  <c r="K14" i="13"/>
  <c r="AI14" i="13"/>
  <c r="AC14" i="13"/>
  <c r="AL14" i="13" s="1"/>
  <c r="W14" i="13"/>
  <c r="Q14" i="13"/>
  <c r="H14" i="13"/>
  <c r="AI15" i="13"/>
  <c r="K15" i="13"/>
  <c r="H16" i="61" l="1"/>
  <c r="N16" i="61" s="1"/>
  <c r="W45" i="61"/>
  <c r="W43" i="62"/>
  <c r="K16" i="61"/>
  <c r="T16" i="61" s="1"/>
  <c r="Q16" i="61"/>
  <c r="Z16" i="61" s="1"/>
  <c r="Q44" i="62"/>
  <c r="AC16" i="61"/>
  <c r="AL16" i="61" s="1"/>
  <c r="Q14" i="61"/>
  <c r="Z14" i="61" s="1"/>
  <c r="W17" i="61"/>
  <c r="AF17" i="61" s="1"/>
  <c r="AI26" i="61"/>
  <c r="AK26" i="61" s="1"/>
  <c r="H33" i="61"/>
  <c r="AI43" i="61"/>
  <c r="AK43" i="61" s="1"/>
  <c r="M18" i="59"/>
  <c r="AL13" i="60"/>
  <c r="Q24" i="60"/>
  <c r="Z24" i="60" s="1"/>
  <c r="AC30" i="60"/>
  <c r="AL30" i="60" s="1"/>
  <c r="H30" i="16"/>
  <c r="AF18" i="60"/>
  <c r="AK17" i="60"/>
  <c r="Q32" i="60"/>
  <c r="Z32" i="60" s="1"/>
  <c r="AK16" i="60"/>
  <c r="AC27" i="60"/>
  <c r="AL27" i="60" s="1"/>
  <c r="AK17" i="59"/>
  <c r="S17" i="60"/>
  <c r="Y18" i="60"/>
  <c r="F37" i="59"/>
  <c r="F21" i="59"/>
  <c r="AE14" i="37"/>
  <c r="M14" i="37"/>
  <c r="M13" i="57"/>
  <c r="M16" i="57"/>
  <c r="AK18" i="57"/>
  <c r="F43" i="57"/>
  <c r="AI43" i="57" s="1"/>
  <c r="Y17" i="58"/>
  <c r="AK14" i="57"/>
  <c r="M16" i="58"/>
  <c r="AK16" i="57"/>
  <c r="AE17" i="58"/>
  <c r="F37" i="58"/>
  <c r="F21" i="58"/>
  <c r="F37" i="57"/>
  <c r="F21" i="57"/>
  <c r="Y16" i="56"/>
  <c r="M18" i="56"/>
  <c r="M16" i="56"/>
  <c r="F37" i="56"/>
  <c r="F21" i="56"/>
  <c r="K24" i="52"/>
  <c r="T24" i="52" s="1"/>
  <c r="Z18" i="54"/>
  <c r="Q32" i="54"/>
  <c r="Z32" i="54" s="1"/>
  <c r="AE16" i="54"/>
  <c r="H25" i="52"/>
  <c r="N25" i="52" s="1"/>
  <c r="AE17" i="53"/>
  <c r="AE18" i="53"/>
  <c r="AK18" i="54"/>
  <c r="M17" i="55"/>
  <c r="AK18" i="53"/>
  <c r="Q27" i="53"/>
  <c r="Z27" i="53" s="1"/>
  <c r="AK18" i="52"/>
  <c r="M13" i="53"/>
  <c r="AL18" i="53"/>
  <c r="AC27" i="53"/>
  <c r="AL27" i="53" s="1"/>
  <c r="AF18" i="55"/>
  <c r="AL13" i="55"/>
  <c r="Y16" i="55"/>
  <c r="H31" i="50"/>
  <c r="N31" i="50" s="1"/>
  <c r="AK13" i="51"/>
  <c r="K31" i="48"/>
  <c r="H24" i="49"/>
  <c r="K31" i="50"/>
  <c r="M31" i="50" s="1"/>
  <c r="T16" i="50"/>
  <c r="AE18" i="50"/>
  <c r="W31" i="50"/>
  <c r="AE31" i="50" s="1"/>
  <c r="Q26" i="51"/>
  <c r="Z26" i="51" s="1"/>
  <c r="S13" i="48"/>
  <c r="AI31" i="48"/>
  <c r="AK31" i="48" s="1"/>
  <c r="T13" i="49"/>
  <c r="Y16" i="50"/>
  <c r="AK17" i="50"/>
  <c r="AK18" i="50"/>
  <c r="K25" i="51"/>
  <c r="T25" i="51" s="1"/>
  <c r="AC26" i="51"/>
  <c r="AL26" i="51" s="1"/>
  <c r="AI45" i="51"/>
  <c r="T17" i="49"/>
  <c r="AC25" i="49"/>
  <c r="W31" i="49"/>
  <c r="AF31" i="49" s="1"/>
  <c r="K29" i="50"/>
  <c r="M29" i="50" s="1"/>
  <c r="N29" i="50" s="1"/>
  <c r="AI26" i="51"/>
  <c r="AK26" i="51" s="1"/>
  <c r="M17" i="48"/>
  <c r="AI31" i="49"/>
  <c r="AC29" i="50"/>
  <c r="AL29" i="50" s="1"/>
  <c r="AK16" i="49"/>
  <c r="H26" i="51"/>
  <c r="N26" i="51" s="1"/>
  <c r="K26" i="47"/>
  <c r="Q26" i="47"/>
  <c r="Z26" i="47" s="1"/>
  <c r="W29" i="46"/>
  <c r="AF29" i="46" s="1"/>
  <c r="AK17" i="46"/>
  <c r="S13" i="46"/>
  <c r="AK16" i="46"/>
  <c r="AC34" i="46"/>
  <c r="Z13" i="46"/>
  <c r="S18" i="46"/>
  <c r="K25" i="44"/>
  <c r="T25" i="44" s="1"/>
  <c r="K31" i="45"/>
  <c r="W43" i="45"/>
  <c r="AC43" i="45"/>
  <c r="AC25" i="44"/>
  <c r="AL25" i="44" s="1"/>
  <c r="AE17" i="45"/>
  <c r="AK16" i="44"/>
  <c r="Q32" i="44"/>
  <c r="Z32" i="44" s="1"/>
  <c r="AK16" i="45"/>
  <c r="K44" i="45"/>
  <c r="W29" i="45"/>
  <c r="AF29" i="45" s="1"/>
  <c r="M17" i="44"/>
  <c r="Y16" i="45"/>
  <c r="Y18" i="42"/>
  <c r="S17" i="43"/>
  <c r="AI31" i="43"/>
  <c r="AE18" i="42"/>
  <c r="S18" i="43"/>
  <c r="AC25" i="43"/>
  <c r="AL25" i="43" s="1"/>
  <c r="Y17" i="43"/>
  <c r="W29" i="42"/>
  <c r="AF29" i="42" s="1"/>
  <c r="M18" i="42"/>
  <c r="AL18" i="42"/>
  <c r="AK18" i="43"/>
  <c r="W30" i="42"/>
  <c r="AF30" i="42" s="1"/>
  <c r="AK17" i="43"/>
  <c r="AC25" i="62"/>
  <c r="AC33" i="62"/>
  <c r="Q21" i="62"/>
  <c r="Z21" i="62" s="1"/>
  <c r="W26" i="62"/>
  <c r="AF26" i="62" s="1"/>
  <c r="Q31" i="62"/>
  <c r="Z31" i="62" s="1"/>
  <c r="W44" i="62"/>
  <c r="W21" i="62"/>
  <c r="AC21" i="62"/>
  <c r="AL21" i="62" s="1"/>
  <c r="AI21" i="62"/>
  <c r="W27" i="62"/>
  <c r="AE43" i="62"/>
  <c r="AF43" i="62" s="1"/>
  <c r="AC48" i="62"/>
  <c r="G34" i="62"/>
  <c r="K48" i="61"/>
  <c r="AH34" i="61"/>
  <c r="AB34" i="61"/>
  <c r="AC34" i="61" s="1"/>
  <c r="V34" i="61"/>
  <c r="P34" i="61"/>
  <c r="J34" i="61"/>
  <c r="G34" i="61"/>
  <c r="AI25" i="61"/>
  <c r="K30" i="61"/>
  <c r="M30" i="61" s="1"/>
  <c r="N30" i="61" s="1"/>
  <c r="AI48" i="61"/>
  <c r="Q26" i="61"/>
  <c r="Z26" i="61" s="1"/>
  <c r="AI30" i="61"/>
  <c r="Q35" i="61"/>
  <c r="W26" i="61"/>
  <c r="AI35" i="61"/>
  <c r="AE14" i="60"/>
  <c r="Y17" i="60"/>
  <c r="K47" i="60"/>
  <c r="M14" i="60"/>
  <c r="Z17" i="60"/>
  <c r="Q47" i="60"/>
  <c r="AK14" i="60"/>
  <c r="N14" i="60"/>
  <c r="H29" i="60"/>
  <c r="M29" i="60" s="1"/>
  <c r="N29" i="60" s="1"/>
  <c r="W32" i="60"/>
  <c r="AF32" i="60" s="1"/>
  <c r="H44" i="60"/>
  <c r="W48" i="60"/>
  <c r="AI48" i="60"/>
  <c r="M13" i="60"/>
  <c r="AC34" i="60"/>
  <c r="M14" i="59"/>
  <c r="AL16" i="59"/>
  <c r="M16" i="59"/>
  <c r="AE13" i="59"/>
  <c r="N18" i="59"/>
  <c r="H31" i="15"/>
  <c r="N31" i="15" s="1"/>
  <c r="M13" i="59"/>
  <c r="AL14" i="37"/>
  <c r="S14" i="37"/>
  <c r="T14" i="37"/>
  <c r="AE13" i="58"/>
  <c r="S16" i="58"/>
  <c r="AK17" i="58"/>
  <c r="AL17" i="58"/>
  <c r="AK13" i="58"/>
  <c r="Y16" i="58"/>
  <c r="M13" i="58"/>
  <c r="AE16" i="58"/>
  <c r="N18" i="58"/>
  <c r="S18" i="58"/>
  <c r="AE14" i="57"/>
  <c r="AE17" i="57"/>
  <c r="M14" i="57"/>
  <c r="Y18" i="57"/>
  <c r="S13" i="57"/>
  <c r="AF17" i="57"/>
  <c r="AF18" i="57"/>
  <c r="Y13" i="57"/>
  <c r="S14" i="57"/>
  <c r="Y14" i="56"/>
  <c r="T16" i="56"/>
  <c r="AK14" i="56"/>
  <c r="AE16" i="56"/>
  <c r="Y17" i="56"/>
  <c r="AL14" i="56"/>
  <c r="AF16" i="56"/>
  <c r="AK16" i="56"/>
  <c r="Y18" i="56"/>
  <c r="Y13" i="56"/>
  <c r="AF18" i="56"/>
  <c r="Y13" i="55"/>
  <c r="AE16" i="55"/>
  <c r="K24" i="55"/>
  <c r="T24" i="55" s="1"/>
  <c r="S18" i="55"/>
  <c r="Q24" i="55"/>
  <c r="Z24" i="55" s="1"/>
  <c r="Q27" i="55"/>
  <c r="W24" i="55"/>
  <c r="AF24" i="55" s="1"/>
  <c r="W27" i="55"/>
  <c r="Y27" i="55" s="1"/>
  <c r="AF13" i="55"/>
  <c r="S16" i="55"/>
  <c r="AE17" i="55"/>
  <c r="AC24" i="55"/>
  <c r="AL24" i="55" s="1"/>
  <c r="AI27" i="55"/>
  <c r="Q33" i="55"/>
  <c r="AK13" i="55"/>
  <c r="W33" i="55"/>
  <c r="K29" i="55"/>
  <c r="M29" i="55" s="1"/>
  <c r="N29" i="55" s="1"/>
  <c r="Z16" i="55"/>
  <c r="AE18" i="55"/>
  <c r="S17" i="54"/>
  <c r="Q27" i="54"/>
  <c r="Z27" i="54" s="1"/>
  <c r="Z16" i="54"/>
  <c r="AI27" i="54"/>
  <c r="K33" i="54"/>
  <c r="M33" i="54" s="1"/>
  <c r="N33" i="54" s="1"/>
  <c r="W33" i="54"/>
  <c r="AK16" i="54"/>
  <c r="AL16" i="54"/>
  <c r="AI25" i="54"/>
  <c r="AK25" i="54" s="1"/>
  <c r="Y13" i="53"/>
  <c r="AK16" i="53"/>
  <c r="Q25" i="53"/>
  <c r="Z25" i="53" s="1"/>
  <c r="H30" i="53"/>
  <c r="M30" i="53" s="1"/>
  <c r="N30" i="53" s="1"/>
  <c r="M16" i="53"/>
  <c r="W25" i="53"/>
  <c r="AF25" i="53" s="1"/>
  <c r="N16" i="53"/>
  <c r="W26" i="53"/>
  <c r="K31" i="53"/>
  <c r="M31" i="53" s="1"/>
  <c r="AC26" i="53"/>
  <c r="AL26" i="53" s="1"/>
  <c r="H29" i="53"/>
  <c r="AC31" i="53"/>
  <c r="AL31" i="53" s="1"/>
  <c r="AI26" i="53"/>
  <c r="AK26" i="53" s="1"/>
  <c r="K29" i="53"/>
  <c r="T13" i="53"/>
  <c r="AE17" i="52"/>
  <c r="Q25" i="52"/>
  <c r="Z25" i="52" s="1"/>
  <c r="Q33" i="52"/>
  <c r="K30" i="52"/>
  <c r="AC24" i="52"/>
  <c r="AL24" i="52" s="1"/>
  <c r="S17" i="52"/>
  <c r="Q31" i="52"/>
  <c r="Z31" i="52" s="1"/>
  <c r="W31" i="52"/>
  <c r="AF31" i="52" s="1"/>
  <c r="H30" i="13"/>
  <c r="AK16" i="52"/>
  <c r="K25" i="52"/>
  <c r="AI27" i="52"/>
  <c r="AC25" i="51"/>
  <c r="AL25" i="51" s="1"/>
  <c r="M13" i="51"/>
  <c r="S16" i="51"/>
  <c r="M17" i="51"/>
  <c r="AE17" i="51"/>
  <c r="Y18" i="51"/>
  <c r="AI25" i="51"/>
  <c r="AI33" i="51"/>
  <c r="AK33" i="51" s="1"/>
  <c r="AL33" i="51" s="1"/>
  <c r="AC43" i="51"/>
  <c r="T16" i="51"/>
  <c r="AF17" i="51"/>
  <c r="S17" i="51"/>
  <c r="AK17" i="51"/>
  <c r="Q30" i="51"/>
  <c r="Z30" i="51" s="1"/>
  <c r="AI32" i="51"/>
  <c r="Q43" i="51"/>
  <c r="S13" i="50"/>
  <c r="Y17" i="50"/>
  <c r="M18" i="50"/>
  <c r="AF18" i="50"/>
  <c r="Y13" i="50"/>
  <c r="AF16" i="50"/>
  <c r="K24" i="50"/>
  <c r="T24" i="50" s="1"/>
  <c r="W48" i="50"/>
  <c r="AK16" i="50"/>
  <c r="AF17" i="50"/>
  <c r="S18" i="50"/>
  <c r="AC48" i="50"/>
  <c r="Q32" i="50"/>
  <c r="Z32" i="50" s="1"/>
  <c r="M17" i="50"/>
  <c r="AI45" i="49"/>
  <c r="Y18" i="49"/>
  <c r="K32" i="49"/>
  <c r="T32" i="49" s="1"/>
  <c r="Y13" i="49"/>
  <c r="M16" i="49"/>
  <c r="K25" i="49"/>
  <c r="T25" i="49" s="1"/>
  <c r="Q32" i="49"/>
  <c r="Z32" i="49" s="1"/>
  <c r="Z13" i="49"/>
  <c r="Q25" i="49"/>
  <c r="S16" i="49"/>
  <c r="AF18" i="49"/>
  <c r="AI48" i="49"/>
  <c r="AK13" i="49"/>
  <c r="AI25" i="49"/>
  <c r="K45" i="49"/>
  <c r="K24" i="49"/>
  <c r="T24" i="49" s="1"/>
  <c r="Q26" i="49"/>
  <c r="Z26" i="49" s="1"/>
  <c r="AC45" i="49"/>
  <c r="S16" i="48"/>
  <c r="AE17" i="48"/>
  <c r="AI26" i="48"/>
  <c r="AC45" i="48"/>
  <c r="AI48" i="48"/>
  <c r="AK17" i="48"/>
  <c r="K25" i="48"/>
  <c r="H31" i="48"/>
  <c r="N31" i="48" s="1"/>
  <c r="Y17" i="48"/>
  <c r="H47" i="48"/>
  <c r="M16" i="48"/>
  <c r="H26" i="48"/>
  <c r="N26" i="48" s="1"/>
  <c r="Q47" i="48"/>
  <c r="K26" i="48"/>
  <c r="T26" i="48" s="1"/>
  <c r="W47" i="48"/>
  <c r="Y16" i="48"/>
  <c r="AC26" i="48"/>
  <c r="AL26" i="48" s="1"/>
  <c r="AI32" i="48"/>
  <c r="H31" i="12"/>
  <c r="N31" i="12" s="1"/>
  <c r="K25" i="47"/>
  <c r="H32" i="47"/>
  <c r="N32" i="47" s="1"/>
  <c r="AC43" i="47"/>
  <c r="AC48" i="47"/>
  <c r="S18" i="47"/>
  <c r="Q30" i="47"/>
  <c r="Z30" i="47" s="1"/>
  <c r="K32" i="47"/>
  <c r="T32" i="47" s="1"/>
  <c r="AI48" i="47"/>
  <c r="AF13" i="47"/>
  <c r="T17" i="47"/>
  <c r="H26" i="47"/>
  <c r="N26" i="47" s="1"/>
  <c r="AC44" i="47"/>
  <c r="K24" i="47"/>
  <c r="T24" i="47" s="1"/>
  <c r="AI45" i="47"/>
  <c r="AK17" i="47"/>
  <c r="W24" i="47"/>
  <c r="AF24" i="47" s="1"/>
  <c r="W31" i="47"/>
  <c r="AF31" i="47" s="1"/>
  <c r="S13" i="47"/>
  <c r="AK16" i="47"/>
  <c r="AI24" i="47"/>
  <c r="AK24" i="47" s="1"/>
  <c r="AI43" i="46"/>
  <c r="Y16" i="46"/>
  <c r="S17" i="46"/>
  <c r="K29" i="46"/>
  <c r="M29" i="46" s="1"/>
  <c r="N29" i="46" s="1"/>
  <c r="AC44" i="46"/>
  <c r="AC45" i="46"/>
  <c r="Y17" i="46"/>
  <c r="K30" i="46"/>
  <c r="M16" i="46"/>
  <c r="AE17" i="46"/>
  <c r="K46" i="46"/>
  <c r="T16" i="45"/>
  <c r="M17" i="45"/>
  <c r="AE18" i="45"/>
  <c r="H26" i="45"/>
  <c r="N26" i="45" s="1"/>
  <c r="AI48" i="45"/>
  <c r="K26" i="45"/>
  <c r="T26" i="45" s="1"/>
  <c r="AI45" i="45"/>
  <c r="Y17" i="45"/>
  <c r="AC26" i="45"/>
  <c r="AL26" i="45" s="1"/>
  <c r="T17" i="45"/>
  <c r="AI26" i="45"/>
  <c r="H47" i="45"/>
  <c r="K25" i="45"/>
  <c r="T25" i="45" s="1"/>
  <c r="Q47" i="45"/>
  <c r="AI25" i="45"/>
  <c r="AC48" i="45"/>
  <c r="AK18" i="44"/>
  <c r="AI25" i="43"/>
  <c r="AC32" i="43"/>
  <c r="AL32" i="43" s="1"/>
  <c r="S16" i="44"/>
  <c r="AE18" i="44"/>
  <c r="M17" i="43"/>
  <c r="AF17" i="43"/>
  <c r="Z18" i="43"/>
  <c r="Q26" i="43"/>
  <c r="Z26" i="43" s="1"/>
  <c r="K31" i="43"/>
  <c r="M31" i="43" s="1"/>
  <c r="AC26" i="43"/>
  <c r="W45" i="43"/>
  <c r="Y45" i="43" s="1"/>
  <c r="AL18" i="44"/>
  <c r="W31" i="44"/>
  <c r="AF31" i="44" s="1"/>
  <c r="AI48" i="44"/>
  <c r="AE18" i="43"/>
  <c r="AI26" i="43"/>
  <c r="AI45" i="43"/>
  <c r="Y13" i="44"/>
  <c r="T17" i="44"/>
  <c r="AF18" i="43"/>
  <c r="AC26" i="44"/>
  <c r="AL26" i="44" s="1"/>
  <c r="AC43" i="44"/>
  <c r="Q25" i="43"/>
  <c r="Z25" i="43" s="1"/>
  <c r="AC32" i="44"/>
  <c r="AL32" i="44" s="1"/>
  <c r="AL17" i="42"/>
  <c r="AI29" i="42"/>
  <c r="AK29" i="42" s="1"/>
  <c r="AI44" i="42"/>
  <c r="AL13" i="42"/>
  <c r="T13" i="42"/>
  <c r="AE16" i="42"/>
  <c r="Y17" i="42"/>
  <c r="Q27" i="42"/>
  <c r="Z27" i="42" s="1"/>
  <c r="K31" i="42"/>
  <c r="AE13" i="42"/>
  <c r="AK16" i="42"/>
  <c r="M16" i="42"/>
  <c r="T18" i="42"/>
  <c r="AC27" i="42"/>
  <c r="AL27" i="42" s="1"/>
  <c r="Q31" i="42"/>
  <c r="Z31" i="42" s="1"/>
  <c r="M13" i="42"/>
  <c r="W31" i="42"/>
  <c r="F25" i="59"/>
  <c r="F34" i="59"/>
  <c r="F44" i="56"/>
  <c r="F44" i="58"/>
  <c r="W44" i="58" s="1"/>
  <c r="F45" i="58"/>
  <c r="AC45" i="58" s="1"/>
  <c r="F48" i="58"/>
  <c r="W48" i="58" s="1"/>
  <c r="F31" i="59"/>
  <c r="W31" i="59" s="1"/>
  <c r="AF31" i="59" s="1"/>
  <c r="F29" i="57"/>
  <c r="F31" i="57"/>
  <c r="Q31" i="57" s="1"/>
  <c r="Z31" i="57" s="1"/>
  <c r="F32" i="57"/>
  <c r="AI32" i="57" s="1"/>
  <c r="F44" i="57"/>
  <c r="F19" i="57"/>
  <c r="F45" i="57"/>
  <c r="AI45" i="57" s="1"/>
  <c r="F20" i="57"/>
  <c r="K20" i="57" s="1"/>
  <c r="T20" i="57" s="1"/>
  <c r="F44" i="59"/>
  <c r="W44" i="59" s="1"/>
  <c r="F46" i="57"/>
  <c r="K46" i="57" s="1"/>
  <c r="F45" i="59"/>
  <c r="Q45" i="59" s="1"/>
  <c r="F24" i="57"/>
  <c r="J34" i="56"/>
  <c r="G34" i="56"/>
  <c r="H34" i="56" s="1"/>
  <c r="AH34" i="56"/>
  <c r="AB34" i="56"/>
  <c r="V34" i="56"/>
  <c r="P34" i="56"/>
  <c r="AI48" i="57"/>
  <c r="V34" i="57"/>
  <c r="AB34" i="57"/>
  <c r="P34" i="57"/>
  <c r="Q34" i="57" s="1"/>
  <c r="G34" i="57"/>
  <c r="J34" i="57"/>
  <c r="AH34" i="57"/>
  <c r="V34" i="58"/>
  <c r="AH34" i="58"/>
  <c r="P34" i="58"/>
  <c r="AB34" i="58"/>
  <c r="AC34" i="58" s="1"/>
  <c r="J34" i="58"/>
  <c r="G34" i="58"/>
  <c r="H34" i="58" s="1"/>
  <c r="P34" i="59"/>
  <c r="J34" i="59"/>
  <c r="G34" i="59"/>
  <c r="AH34" i="59"/>
  <c r="AB34" i="59"/>
  <c r="V34" i="59"/>
  <c r="W34" i="59" s="1"/>
  <c r="AI47" i="57"/>
  <c r="H47" i="57"/>
  <c r="AI48" i="59"/>
  <c r="K45" i="59"/>
  <c r="AC43" i="56"/>
  <c r="W45" i="59"/>
  <c r="Y45" i="59" s="1"/>
  <c r="AI25" i="57"/>
  <c r="AC45" i="59"/>
  <c r="AE45" i="59" s="1"/>
  <c r="AF45" i="59" s="1"/>
  <c r="AI45" i="59"/>
  <c r="F40" i="59"/>
  <c r="K40" i="59" s="1"/>
  <c r="F43" i="59"/>
  <c r="F47" i="59"/>
  <c r="AI47" i="59" s="1"/>
  <c r="F41" i="59"/>
  <c r="Q35" i="62"/>
  <c r="Y35" i="62" s="1"/>
  <c r="AC35" i="62"/>
  <c r="AE35" i="62" s="1"/>
  <c r="W18" i="62"/>
  <c r="AF18" i="62" s="1"/>
  <c r="AI18" i="62"/>
  <c r="AI42" i="62"/>
  <c r="K41" i="62"/>
  <c r="Q41" i="62"/>
  <c r="Q34" i="61"/>
  <c r="K37" i="61"/>
  <c r="K41" i="61"/>
  <c r="AI34" i="60"/>
  <c r="H37" i="52"/>
  <c r="AC37" i="52"/>
  <c r="W34" i="51"/>
  <c r="H37" i="51"/>
  <c r="W37" i="51"/>
  <c r="AE37" i="51" s="1"/>
  <c r="AF37" i="51" s="1"/>
  <c r="AI37" i="51"/>
  <c r="AK37" i="51" s="1"/>
  <c r="AL37" i="51" s="1"/>
  <c r="F38" i="51"/>
  <c r="H34" i="50"/>
  <c r="K34" i="50"/>
  <c r="H37" i="49"/>
  <c r="K37" i="48"/>
  <c r="AI37" i="48"/>
  <c r="AK37" i="48" s="1"/>
  <c r="AL37" i="48" s="1"/>
  <c r="K34" i="48"/>
  <c r="H37" i="48"/>
  <c r="H34" i="47"/>
  <c r="AI34" i="45"/>
  <c r="W37" i="45"/>
  <c r="AE37" i="45" s="1"/>
  <c r="AF37" i="45" s="1"/>
  <c r="H34" i="45"/>
  <c r="H37" i="44"/>
  <c r="W37" i="44"/>
  <c r="AE37" i="44" s="1"/>
  <c r="AF37" i="44" s="1"/>
  <c r="AI37" i="44"/>
  <c r="AK37" i="44" s="1"/>
  <c r="AL37" i="44" s="1"/>
  <c r="W34" i="44"/>
  <c r="K37" i="43"/>
  <c r="M37" i="43" s="1"/>
  <c r="N37" i="43" s="1"/>
  <c r="W37" i="43"/>
  <c r="H34" i="43"/>
  <c r="F38" i="43"/>
  <c r="K34" i="43"/>
  <c r="W34" i="43"/>
  <c r="M35" i="54"/>
  <c r="AE35" i="60"/>
  <c r="AE35" i="58"/>
  <c r="AE35" i="43"/>
  <c r="Y35" i="57"/>
  <c r="AK35" i="60"/>
  <c r="Y35" i="53"/>
  <c r="AK15" i="60"/>
  <c r="W20" i="62"/>
  <c r="AF20" i="62" s="1"/>
  <c r="Y35" i="52"/>
  <c r="M42" i="46"/>
  <c r="N42" i="46" s="1"/>
  <c r="S35" i="54"/>
  <c r="W20" i="60"/>
  <c r="AF20" i="60" s="1"/>
  <c r="S35" i="60"/>
  <c r="AI20" i="60"/>
  <c r="AK20" i="60" s="1"/>
  <c r="AK35" i="59"/>
  <c r="M35" i="60"/>
  <c r="AC34" i="48"/>
  <c r="AC34" i="47"/>
  <c r="AC34" i="49"/>
  <c r="H34" i="51"/>
  <c r="AK15" i="59"/>
  <c r="M35" i="55"/>
  <c r="AK35" i="58"/>
  <c r="AK35" i="54"/>
  <c r="AK35" i="56"/>
  <c r="AE15" i="58"/>
  <c r="S15" i="45"/>
  <c r="AE35" i="55"/>
  <c r="AI13" i="61"/>
  <c r="AC34" i="44"/>
  <c r="AK35" i="53"/>
  <c r="AK14" i="54"/>
  <c r="AK35" i="55"/>
  <c r="H34" i="42"/>
  <c r="AK35" i="57"/>
  <c r="S35" i="56"/>
  <c r="S35" i="49"/>
  <c r="AE42" i="50"/>
  <c r="AF42" i="50" s="1"/>
  <c r="M35" i="52"/>
  <c r="M35" i="53"/>
  <c r="Y35" i="55"/>
  <c r="M42" i="55"/>
  <c r="N42" i="55" s="1"/>
  <c r="Y35" i="56"/>
  <c r="Y35" i="59"/>
  <c r="AE15" i="60"/>
  <c r="Y42" i="42"/>
  <c r="Z42" i="42" s="1"/>
  <c r="S35" i="50"/>
  <c r="M32" i="43"/>
  <c r="AK35" i="52"/>
  <c r="Q20" i="54"/>
  <c r="Z20" i="54" s="1"/>
  <c r="M35" i="57"/>
  <c r="Y35" i="58"/>
  <c r="Y35" i="61"/>
  <c r="AK35" i="45"/>
  <c r="AK42" i="46"/>
  <c r="AL42" i="46" s="1"/>
  <c r="AE14" i="50"/>
  <c r="AK31" i="49"/>
  <c r="AE35" i="52"/>
  <c r="W20" i="54"/>
  <c r="AF20" i="54" s="1"/>
  <c r="AE35" i="54"/>
  <c r="Q20" i="60"/>
  <c r="Z20" i="60" s="1"/>
  <c r="M35" i="59"/>
  <c r="AE35" i="56"/>
  <c r="W34" i="50"/>
  <c r="M35" i="56"/>
  <c r="AK14" i="47"/>
  <c r="S35" i="47"/>
  <c r="M14" i="54"/>
  <c r="N14" i="54" s="1"/>
  <c r="M35" i="42"/>
  <c r="M35" i="43"/>
  <c r="AK15" i="48"/>
  <c r="M35" i="49"/>
  <c r="AE35" i="44"/>
  <c r="M35" i="47"/>
  <c r="AK15" i="46"/>
  <c r="AE42" i="42"/>
  <c r="AF42" i="42" s="1"/>
  <c r="S14" i="45"/>
  <c r="AE42" i="45"/>
  <c r="AF42" i="45" s="1"/>
  <c r="Y35" i="46"/>
  <c r="AK42" i="48"/>
  <c r="AL42" i="48" s="1"/>
  <c r="M35" i="50"/>
  <c r="AK15" i="54"/>
  <c r="M35" i="45"/>
  <c r="T14" i="54"/>
  <c r="Z14" i="45"/>
  <c r="AK42" i="57"/>
  <c r="AL42" i="57" s="1"/>
  <c r="AK15" i="58"/>
  <c r="Y15" i="43"/>
  <c r="AK42" i="43"/>
  <c r="AL42" i="43" s="1"/>
  <c r="AL15" i="58"/>
  <c r="AL15" i="50"/>
  <c r="AE15" i="50"/>
  <c r="Z15" i="46"/>
  <c r="S15" i="46"/>
  <c r="Y15" i="52"/>
  <c r="AF15" i="52"/>
  <c r="M35" i="44"/>
  <c r="AK15" i="49"/>
  <c r="M42" i="52"/>
  <c r="N42" i="52" s="1"/>
  <c r="Y35" i="50"/>
  <c r="Y35" i="49"/>
  <c r="AK15" i="50"/>
  <c r="AE35" i="50"/>
  <c r="Y42" i="52"/>
  <c r="Z42" i="52" s="1"/>
  <c r="S15" i="56"/>
  <c r="Y15" i="56"/>
  <c r="AI31" i="17"/>
  <c r="AK42" i="50"/>
  <c r="AL42" i="50" s="1"/>
  <c r="S15" i="51"/>
  <c r="Y15" i="53"/>
  <c r="H29" i="57"/>
  <c r="AI30" i="17"/>
  <c r="AK42" i="42"/>
  <c r="AL42" i="42" s="1"/>
  <c r="T15" i="43"/>
  <c r="M15" i="43"/>
  <c r="N15" i="43" s="1"/>
  <c r="AC24" i="51"/>
  <c r="AL24" i="51" s="1"/>
  <c r="AK14" i="53"/>
  <c r="Z15" i="56"/>
  <c r="M14" i="55"/>
  <c r="N14" i="55" s="1"/>
  <c r="S35" i="45"/>
  <c r="H38" i="43"/>
  <c r="AE15" i="45"/>
  <c r="AF15" i="45"/>
  <c r="H30" i="47"/>
  <c r="H30" i="49"/>
  <c r="M14" i="50"/>
  <c r="N14" i="50" s="1"/>
  <c r="T14" i="50"/>
  <c r="Y15" i="51"/>
  <c r="Y14" i="46"/>
  <c r="AE42" i="51"/>
  <c r="AF42" i="51" s="1"/>
  <c r="AK31" i="47"/>
  <c r="Z14" i="50"/>
  <c r="S14" i="50"/>
  <c r="AE14" i="52"/>
  <c r="AL14" i="52"/>
  <c r="Y42" i="55"/>
  <c r="Z42" i="55" s="1"/>
  <c r="AE15" i="56"/>
  <c r="AI42" i="61"/>
  <c r="AK35" i="42"/>
  <c r="S15" i="54"/>
  <c r="AI31" i="11"/>
  <c r="AI37" i="42"/>
  <c r="AC24" i="43"/>
  <c r="AL24" i="43" s="1"/>
  <c r="Y35" i="43"/>
  <c r="AE35" i="46"/>
  <c r="M14" i="47"/>
  <c r="N14" i="47" s="1"/>
  <c r="AE35" i="47"/>
  <c r="AC24" i="48"/>
  <c r="AL24" i="48" s="1"/>
  <c r="AE35" i="49"/>
  <c r="AC33" i="50"/>
  <c r="AE35" i="51"/>
  <c r="AC29" i="53"/>
  <c r="AL29" i="53" s="1"/>
  <c r="AK15" i="56"/>
  <c r="AI40" i="59"/>
  <c r="Q41" i="59"/>
  <c r="Q31" i="61"/>
  <c r="Z31" i="61" s="1"/>
  <c r="Q33" i="61"/>
  <c r="AK42" i="56"/>
  <c r="AL42" i="56" s="1"/>
  <c r="Y35" i="47"/>
  <c r="AC33" i="48"/>
  <c r="Y14" i="54"/>
  <c r="S14" i="55"/>
  <c r="AI29" i="61"/>
  <c r="AI30" i="11"/>
  <c r="AK15" i="43"/>
  <c r="W29" i="43"/>
  <c r="AF29" i="43" s="1"/>
  <c r="M42" i="45"/>
  <c r="N42" i="45" s="1"/>
  <c r="AK42" i="45"/>
  <c r="AL42" i="45" s="1"/>
  <c r="H30" i="46"/>
  <c r="S35" i="48"/>
  <c r="S14" i="49"/>
  <c r="AC33" i="49"/>
  <c r="W30" i="52"/>
  <c r="AE30" i="52" s="1"/>
  <c r="M15" i="53"/>
  <c r="N15" i="53" s="1"/>
  <c r="AK15" i="53"/>
  <c r="AC30" i="53"/>
  <c r="AL30" i="53" s="1"/>
  <c r="AF14" i="54"/>
  <c r="Z14" i="55"/>
  <c r="S15" i="60"/>
  <c r="AC33" i="60"/>
  <c r="Q24" i="61"/>
  <c r="Z24" i="61" s="1"/>
  <c r="Q37" i="61"/>
  <c r="AI41" i="62"/>
  <c r="AK41" i="62" s="1"/>
  <c r="AL41" i="62" s="1"/>
  <c r="AI29" i="60"/>
  <c r="AC24" i="44"/>
  <c r="AK15" i="45"/>
  <c r="AE35" i="45"/>
  <c r="AC37" i="47"/>
  <c r="AC14" i="48"/>
  <c r="AK14" i="48" s="1"/>
  <c r="AK15" i="51"/>
  <c r="AK15" i="52"/>
  <c r="K29" i="52"/>
  <c r="W38" i="52"/>
  <c r="Q41" i="57"/>
  <c r="AC31" i="16"/>
  <c r="AL31" i="16" s="1"/>
  <c r="Q15" i="61"/>
  <c r="Z15" i="61" s="1"/>
  <c r="W37" i="62"/>
  <c r="AC31" i="43"/>
  <c r="AL31" i="43" s="1"/>
  <c r="AE14" i="46"/>
  <c r="AE15" i="53"/>
  <c r="M15" i="58"/>
  <c r="N15" i="58" s="1"/>
  <c r="AK42" i="60"/>
  <c r="AL42" i="60" s="1"/>
  <c r="Q31" i="46"/>
  <c r="Z31" i="46" s="1"/>
  <c r="AE35" i="48"/>
  <c r="AE24" i="49"/>
  <c r="Q29" i="50"/>
  <c r="Z29" i="50" s="1"/>
  <c r="H33" i="53"/>
  <c r="Q37" i="54"/>
  <c r="AK42" i="54"/>
  <c r="AL42" i="54" s="1"/>
  <c r="H12" i="62"/>
  <c r="AI31" i="55"/>
  <c r="AC27" i="55"/>
  <c r="AL27" i="55" s="1"/>
  <c r="W29" i="55"/>
  <c r="AF29" i="55" s="1"/>
  <c r="Q30" i="55"/>
  <c r="Z30" i="55" s="1"/>
  <c r="K31" i="55"/>
  <c r="F43" i="55"/>
  <c r="AC43" i="55" s="1"/>
  <c r="F46" i="55"/>
  <c r="W46" i="55" s="1"/>
  <c r="F40" i="55"/>
  <c r="H40" i="55" s="1"/>
  <c r="AI29" i="55"/>
  <c r="AC30" i="55"/>
  <c r="AL30" i="55" s="1"/>
  <c r="F48" i="55"/>
  <c r="F41" i="55"/>
  <c r="AC41" i="55" s="1"/>
  <c r="AI30" i="55"/>
  <c r="H19" i="51"/>
  <c r="AI34" i="51"/>
  <c r="W46" i="51"/>
  <c r="AE46" i="51" s="1"/>
  <c r="AF46" i="51" s="1"/>
  <c r="K31" i="51"/>
  <c r="K32" i="51"/>
  <c r="H33" i="51"/>
  <c r="AC38" i="51"/>
  <c r="AK25" i="51"/>
  <c r="W31" i="51"/>
  <c r="AF31" i="51" s="1"/>
  <c r="K33" i="51"/>
  <c r="K34" i="51"/>
  <c r="AI38" i="51"/>
  <c r="K45" i="51"/>
  <c r="S45" i="51" s="1"/>
  <c r="T45" i="51" s="1"/>
  <c r="Q32" i="51"/>
  <c r="H24" i="51"/>
  <c r="AI24" i="51"/>
  <c r="K27" i="51"/>
  <c r="K37" i="51"/>
  <c r="F40" i="51"/>
  <c r="K40" i="51" s="1"/>
  <c r="W45" i="51"/>
  <c r="Y45" i="51" s="1"/>
  <c r="Z45" i="51" s="1"/>
  <c r="Q48" i="51"/>
  <c r="AI31" i="51"/>
  <c r="AK31" i="51" s="1"/>
  <c r="M25" i="51"/>
  <c r="H31" i="51"/>
  <c r="N31" i="51" s="1"/>
  <c r="K24" i="51"/>
  <c r="AC32" i="51"/>
  <c r="AL32" i="51" s="1"/>
  <c r="W33" i="51"/>
  <c r="AE33" i="51" s="1"/>
  <c r="AF33" i="51" s="1"/>
  <c r="K38" i="51"/>
  <c r="F41" i="51"/>
  <c r="AI41" i="51" s="1"/>
  <c r="H43" i="51"/>
  <c r="W48" i="51"/>
  <c r="AE48" i="51" s="1"/>
  <c r="AF48" i="51" s="1"/>
  <c r="P34" i="62"/>
  <c r="Q34" i="62" s="1"/>
  <c r="Q43" i="62"/>
  <c r="AI43" i="62"/>
  <c r="AK43" i="62" s="1"/>
  <c r="AL43" i="62" s="1"/>
  <c r="H47" i="62"/>
  <c r="W41" i="62"/>
  <c r="AE41" i="62" s="1"/>
  <c r="AF41" i="62" s="1"/>
  <c r="K25" i="62"/>
  <c r="T25" i="62" s="1"/>
  <c r="H20" i="62"/>
  <c r="N20" i="62" s="1"/>
  <c r="AI26" i="62"/>
  <c r="AK26" i="62" s="1"/>
  <c r="AI27" i="62"/>
  <c r="AK27" i="62" s="1"/>
  <c r="W30" i="62"/>
  <c r="AF30" i="62" s="1"/>
  <c r="AI25" i="62"/>
  <c r="AI20" i="62"/>
  <c r="AE26" i="62"/>
  <c r="AE27" i="62"/>
  <c r="AI30" i="62"/>
  <c r="H26" i="62"/>
  <c r="N26" i="62" s="1"/>
  <c r="K27" i="62"/>
  <c r="T27" i="62" s="1"/>
  <c r="K21" i="62"/>
  <c r="T21" i="62" s="1"/>
  <c r="Q26" i="62"/>
  <c r="Z26" i="62" s="1"/>
  <c r="Q27" i="62"/>
  <c r="Z27" i="62" s="1"/>
  <c r="K30" i="62"/>
  <c r="M30" i="62" s="1"/>
  <c r="N30" i="62" s="1"/>
  <c r="AC13" i="62"/>
  <c r="AE13" i="62" s="1"/>
  <c r="AI35" i="62"/>
  <c r="H42" i="62"/>
  <c r="K13" i="62"/>
  <c r="T13" i="62" s="1"/>
  <c r="AI13" i="62"/>
  <c r="Q13" i="62"/>
  <c r="Z13" i="62" s="1"/>
  <c r="K16" i="62"/>
  <c r="T16" i="62" s="1"/>
  <c r="H35" i="62"/>
  <c r="H13" i="62"/>
  <c r="N13" i="62" s="1"/>
  <c r="W16" i="62"/>
  <c r="AF16" i="62" s="1"/>
  <c r="K35" i="62"/>
  <c r="AL31" i="62"/>
  <c r="AL25" i="62"/>
  <c r="AK25" i="62"/>
  <c r="AF29" i="62"/>
  <c r="AC15" i="62"/>
  <c r="T17" i="62"/>
  <c r="Q14" i="62"/>
  <c r="W14" i="62"/>
  <c r="K14" i="62"/>
  <c r="AC14" i="62"/>
  <c r="H14" i="62"/>
  <c r="N14" i="62" s="1"/>
  <c r="Z15" i="62"/>
  <c r="Q32" i="62"/>
  <c r="W32" i="62"/>
  <c r="AI32" i="62"/>
  <c r="H32" i="62"/>
  <c r="N32" i="62" s="1"/>
  <c r="K32" i="62"/>
  <c r="AC32" i="62"/>
  <c r="AI14" i="62"/>
  <c r="Y44" i="62"/>
  <c r="Z44" i="62" s="1"/>
  <c r="AI17" i="62"/>
  <c r="AC17" i="62"/>
  <c r="M21" i="62"/>
  <c r="AI24" i="62"/>
  <c r="W24" i="62"/>
  <c r="K24" i="62"/>
  <c r="H24" i="62"/>
  <c r="H29" i="62"/>
  <c r="AC29" i="62"/>
  <c r="K29" i="62"/>
  <c r="H37" i="62"/>
  <c r="Q37" i="62"/>
  <c r="AC37" i="62"/>
  <c r="F38" i="62"/>
  <c r="H17" i="62"/>
  <c r="N17" i="62" s="1"/>
  <c r="AC24" i="62"/>
  <c r="Y43" i="62"/>
  <c r="Z43" i="62" s="1"/>
  <c r="Q17" i="62"/>
  <c r="K37" i="62"/>
  <c r="AI40" i="62"/>
  <c r="W40" i="62"/>
  <c r="K40" i="62"/>
  <c r="S40" i="62" s="1"/>
  <c r="AC40" i="62"/>
  <c r="K48" i="62"/>
  <c r="W48" i="62"/>
  <c r="J34" i="62"/>
  <c r="K34" i="62" s="1"/>
  <c r="V34" i="62"/>
  <c r="W34" i="62" s="1"/>
  <c r="AI48" i="62"/>
  <c r="AK48" i="62" s="1"/>
  <c r="AL48" i="62" s="1"/>
  <c r="Q48" i="62"/>
  <c r="AH34" i="62"/>
  <c r="AI34" i="62" s="1"/>
  <c r="H34" i="62"/>
  <c r="AI15" i="62"/>
  <c r="W15" i="62"/>
  <c r="K15" i="62"/>
  <c r="AF21" i="62"/>
  <c r="Y21" i="62"/>
  <c r="Q24" i="62"/>
  <c r="Q29" i="62"/>
  <c r="AC47" i="62"/>
  <c r="AI47" i="62"/>
  <c r="Q47" i="62"/>
  <c r="Y47" i="62" s="1"/>
  <c r="H48" i="62"/>
  <c r="Q18" i="62"/>
  <c r="Y18" i="62" s="1"/>
  <c r="AC18" i="62"/>
  <c r="AK18" i="62" s="1"/>
  <c r="K18" i="62"/>
  <c r="AI29" i="62"/>
  <c r="AI37" i="62"/>
  <c r="AC16" i="62"/>
  <c r="W17" i="62"/>
  <c r="H40" i="62"/>
  <c r="AI46" i="62"/>
  <c r="Q46" i="62"/>
  <c r="Y46" i="62" s="1"/>
  <c r="AC46" i="62"/>
  <c r="K46" i="62"/>
  <c r="H15" i="62"/>
  <c r="H16" i="62"/>
  <c r="N16" i="62" s="1"/>
  <c r="AI16" i="62"/>
  <c r="H19" i="62"/>
  <c r="AF27" i="62"/>
  <c r="Y27" i="62"/>
  <c r="AB34" i="62"/>
  <c r="AC34" i="62" s="1"/>
  <c r="AC42" i="62"/>
  <c r="K42" i="62"/>
  <c r="S42" i="62" s="1"/>
  <c r="W42" i="62"/>
  <c r="Q45" i="62"/>
  <c r="AI45" i="62"/>
  <c r="AC45" i="62"/>
  <c r="K45" i="62"/>
  <c r="H45" i="62"/>
  <c r="H46" i="62"/>
  <c r="K47" i="62"/>
  <c r="AI31" i="62"/>
  <c r="AK31" i="62" s="1"/>
  <c r="W31" i="62"/>
  <c r="AE31" i="62" s="1"/>
  <c r="K31" i="62"/>
  <c r="W25" i="62"/>
  <c r="AE25" i="62" s="1"/>
  <c r="H27" i="62"/>
  <c r="N27" i="62" s="1"/>
  <c r="Q30" i="62"/>
  <c r="AC30" i="62"/>
  <c r="H44" i="62"/>
  <c r="H31" i="62"/>
  <c r="N31" i="62" s="1"/>
  <c r="H43" i="62"/>
  <c r="K44" i="62"/>
  <c r="S44" i="62" s="1"/>
  <c r="AC44" i="62"/>
  <c r="K20" i="62"/>
  <c r="AC20" i="62"/>
  <c r="H25" i="62"/>
  <c r="K26" i="62"/>
  <c r="AI33" i="62"/>
  <c r="AK33" i="62" s="1"/>
  <c r="AL33" i="62" s="1"/>
  <c r="W33" i="62"/>
  <c r="K33" i="62"/>
  <c r="H41" i="62"/>
  <c r="K43" i="62"/>
  <c r="S43" i="62" s="1"/>
  <c r="Q31" i="17"/>
  <c r="AC31" i="17"/>
  <c r="K31" i="17"/>
  <c r="W31" i="17"/>
  <c r="Q30" i="17"/>
  <c r="AC30" i="17"/>
  <c r="K30" i="17"/>
  <c r="W30" i="17"/>
  <c r="AL43" i="61"/>
  <c r="Q43" i="61"/>
  <c r="W43" i="61"/>
  <c r="Q41" i="61"/>
  <c r="H48" i="61"/>
  <c r="M48" i="61" s="1"/>
  <c r="N48" i="61" s="1"/>
  <c r="Q48" i="61"/>
  <c r="S48" i="61" s="1"/>
  <c r="T48" i="61" s="1"/>
  <c r="AC41" i="61"/>
  <c r="AE41" i="61" s="1"/>
  <c r="AF41" i="61" s="1"/>
  <c r="AC48" i="61"/>
  <c r="H32" i="61"/>
  <c r="N32" i="61" s="1"/>
  <c r="H24" i="61"/>
  <c r="K25" i="61"/>
  <c r="K32" i="61"/>
  <c r="T32" i="61" s="1"/>
  <c r="AI37" i="61"/>
  <c r="W29" i="61"/>
  <c r="W25" i="61"/>
  <c r="AF25" i="61" s="1"/>
  <c r="AC32" i="61"/>
  <c r="AL32" i="61" s="1"/>
  <c r="AC25" i="61"/>
  <c r="AI32" i="61"/>
  <c r="W37" i="61"/>
  <c r="AC14" i="61"/>
  <c r="AL14" i="61" s="1"/>
  <c r="AC13" i="61"/>
  <c r="AL13" i="61" s="1"/>
  <c r="H14" i="61"/>
  <c r="N14" i="61" s="1"/>
  <c r="K13" i="61"/>
  <c r="T13" i="61" s="1"/>
  <c r="K14" i="61"/>
  <c r="T14" i="61" s="1"/>
  <c r="Y16" i="61"/>
  <c r="H35" i="61"/>
  <c r="Q13" i="61"/>
  <c r="K35" i="61"/>
  <c r="S35" i="61" s="1"/>
  <c r="Q18" i="61"/>
  <c r="AI18" i="61"/>
  <c r="AI38" i="61"/>
  <c r="W38" i="61"/>
  <c r="K38" i="61"/>
  <c r="H38" i="61"/>
  <c r="H18" i="61"/>
  <c r="N18" i="61" s="1"/>
  <c r="Q20" i="61"/>
  <c r="AC20" i="61"/>
  <c r="K20" i="61"/>
  <c r="H20" i="61"/>
  <c r="N20" i="61" s="1"/>
  <c r="K18" i="61"/>
  <c r="AI21" i="61"/>
  <c r="Q21" i="61"/>
  <c r="AC21" i="61"/>
  <c r="K21" i="61"/>
  <c r="W15" i="61"/>
  <c r="AE16" i="61"/>
  <c r="H21" i="61"/>
  <c r="N21" i="61" s="1"/>
  <c r="AK48" i="61"/>
  <c r="AL48" i="61" s="1"/>
  <c r="W18" i="61"/>
  <c r="AI24" i="61"/>
  <c r="W24" i="61"/>
  <c r="K24" i="61"/>
  <c r="AC24" i="61"/>
  <c r="AI46" i="61"/>
  <c r="AK46" i="61" s="1"/>
  <c r="AL46" i="61" s="1"/>
  <c r="Q46" i="61"/>
  <c r="H47" i="61"/>
  <c r="H15" i="61"/>
  <c r="AC38" i="61"/>
  <c r="K15" i="61"/>
  <c r="AC15" i="61"/>
  <c r="M16" i="61"/>
  <c r="AI17" i="61"/>
  <c r="Q17" i="61"/>
  <c r="AC17" i="61"/>
  <c r="W20" i="61"/>
  <c r="K34" i="61"/>
  <c r="W34" i="61"/>
  <c r="AI34" i="61"/>
  <c r="H34" i="61"/>
  <c r="AI40" i="61"/>
  <c r="W40" i="61"/>
  <c r="K40" i="61"/>
  <c r="Q40" i="61"/>
  <c r="AC40" i="61"/>
  <c r="Q45" i="61"/>
  <c r="AI45" i="61"/>
  <c r="AC45" i="61"/>
  <c r="K45" i="61"/>
  <c r="H46" i="61"/>
  <c r="Q42" i="61"/>
  <c r="AC42" i="61"/>
  <c r="K42" i="61"/>
  <c r="AI15" i="61"/>
  <c r="AF26" i="61"/>
  <c r="Y26" i="61"/>
  <c r="AC31" i="61"/>
  <c r="H19" i="61"/>
  <c r="AC47" i="61"/>
  <c r="W47" i="61"/>
  <c r="AI47" i="61"/>
  <c r="Q47" i="61"/>
  <c r="W21" i="61"/>
  <c r="AE26" i="61"/>
  <c r="AC27" i="61"/>
  <c r="AI27" i="61"/>
  <c r="Q27" i="61"/>
  <c r="Y27" i="61" s="1"/>
  <c r="K27" i="61"/>
  <c r="H27" i="61"/>
  <c r="N27" i="61" s="1"/>
  <c r="K29" i="61"/>
  <c r="Q38" i="61"/>
  <c r="AI44" i="61"/>
  <c r="AC44" i="61"/>
  <c r="K44" i="61"/>
  <c r="H44" i="61"/>
  <c r="K46" i="61"/>
  <c r="W42" i="61"/>
  <c r="AI31" i="61"/>
  <c r="W31" i="61"/>
  <c r="K31" i="61"/>
  <c r="H31" i="61"/>
  <c r="N31" i="61" s="1"/>
  <c r="H12" i="61"/>
  <c r="H42" i="61"/>
  <c r="H29" i="61"/>
  <c r="Q29" i="61"/>
  <c r="AC29" i="61"/>
  <c r="AE14" i="61"/>
  <c r="S16" i="61"/>
  <c r="K17" i="61"/>
  <c r="AC18" i="61"/>
  <c r="AI20" i="61"/>
  <c r="H40" i="61"/>
  <c r="Q44" i="61"/>
  <c r="W46" i="61"/>
  <c r="AE46" i="61" s="1"/>
  <c r="Q30" i="61"/>
  <c r="Y30" i="61" s="1"/>
  <c r="AC30" i="61"/>
  <c r="AI14" i="61"/>
  <c r="AK14" i="61" s="1"/>
  <c r="AI16" i="61"/>
  <c r="AK16" i="61" s="1"/>
  <c r="H26" i="61"/>
  <c r="N26" i="61" s="1"/>
  <c r="AC35" i="61"/>
  <c r="AC37" i="61"/>
  <c r="H43" i="61"/>
  <c r="W13" i="61"/>
  <c r="H25" i="61"/>
  <c r="K26" i="61"/>
  <c r="W32" i="61"/>
  <c r="AI33" i="61"/>
  <c r="AK33" i="61" s="1"/>
  <c r="AL33" i="61" s="1"/>
  <c r="W33" i="61"/>
  <c r="AE33" i="61" s="1"/>
  <c r="K33" i="61"/>
  <c r="H41" i="61"/>
  <c r="AI41" i="61"/>
  <c r="K43" i="61"/>
  <c r="S43" i="61" s="1"/>
  <c r="W48" i="61"/>
  <c r="H37" i="61"/>
  <c r="Q31" i="16"/>
  <c r="K31" i="16"/>
  <c r="W31" i="16"/>
  <c r="AI31" i="16"/>
  <c r="H31" i="16"/>
  <c r="N31" i="16" s="1"/>
  <c r="Q30" i="16"/>
  <c r="AC30" i="16"/>
  <c r="K30" i="16"/>
  <c r="W30" i="16"/>
  <c r="W37" i="60"/>
  <c r="Y37" i="60" s="1"/>
  <c r="Z37" i="60" s="1"/>
  <c r="W24" i="60"/>
  <c r="AF24" i="60" s="1"/>
  <c r="H32" i="60"/>
  <c r="N32" i="60" s="1"/>
  <c r="H34" i="60"/>
  <c r="AC37" i="60"/>
  <c r="H47" i="60"/>
  <c r="AC24" i="60"/>
  <c r="AL24" i="60" s="1"/>
  <c r="AI32" i="60"/>
  <c r="AK32" i="60" s="1"/>
  <c r="H37" i="60"/>
  <c r="F38" i="60"/>
  <c r="Q38" i="60" s="1"/>
  <c r="AI47" i="60"/>
  <c r="K34" i="60"/>
  <c r="AI37" i="60"/>
  <c r="K27" i="60"/>
  <c r="W29" i="60"/>
  <c r="AF29" i="60" s="1"/>
  <c r="K37" i="60"/>
  <c r="S37" i="60" s="1"/>
  <c r="T37" i="60" s="1"/>
  <c r="K45" i="60"/>
  <c r="H20" i="60"/>
  <c r="N20" i="60" s="1"/>
  <c r="K24" i="60"/>
  <c r="T24" i="60" s="1"/>
  <c r="AL32" i="60"/>
  <c r="W34" i="60"/>
  <c r="Q48" i="60"/>
  <c r="S48" i="60" s="1"/>
  <c r="T48" i="60" s="1"/>
  <c r="AF26" i="60"/>
  <c r="T27" i="60"/>
  <c r="H31" i="60"/>
  <c r="N31" i="60" s="1"/>
  <c r="Q31" i="60"/>
  <c r="AC31" i="60"/>
  <c r="AI31" i="60"/>
  <c r="K31" i="60"/>
  <c r="W31" i="60"/>
  <c r="Y42" i="60"/>
  <c r="Z42" i="60" s="1"/>
  <c r="Z30" i="60"/>
  <c r="Z13" i="60"/>
  <c r="Y13" i="60"/>
  <c r="S13" i="60"/>
  <c r="K26" i="60"/>
  <c r="AI26" i="60"/>
  <c r="Q26" i="60"/>
  <c r="Y26" i="60" s="1"/>
  <c r="AC26" i="60"/>
  <c r="H26" i="60"/>
  <c r="N26" i="60" s="1"/>
  <c r="AC43" i="60"/>
  <c r="K43" i="60"/>
  <c r="H43" i="60"/>
  <c r="Q43" i="60"/>
  <c r="W43" i="60"/>
  <c r="AI43" i="60"/>
  <c r="AK43" i="60" s="1"/>
  <c r="M42" i="60"/>
  <c r="N42" i="60" s="1"/>
  <c r="W46" i="60"/>
  <c r="AI46" i="60"/>
  <c r="Q46" i="60"/>
  <c r="AK47" i="60"/>
  <c r="AL47" i="60" s="1"/>
  <c r="AC25" i="60"/>
  <c r="AI25" i="60"/>
  <c r="Q25" i="60"/>
  <c r="Y25" i="60" s="1"/>
  <c r="K25" i="60"/>
  <c r="H25" i="60"/>
  <c r="N25" i="60" s="1"/>
  <c r="S42" i="60"/>
  <c r="T42" i="60" s="1"/>
  <c r="Q45" i="60"/>
  <c r="AI45" i="60"/>
  <c r="H46" i="60"/>
  <c r="M15" i="60"/>
  <c r="N15" i="60" s="1"/>
  <c r="AF16" i="60"/>
  <c r="AE16" i="60"/>
  <c r="M17" i="60"/>
  <c r="T17" i="60"/>
  <c r="AF27" i="60"/>
  <c r="H33" i="60"/>
  <c r="K33" i="60"/>
  <c r="W33" i="60"/>
  <c r="AI33" i="60"/>
  <c r="Y35" i="60"/>
  <c r="AI44" i="60"/>
  <c r="Q44" i="60"/>
  <c r="AC44" i="60"/>
  <c r="K44" i="60"/>
  <c r="H45" i="60"/>
  <c r="K46" i="60"/>
  <c r="M47" i="60"/>
  <c r="N47" i="60" s="1"/>
  <c r="Z14" i="60"/>
  <c r="Y14" i="60"/>
  <c r="AL15" i="60"/>
  <c r="AE27" i="60"/>
  <c r="S14" i="60"/>
  <c r="K21" i="60"/>
  <c r="AI21" i="60"/>
  <c r="Q21" i="60"/>
  <c r="AC21" i="60"/>
  <c r="H21" i="60"/>
  <c r="N21" i="60" s="1"/>
  <c r="K30" i="60"/>
  <c r="S30" i="60" s="1"/>
  <c r="W30" i="60"/>
  <c r="AI30" i="60"/>
  <c r="H30" i="60"/>
  <c r="F40" i="60"/>
  <c r="AC46" i="60"/>
  <c r="Y48" i="60"/>
  <c r="Z48" i="60" s="1"/>
  <c r="AF17" i="60"/>
  <c r="AE17" i="60"/>
  <c r="M18" i="60"/>
  <c r="T18" i="60"/>
  <c r="S18" i="60"/>
  <c r="S47" i="60"/>
  <c r="T47" i="60" s="1"/>
  <c r="Y15" i="60"/>
  <c r="H19" i="60"/>
  <c r="H27" i="60"/>
  <c r="N27" i="60" s="1"/>
  <c r="AI27" i="60"/>
  <c r="AK27" i="60" s="1"/>
  <c r="Q27" i="60"/>
  <c r="Q33" i="60"/>
  <c r="AC45" i="60"/>
  <c r="M16" i="60"/>
  <c r="K20" i="60"/>
  <c r="AC29" i="60"/>
  <c r="K32" i="60"/>
  <c r="AE42" i="60"/>
  <c r="AF42" i="60" s="1"/>
  <c r="W47" i="60"/>
  <c r="S16" i="60"/>
  <c r="H24" i="60"/>
  <c r="Q34" i="60"/>
  <c r="H48" i="60"/>
  <c r="AC48" i="60"/>
  <c r="Q29" i="60"/>
  <c r="Q31" i="15"/>
  <c r="AC31" i="15"/>
  <c r="K31" i="15"/>
  <c r="W31" i="15"/>
  <c r="AI30" i="15"/>
  <c r="Q30" i="15"/>
  <c r="AC30" i="15"/>
  <c r="K30" i="15"/>
  <c r="W30" i="15"/>
  <c r="S45" i="59"/>
  <c r="H45" i="59"/>
  <c r="Z14" i="59"/>
  <c r="S14" i="59"/>
  <c r="H32" i="59"/>
  <c r="N32" i="59" s="1"/>
  <c r="Y42" i="59"/>
  <c r="Z42" i="59" s="1"/>
  <c r="Y15" i="59"/>
  <c r="Z18" i="59"/>
  <c r="S18" i="59"/>
  <c r="AC25" i="59"/>
  <c r="K25" i="59"/>
  <c r="W25" i="59"/>
  <c r="AI25" i="59"/>
  <c r="AE35" i="59"/>
  <c r="Y14" i="59"/>
  <c r="H25" i="59"/>
  <c r="N25" i="59" s="1"/>
  <c r="W32" i="59"/>
  <c r="AC34" i="59"/>
  <c r="K46" i="59"/>
  <c r="AE15" i="59"/>
  <c r="AE17" i="59"/>
  <c r="Q25" i="59"/>
  <c r="H31" i="59"/>
  <c r="N31" i="59" s="1"/>
  <c r="AI31" i="59"/>
  <c r="Q31" i="59"/>
  <c r="AC31" i="59"/>
  <c r="AE42" i="59"/>
  <c r="AF42" i="59" s="1"/>
  <c r="Z13" i="59"/>
  <c r="S13" i="59"/>
  <c r="AE14" i="59"/>
  <c r="M15" i="59"/>
  <c r="N15" i="59" s="1"/>
  <c r="M17" i="59"/>
  <c r="AF17" i="59"/>
  <c r="Y18" i="59"/>
  <c r="AI41" i="59"/>
  <c r="W41" i="59"/>
  <c r="K41" i="59"/>
  <c r="H41" i="59"/>
  <c r="AC41" i="59"/>
  <c r="AK42" i="59"/>
  <c r="AL42" i="59" s="1"/>
  <c r="T45" i="59"/>
  <c r="K48" i="59"/>
  <c r="AI34" i="59"/>
  <c r="K34" i="59"/>
  <c r="H48" i="59"/>
  <c r="W48" i="59"/>
  <c r="Q48" i="59"/>
  <c r="Q34" i="59"/>
  <c r="H34" i="59"/>
  <c r="AF14" i="59"/>
  <c r="AF16" i="59"/>
  <c r="Y16" i="59"/>
  <c r="AL18" i="59"/>
  <c r="AE18" i="59"/>
  <c r="M42" i="59"/>
  <c r="N42" i="59" s="1"/>
  <c r="AI43" i="59"/>
  <c r="W43" i="59"/>
  <c r="Q43" i="59"/>
  <c r="K43" i="59"/>
  <c r="AC32" i="59"/>
  <c r="K32" i="59"/>
  <c r="Q32" i="59"/>
  <c r="AC46" i="59"/>
  <c r="W46" i="59"/>
  <c r="Q46" i="59"/>
  <c r="H46" i="59"/>
  <c r="Y13" i="59"/>
  <c r="S15" i="59"/>
  <c r="Z15" i="59"/>
  <c r="K31" i="59"/>
  <c r="H40" i="59"/>
  <c r="Q40" i="59"/>
  <c r="AC40" i="59"/>
  <c r="W40" i="59"/>
  <c r="S42" i="59"/>
  <c r="T42" i="59" s="1"/>
  <c r="AC48" i="59"/>
  <c r="AK18" i="59"/>
  <c r="F20" i="59"/>
  <c r="Z45" i="59"/>
  <c r="W47" i="59"/>
  <c r="F29" i="59"/>
  <c r="F30" i="59"/>
  <c r="F27" i="59"/>
  <c r="F26" i="59"/>
  <c r="S35" i="59"/>
  <c r="AI44" i="59"/>
  <c r="Q44" i="59"/>
  <c r="M45" i="59"/>
  <c r="N45" i="59" s="1"/>
  <c r="H47" i="59"/>
  <c r="S17" i="59"/>
  <c r="F24" i="59"/>
  <c r="H44" i="59"/>
  <c r="AC44" i="59"/>
  <c r="AC47" i="59"/>
  <c r="AK47" i="59" s="1"/>
  <c r="K47" i="59"/>
  <c r="S16" i="59"/>
  <c r="F19" i="59"/>
  <c r="F33" i="59"/>
  <c r="K44" i="59"/>
  <c r="Q47" i="59"/>
  <c r="H43" i="58"/>
  <c r="W46" i="58"/>
  <c r="Q43" i="58"/>
  <c r="Q46" i="58"/>
  <c r="Y46" i="58" s="1"/>
  <c r="Z15" i="58"/>
  <c r="Y15" i="58"/>
  <c r="S15" i="58"/>
  <c r="AE42" i="58"/>
  <c r="AF42" i="58" s="1"/>
  <c r="S13" i="58"/>
  <c r="Z13" i="58"/>
  <c r="Y42" i="58"/>
  <c r="Z42" i="58" s="1"/>
  <c r="H12" i="58"/>
  <c r="K26" i="58"/>
  <c r="H26" i="58"/>
  <c r="N26" i="58" s="1"/>
  <c r="Q26" i="58"/>
  <c r="AC26" i="58"/>
  <c r="AI26" i="58"/>
  <c r="W26" i="58"/>
  <c r="AE14" i="58"/>
  <c r="AL14" i="58"/>
  <c r="AK14" i="58"/>
  <c r="H19" i="58"/>
  <c r="M42" i="58"/>
  <c r="N42" i="58" s="1"/>
  <c r="N14" i="58"/>
  <c r="M14" i="58"/>
  <c r="N17" i="58"/>
  <c r="M17" i="58"/>
  <c r="AC20" i="58"/>
  <c r="K20" i="58"/>
  <c r="W20" i="58"/>
  <c r="AI20" i="58"/>
  <c r="Q20" i="58"/>
  <c r="H20" i="58"/>
  <c r="N20" i="58" s="1"/>
  <c r="Y13" i="58"/>
  <c r="Y18" i="58"/>
  <c r="S14" i="58"/>
  <c r="Z14" i="58"/>
  <c r="Z17" i="58"/>
  <c r="S17" i="58"/>
  <c r="AE18" i="58"/>
  <c r="AL18" i="58"/>
  <c r="S42" i="58"/>
  <c r="T42" i="58" s="1"/>
  <c r="AK42" i="58"/>
  <c r="AL42" i="58" s="1"/>
  <c r="F29" i="58"/>
  <c r="F30" i="58"/>
  <c r="F27" i="58"/>
  <c r="F31" i="58"/>
  <c r="F25" i="58"/>
  <c r="F24" i="58"/>
  <c r="AF16" i="58"/>
  <c r="F32" i="58"/>
  <c r="F33" i="58"/>
  <c r="M35" i="58"/>
  <c r="AI44" i="58"/>
  <c r="Q44" i="58"/>
  <c r="Y44" i="58" s="1"/>
  <c r="AC44" i="58"/>
  <c r="H44" i="58"/>
  <c r="Q45" i="58"/>
  <c r="W45" i="58"/>
  <c r="AE45" i="58" s="1"/>
  <c r="AI45" i="58"/>
  <c r="AK45" i="58" s="1"/>
  <c r="AL45" i="58" s="1"/>
  <c r="K45" i="58"/>
  <c r="AC46" i="58"/>
  <c r="H46" i="58"/>
  <c r="K48" i="58"/>
  <c r="AI34" i="58"/>
  <c r="W34" i="58"/>
  <c r="K34" i="58"/>
  <c r="H48" i="58"/>
  <c r="AC48" i="58"/>
  <c r="Q34" i="58"/>
  <c r="Q48" i="58"/>
  <c r="AI48" i="58"/>
  <c r="AI43" i="58"/>
  <c r="AK43" i="58" s="1"/>
  <c r="AL43" i="58" s="1"/>
  <c r="W43" i="58"/>
  <c r="S35" i="58"/>
  <c r="K43" i="58"/>
  <c r="K44" i="58"/>
  <c r="H45" i="58"/>
  <c r="K46" i="58"/>
  <c r="F41" i="58"/>
  <c r="F47" i="58"/>
  <c r="F40" i="58"/>
  <c r="AC41" i="57"/>
  <c r="Q43" i="57"/>
  <c r="H48" i="57"/>
  <c r="W43" i="57"/>
  <c r="AC48" i="57"/>
  <c r="AK48" i="57" s="1"/>
  <c r="AC34" i="57"/>
  <c r="H25" i="57"/>
  <c r="N25" i="57" s="1"/>
  <c r="W29" i="57"/>
  <c r="AF29" i="57" s="1"/>
  <c r="AI29" i="57"/>
  <c r="Z25" i="57"/>
  <c r="H24" i="57"/>
  <c r="K24" i="57"/>
  <c r="W24" i="57"/>
  <c r="AI24" i="57"/>
  <c r="AC24" i="57"/>
  <c r="Q24" i="57"/>
  <c r="M42" i="57"/>
  <c r="N42" i="57" s="1"/>
  <c r="S42" i="57"/>
  <c r="T42" i="57" s="1"/>
  <c r="Z16" i="57"/>
  <c r="S16" i="57"/>
  <c r="W15" i="57"/>
  <c r="Y42" i="57"/>
  <c r="Z42" i="57" s="1"/>
  <c r="AL13" i="57"/>
  <c r="M17" i="57"/>
  <c r="AC32" i="57"/>
  <c r="W32" i="57"/>
  <c r="K32" i="57"/>
  <c r="AE13" i="57"/>
  <c r="AC15" i="57"/>
  <c r="AK15" i="57" s="1"/>
  <c r="H32" i="57"/>
  <c r="N32" i="57" s="1"/>
  <c r="Y16" i="57"/>
  <c r="S17" i="57"/>
  <c r="M18" i="57"/>
  <c r="AC47" i="57"/>
  <c r="AK47" i="57" s="1"/>
  <c r="W47" i="57"/>
  <c r="K47" i="57"/>
  <c r="AK13" i="57"/>
  <c r="T15" i="57"/>
  <c r="M15" i="57"/>
  <c r="N15" i="57" s="1"/>
  <c r="H19" i="57"/>
  <c r="W31" i="57"/>
  <c r="AC31" i="57"/>
  <c r="Q32" i="57"/>
  <c r="AI44" i="57"/>
  <c r="AC44" i="57"/>
  <c r="K44" i="57"/>
  <c r="W44" i="57"/>
  <c r="AI46" i="57"/>
  <c r="H46" i="57"/>
  <c r="AE42" i="57"/>
  <c r="AF42" i="57" s="1"/>
  <c r="K48" i="57"/>
  <c r="AI34" i="57"/>
  <c r="W34" i="57"/>
  <c r="K34" i="57"/>
  <c r="W48" i="57"/>
  <c r="AF16" i="57"/>
  <c r="Y17" i="57"/>
  <c r="S18" i="57"/>
  <c r="AC25" i="57"/>
  <c r="W25" i="57"/>
  <c r="K25" i="57"/>
  <c r="AE35" i="57"/>
  <c r="AC43" i="57"/>
  <c r="K43" i="57"/>
  <c r="H43" i="57"/>
  <c r="H44" i="57"/>
  <c r="Q48" i="57"/>
  <c r="Q15" i="57"/>
  <c r="H34" i="57"/>
  <c r="Q44" i="57"/>
  <c r="Q47" i="57"/>
  <c r="AF13" i="57"/>
  <c r="AF14" i="57"/>
  <c r="T16" i="57"/>
  <c r="T17" i="57"/>
  <c r="T18" i="57"/>
  <c r="S35" i="57"/>
  <c r="AI41" i="57"/>
  <c r="W41" i="57"/>
  <c r="K41" i="57"/>
  <c r="AC29" i="57"/>
  <c r="Q29" i="57"/>
  <c r="F27" i="57"/>
  <c r="K29" i="57"/>
  <c r="F40" i="57"/>
  <c r="F26" i="57"/>
  <c r="F30" i="57"/>
  <c r="F33" i="57"/>
  <c r="H41" i="57"/>
  <c r="H43" i="56"/>
  <c r="H47" i="56"/>
  <c r="K43" i="56"/>
  <c r="S43" i="56" s="1"/>
  <c r="T43" i="56" s="1"/>
  <c r="S42" i="56"/>
  <c r="T42" i="56" s="1"/>
  <c r="Y42" i="56"/>
  <c r="Z42" i="56" s="1"/>
  <c r="S14" i="56"/>
  <c r="AC32" i="56"/>
  <c r="K32" i="56"/>
  <c r="S32" i="56" s="1"/>
  <c r="W32" i="56"/>
  <c r="H32" i="56"/>
  <c r="N32" i="56" s="1"/>
  <c r="AE13" i="56"/>
  <c r="M15" i="56"/>
  <c r="N15" i="56" s="1"/>
  <c r="AL17" i="56"/>
  <c r="AE17" i="56"/>
  <c r="S18" i="56"/>
  <c r="K26" i="56"/>
  <c r="H26" i="56"/>
  <c r="N26" i="56" s="1"/>
  <c r="Q26" i="56"/>
  <c r="AI26" i="56"/>
  <c r="AK26" i="56" s="1"/>
  <c r="W26" i="56"/>
  <c r="AE26" i="56" s="1"/>
  <c r="AC34" i="56"/>
  <c r="AE42" i="56"/>
  <c r="AF42" i="56" s="1"/>
  <c r="Q45" i="56"/>
  <c r="W45" i="56"/>
  <c r="AC45" i="56"/>
  <c r="H45" i="56"/>
  <c r="M45" i="56" s="1"/>
  <c r="M42" i="56"/>
  <c r="N42" i="56" s="1"/>
  <c r="AI44" i="56"/>
  <c r="Q44" i="56"/>
  <c r="K44" i="56"/>
  <c r="AC44" i="56"/>
  <c r="H44" i="56"/>
  <c r="W44" i="56"/>
  <c r="M13" i="56"/>
  <c r="N17" i="56"/>
  <c r="K48" i="56"/>
  <c r="AI34" i="56"/>
  <c r="W34" i="56"/>
  <c r="K34" i="56"/>
  <c r="H48" i="56"/>
  <c r="AC48" i="56"/>
  <c r="W48" i="56"/>
  <c r="Q34" i="56"/>
  <c r="AI48" i="56"/>
  <c r="F29" i="56"/>
  <c r="F30" i="56"/>
  <c r="F27" i="56"/>
  <c r="F31" i="56"/>
  <c r="F25" i="56"/>
  <c r="F33" i="56"/>
  <c r="F19" i="56"/>
  <c r="F24" i="56"/>
  <c r="Z17" i="56"/>
  <c r="S17" i="56"/>
  <c r="AE18" i="56"/>
  <c r="AI32" i="56"/>
  <c r="AI41" i="56"/>
  <c r="W41" i="56"/>
  <c r="K41" i="56"/>
  <c r="H41" i="56"/>
  <c r="Q41" i="56"/>
  <c r="M43" i="56"/>
  <c r="N43" i="56" s="1"/>
  <c r="Z32" i="56"/>
  <c r="AI43" i="56"/>
  <c r="AK43" i="56" s="1"/>
  <c r="AL43" i="56" s="1"/>
  <c r="W43" i="56"/>
  <c r="S13" i="56"/>
  <c r="M14" i="56"/>
  <c r="F20" i="56"/>
  <c r="AC41" i="56"/>
  <c r="AI45" i="56"/>
  <c r="AK45" i="56" s="1"/>
  <c r="AC47" i="56"/>
  <c r="K47" i="56"/>
  <c r="Q47" i="56"/>
  <c r="Y47" i="56" s="1"/>
  <c r="AI47" i="56"/>
  <c r="Q48" i="56"/>
  <c r="T13" i="56"/>
  <c r="T14" i="56"/>
  <c r="S16" i="56"/>
  <c r="F46" i="56"/>
  <c r="H12" i="56"/>
  <c r="F40" i="56"/>
  <c r="AF26" i="55"/>
  <c r="AE14" i="55"/>
  <c r="AL14" i="55"/>
  <c r="M15" i="55"/>
  <c r="N15" i="55" s="1"/>
  <c r="AC47" i="55"/>
  <c r="K47" i="55"/>
  <c r="W47" i="55"/>
  <c r="M13" i="55"/>
  <c r="T13" i="55"/>
  <c r="Z15" i="55"/>
  <c r="S15" i="55"/>
  <c r="H19" i="55"/>
  <c r="K41" i="55"/>
  <c r="S42" i="55"/>
  <c r="T42" i="55" s="1"/>
  <c r="H47" i="55"/>
  <c r="S13" i="55"/>
  <c r="T15" i="55"/>
  <c r="M16" i="55"/>
  <c r="Q47" i="55"/>
  <c r="AL15" i="55"/>
  <c r="AC20" i="55"/>
  <c r="K20" i="55"/>
  <c r="W20" i="55"/>
  <c r="AC25" i="55"/>
  <c r="AI25" i="55"/>
  <c r="Q25" i="55"/>
  <c r="W25" i="55"/>
  <c r="AC32" i="55"/>
  <c r="AK32" i="55" s="1"/>
  <c r="K32" i="55"/>
  <c r="W32" i="55"/>
  <c r="N18" i="55"/>
  <c r="M18" i="55"/>
  <c r="H20" i="55"/>
  <c r="N20" i="55" s="1"/>
  <c r="H25" i="55"/>
  <c r="N25" i="55" s="1"/>
  <c r="H32" i="55"/>
  <c r="N32" i="55" s="1"/>
  <c r="AI37" i="55"/>
  <c r="AK37" i="55" s="1"/>
  <c r="AL37" i="55" s="1"/>
  <c r="AK42" i="55"/>
  <c r="AL42" i="55" s="1"/>
  <c r="H12" i="55"/>
  <c r="AK14" i="55"/>
  <c r="W15" i="55"/>
  <c r="AE15" i="55" s="1"/>
  <c r="K26" i="55"/>
  <c r="AI26" i="55"/>
  <c r="Q26" i="55"/>
  <c r="H26" i="55"/>
  <c r="N26" i="55" s="1"/>
  <c r="Z27" i="55"/>
  <c r="H33" i="55"/>
  <c r="K33" i="55"/>
  <c r="AC33" i="55"/>
  <c r="AK33" i="55" s="1"/>
  <c r="AE42" i="55"/>
  <c r="AF42" i="55" s="1"/>
  <c r="AK47" i="55"/>
  <c r="Y14" i="55"/>
  <c r="AK15" i="55"/>
  <c r="Z17" i="55"/>
  <c r="Y17" i="55"/>
  <c r="Q20" i="55"/>
  <c r="K25" i="55"/>
  <c r="AC26" i="55"/>
  <c r="Q32" i="55"/>
  <c r="W43" i="55"/>
  <c r="Q43" i="55"/>
  <c r="AI43" i="55"/>
  <c r="AK43" i="55" s="1"/>
  <c r="AL43" i="55" s="1"/>
  <c r="K43" i="55"/>
  <c r="H43" i="55"/>
  <c r="K48" i="55"/>
  <c r="AH34" i="55"/>
  <c r="V34" i="55"/>
  <c r="J34" i="55"/>
  <c r="AI48" i="55"/>
  <c r="Q48" i="55"/>
  <c r="AB34" i="55"/>
  <c r="Q37" i="55"/>
  <c r="H48" i="55"/>
  <c r="AK16" i="55"/>
  <c r="K37" i="55"/>
  <c r="W37" i="55"/>
  <c r="F38" i="55"/>
  <c r="K46" i="55"/>
  <c r="AE27" i="55"/>
  <c r="F44" i="55"/>
  <c r="F34" i="55"/>
  <c r="F45" i="55"/>
  <c r="AK18" i="55"/>
  <c r="K27" i="55"/>
  <c r="K30" i="55"/>
  <c r="W30" i="55"/>
  <c r="H31" i="55"/>
  <c r="N31" i="55" s="1"/>
  <c r="Q31" i="55"/>
  <c r="AC31" i="55"/>
  <c r="P34" i="55"/>
  <c r="H37" i="55"/>
  <c r="AC29" i="55"/>
  <c r="S35" i="55"/>
  <c r="H24" i="55"/>
  <c r="Q29" i="55"/>
  <c r="W29" i="54"/>
  <c r="AF29" i="54" s="1"/>
  <c r="AI32" i="54"/>
  <c r="AK32" i="54" s="1"/>
  <c r="AE25" i="54"/>
  <c r="W30" i="54"/>
  <c r="Y30" i="54" s="1"/>
  <c r="H32" i="54"/>
  <c r="N32" i="54" s="1"/>
  <c r="AL32" i="54"/>
  <c r="W37" i="54"/>
  <c r="F46" i="54"/>
  <c r="K46" i="54" s="1"/>
  <c r="AF25" i="54"/>
  <c r="K27" i="54"/>
  <c r="K32" i="54"/>
  <c r="S32" i="54" s="1"/>
  <c r="AC33" i="54"/>
  <c r="AI20" i="54"/>
  <c r="AK20" i="54" s="1"/>
  <c r="H37" i="54"/>
  <c r="AI37" i="54"/>
  <c r="H20" i="54"/>
  <c r="N20" i="54" s="1"/>
  <c r="Q25" i="54"/>
  <c r="Q26" i="54"/>
  <c r="Z26" i="54" s="1"/>
  <c r="W27" i="54"/>
  <c r="AF27" i="54" s="1"/>
  <c r="K29" i="54"/>
  <c r="H30" i="54"/>
  <c r="AI30" i="54"/>
  <c r="Q33" i="54"/>
  <c r="K37" i="54"/>
  <c r="F38" i="54"/>
  <c r="H38" i="54" s="1"/>
  <c r="AI29" i="54"/>
  <c r="AK29" i="54" s="1"/>
  <c r="AC37" i="54"/>
  <c r="S27" i="54"/>
  <c r="H29" i="54"/>
  <c r="AC30" i="54"/>
  <c r="AL30" i="54" s="1"/>
  <c r="W32" i="54"/>
  <c r="K25" i="54"/>
  <c r="T25" i="54" s="1"/>
  <c r="K20" i="54"/>
  <c r="T20" i="54" s="1"/>
  <c r="AC27" i="54"/>
  <c r="AL27" i="54" s="1"/>
  <c r="K30" i="54"/>
  <c r="AL24" i="54"/>
  <c r="AI44" i="54"/>
  <c r="Q44" i="54"/>
  <c r="AC44" i="54"/>
  <c r="K44" i="54"/>
  <c r="H44" i="54"/>
  <c r="W44" i="54"/>
  <c r="AL31" i="54"/>
  <c r="N16" i="54"/>
  <c r="M16" i="54"/>
  <c r="AF18" i="54"/>
  <c r="Y18" i="54"/>
  <c r="H24" i="54"/>
  <c r="K24" i="54"/>
  <c r="W24" i="54"/>
  <c r="AE24" i="54" s="1"/>
  <c r="Q24" i="54"/>
  <c r="AI24" i="54"/>
  <c r="AK24" i="54" s="1"/>
  <c r="T13" i="54"/>
  <c r="M13" i="54"/>
  <c r="AF15" i="54"/>
  <c r="Y15" i="54"/>
  <c r="AE18" i="54"/>
  <c r="AL29" i="54"/>
  <c r="Y42" i="54"/>
  <c r="Z42" i="54" s="1"/>
  <c r="N18" i="54"/>
  <c r="M18" i="54"/>
  <c r="Z31" i="54"/>
  <c r="AF16" i="54"/>
  <c r="Y16" i="54"/>
  <c r="AL13" i="54"/>
  <c r="AK13" i="54"/>
  <c r="AE13" i="54"/>
  <c r="S14" i="54"/>
  <c r="Z14" i="54"/>
  <c r="S26" i="54"/>
  <c r="Z15" i="54"/>
  <c r="Y17" i="54"/>
  <c r="Y27" i="54"/>
  <c r="Y35" i="54"/>
  <c r="M42" i="54"/>
  <c r="N42" i="54" s="1"/>
  <c r="F47" i="54"/>
  <c r="F48" i="54"/>
  <c r="F40" i="54"/>
  <c r="F41" i="54"/>
  <c r="S42" i="54"/>
  <c r="T42" i="54" s="1"/>
  <c r="S13" i="54"/>
  <c r="AE15" i="54"/>
  <c r="AE27" i="54"/>
  <c r="F34" i="54"/>
  <c r="F43" i="54"/>
  <c r="F45" i="54"/>
  <c r="H46" i="54"/>
  <c r="Y13" i="54"/>
  <c r="AE14" i="54"/>
  <c r="AL14" i="54"/>
  <c r="M15" i="54"/>
  <c r="N15" i="54" s="1"/>
  <c r="N17" i="54"/>
  <c r="M17" i="54"/>
  <c r="AE17" i="54"/>
  <c r="H19" i="54"/>
  <c r="H31" i="54"/>
  <c r="N31" i="54" s="1"/>
  <c r="K31" i="54"/>
  <c r="W31" i="54"/>
  <c r="AI31" i="54"/>
  <c r="AK31" i="54" s="1"/>
  <c r="W26" i="54"/>
  <c r="H26" i="54"/>
  <c r="N26" i="54" s="1"/>
  <c r="AC26" i="54"/>
  <c r="AK26" i="54" s="1"/>
  <c r="AE42" i="54"/>
  <c r="AF42" i="54" s="1"/>
  <c r="H25" i="54"/>
  <c r="N25" i="54" s="1"/>
  <c r="AI33" i="54"/>
  <c r="Q29" i="54"/>
  <c r="Y26" i="53"/>
  <c r="F47" i="53"/>
  <c r="K47" i="53" s="1"/>
  <c r="AE26" i="53"/>
  <c r="AI30" i="53"/>
  <c r="H43" i="53"/>
  <c r="F48" i="53"/>
  <c r="Q48" i="53" s="1"/>
  <c r="H25" i="53"/>
  <c r="N25" i="53" s="1"/>
  <c r="AF26" i="53"/>
  <c r="AI31" i="53"/>
  <c r="W37" i="53"/>
  <c r="F41" i="53"/>
  <c r="AC41" i="53" s="1"/>
  <c r="K43" i="53"/>
  <c r="W20" i="53"/>
  <c r="AF20" i="53" s="1"/>
  <c r="AI27" i="53"/>
  <c r="AK27" i="53" s="1"/>
  <c r="H37" i="53"/>
  <c r="F45" i="53"/>
  <c r="Q45" i="53" s="1"/>
  <c r="W24" i="53"/>
  <c r="AF24" i="53" s="1"/>
  <c r="H27" i="53"/>
  <c r="N27" i="53" s="1"/>
  <c r="W30" i="53"/>
  <c r="AF30" i="53" s="1"/>
  <c r="Q31" i="53"/>
  <c r="Z31" i="53" s="1"/>
  <c r="K37" i="53"/>
  <c r="AI33" i="53"/>
  <c r="AI37" i="53"/>
  <c r="F44" i="53"/>
  <c r="AC44" i="53" s="1"/>
  <c r="K27" i="53"/>
  <c r="AI29" i="53"/>
  <c r="K33" i="53"/>
  <c r="Z14" i="53"/>
  <c r="S14" i="53"/>
  <c r="Y14" i="53"/>
  <c r="T24" i="53"/>
  <c r="AF29" i="53"/>
  <c r="S42" i="53"/>
  <c r="T42" i="53" s="1"/>
  <c r="Z16" i="53"/>
  <c r="S16" i="53"/>
  <c r="H19" i="53"/>
  <c r="Y27" i="53"/>
  <c r="AF27" i="53"/>
  <c r="P34" i="53"/>
  <c r="H38" i="53"/>
  <c r="AC38" i="53"/>
  <c r="W38" i="53"/>
  <c r="M14" i="53"/>
  <c r="N14" i="53" s="1"/>
  <c r="T15" i="53"/>
  <c r="AC32" i="53"/>
  <c r="K32" i="53"/>
  <c r="W32" i="53"/>
  <c r="AI32" i="53"/>
  <c r="AE35" i="53"/>
  <c r="AI43" i="53"/>
  <c r="W43" i="53"/>
  <c r="AF13" i="53"/>
  <c r="Y25" i="53"/>
  <c r="H32" i="53"/>
  <c r="N32" i="53" s="1"/>
  <c r="AC43" i="53"/>
  <c r="K48" i="53"/>
  <c r="S48" i="53" s="1"/>
  <c r="AH34" i="53"/>
  <c r="V34" i="53"/>
  <c r="J34" i="53"/>
  <c r="H48" i="53"/>
  <c r="AC48" i="53"/>
  <c r="AI48" i="53"/>
  <c r="AB34" i="53"/>
  <c r="Q33" i="53"/>
  <c r="S35" i="53"/>
  <c r="M43" i="53"/>
  <c r="N43" i="53" s="1"/>
  <c r="S15" i="53"/>
  <c r="S17" i="53"/>
  <c r="AC47" i="53"/>
  <c r="Q47" i="53"/>
  <c r="AI47" i="53"/>
  <c r="AE13" i="53"/>
  <c r="AE14" i="53"/>
  <c r="AE16" i="53"/>
  <c r="Y42" i="53"/>
  <c r="Z42" i="53" s="1"/>
  <c r="S43" i="53"/>
  <c r="T43" i="53" s="1"/>
  <c r="H47" i="53"/>
  <c r="Y17" i="53"/>
  <c r="AF18" i="53"/>
  <c r="Y18" i="53"/>
  <c r="Q32" i="53"/>
  <c r="K38" i="53"/>
  <c r="AI38" i="53"/>
  <c r="AE42" i="53"/>
  <c r="AF42" i="53" s="1"/>
  <c r="AC45" i="53"/>
  <c r="H45" i="53"/>
  <c r="W47" i="53"/>
  <c r="M18" i="53"/>
  <c r="N18" i="53"/>
  <c r="Y16" i="53"/>
  <c r="H24" i="53"/>
  <c r="M24" i="53" s="1"/>
  <c r="AI24" i="53"/>
  <c r="Q24" i="53"/>
  <c r="AC24" i="53"/>
  <c r="Z13" i="53"/>
  <c r="S13" i="53"/>
  <c r="N17" i="53"/>
  <c r="M17" i="53"/>
  <c r="AC20" i="53"/>
  <c r="K20" i="53"/>
  <c r="Q20" i="53"/>
  <c r="AI20" i="53"/>
  <c r="G34" i="53"/>
  <c r="Q38" i="53"/>
  <c r="M42" i="53"/>
  <c r="N42" i="53" s="1"/>
  <c r="AK42" i="53"/>
  <c r="AL42" i="53" s="1"/>
  <c r="Q44" i="53"/>
  <c r="K44" i="53"/>
  <c r="AL17" i="53"/>
  <c r="AC25" i="53"/>
  <c r="AK25" i="53" s="1"/>
  <c r="K25" i="53"/>
  <c r="AC33" i="53"/>
  <c r="AE27" i="53"/>
  <c r="W33" i="53"/>
  <c r="AC37" i="53"/>
  <c r="F46" i="53"/>
  <c r="S18" i="53"/>
  <c r="K26" i="53"/>
  <c r="H26" i="53"/>
  <c r="N26" i="53" s="1"/>
  <c r="W31" i="53"/>
  <c r="F34" i="53"/>
  <c r="F40" i="53"/>
  <c r="Q30" i="53"/>
  <c r="Q37" i="53"/>
  <c r="Q29" i="53"/>
  <c r="Y29" i="53" s="1"/>
  <c r="AI29" i="52"/>
  <c r="F41" i="52"/>
  <c r="AC41" i="52" s="1"/>
  <c r="W29" i="52"/>
  <c r="AF29" i="52" s="1"/>
  <c r="AI33" i="52"/>
  <c r="AK33" i="52" s="1"/>
  <c r="AL33" i="52" s="1"/>
  <c r="AI37" i="52"/>
  <c r="AI38" i="52"/>
  <c r="AI25" i="52"/>
  <c r="AK25" i="52" s="1"/>
  <c r="AK27" i="52"/>
  <c r="M25" i="52"/>
  <c r="H29" i="52"/>
  <c r="AI30" i="52"/>
  <c r="AK30" i="52" s="1"/>
  <c r="AC31" i="52"/>
  <c r="W33" i="52"/>
  <c r="AE33" i="52" s="1"/>
  <c r="AF33" i="52" s="1"/>
  <c r="K37" i="52"/>
  <c r="W24" i="52"/>
  <c r="AF24" i="52" s="1"/>
  <c r="T25" i="52"/>
  <c r="H30" i="52"/>
  <c r="W25" i="52"/>
  <c r="AE25" i="52" s="1"/>
  <c r="K31" i="52"/>
  <c r="F47" i="52"/>
  <c r="W47" i="52" s="1"/>
  <c r="M15" i="52"/>
  <c r="N15" i="52" s="1"/>
  <c r="S15" i="52"/>
  <c r="T15" i="52"/>
  <c r="AL30" i="52"/>
  <c r="AE42" i="52"/>
  <c r="AF42" i="52" s="1"/>
  <c r="T16" i="52"/>
  <c r="M16" i="52"/>
  <c r="S42" i="52"/>
  <c r="T42" i="52" s="1"/>
  <c r="AI40" i="52"/>
  <c r="W40" i="52"/>
  <c r="K40" i="52"/>
  <c r="H40" i="52"/>
  <c r="AC40" i="52"/>
  <c r="Q40" i="52"/>
  <c r="S14" i="52"/>
  <c r="T18" i="52"/>
  <c r="M18" i="52"/>
  <c r="S27" i="52"/>
  <c r="Z27" i="52"/>
  <c r="AF25" i="52"/>
  <c r="Q41" i="52"/>
  <c r="AI47" i="52"/>
  <c r="Y13" i="52"/>
  <c r="AK14" i="52"/>
  <c r="AE15" i="52"/>
  <c r="AC20" i="52"/>
  <c r="AI20" i="52"/>
  <c r="Q20" i="52"/>
  <c r="K20" i="52"/>
  <c r="W20" i="52"/>
  <c r="AL27" i="52"/>
  <c r="AK42" i="52"/>
  <c r="AL42" i="52" s="1"/>
  <c r="F46" i="52"/>
  <c r="Y14" i="52"/>
  <c r="M13" i="52"/>
  <c r="M14" i="52"/>
  <c r="N14" i="52" s="1"/>
  <c r="S16" i="52"/>
  <c r="AF17" i="52"/>
  <c r="S18" i="52"/>
  <c r="AE13" i="52"/>
  <c r="Y16" i="52"/>
  <c r="M17" i="52"/>
  <c r="AK17" i="52"/>
  <c r="Y18" i="52"/>
  <c r="H27" i="52"/>
  <c r="N27" i="52" s="1"/>
  <c r="W27" i="52"/>
  <c r="H38" i="52"/>
  <c r="Q38" i="52"/>
  <c r="AC38" i="52"/>
  <c r="K38" i="52"/>
  <c r="F43" i="52"/>
  <c r="F44" i="52"/>
  <c r="F34" i="52"/>
  <c r="F45" i="52"/>
  <c r="F48" i="52"/>
  <c r="AL17" i="52"/>
  <c r="K26" i="52"/>
  <c r="AI26" i="52"/>
  <c r="Q26" i="52"/>
  <c r="Y26" i="52" s="1"/>
  <c r="AC26" i="52"/>
  <c r="H26" i="52"/>
  <c r="N26" i="52" s="1"/>
  <c r="T27" i="52"/>
  <c r="M27" i="52"/>
  <c r="AC32" i="52"/>
  <c r="AI32" i="52"/>
  <c r="Q32" i="52"/>
  <c r="K32" i="52"/>
  <c r="W32" i="52"/>
  <c r="S13" i="52"/>
  <c r="AE16" i="52"/>
  <c r="AE18" i="52"/>
  <c r="S25" i="52"/>
  <c r="H32" i="52"/>
  <c r="N32" i="52" s="1"/>
  <c r="Q30" i="52"/>
  <c r="H33" i="52"/>
  <c r="Q37" i="52"/>
  <c r="Q24" i="52"/>
  <c r="AC29" i="52"/>
  <c r="K33" i="52"/>
  <c r="S35" i="52"/>
  <c r="W37" i="52"/>
  <c r="H19" i="52"/>
  <c r="AI24" i="52"/>
  <c r="H31" i="52"/>
  <c r="Q29" i="52"/>
  <c r="AC31" i="13"/>
  <c r="H31" i="13"/>
  <c r="N31" i="13" s="1"/>
  <c r="K31" i="13"/>
  <c r="W31" i="13"/>
  <c r="Q31" i="13"/>
  <c r="Q30" i="13"/>
  <c r="AC30" i="13"/>
  <c r="AK30" i="13" s="1"/>
  <c r="K30" i="13"/>
  <c r="W30" i="13"/>
  <c r="AI14" i="51"/>
  <c r="AK14" i="51" s="1"/>
  <c r="T27" i="51"/>
  <c r="S42" i="51"/>
  <c r="T42" i="51" s="1"/>
  <c r="AF13" i="51"/>
  <c r="Y13" i="51"/>
  <c r="AL30" i="51"/>
  <c r="AK35" i="51"/>
  <c r="S14" i="51"/>
  <c r="AE18" i="51"/>
  <c r="S26" i="51"/>
  <c r="AK42" i="51"/>
  <c r="AL42" i="51" s="1"/>
  <c r="AI44" i="51"/>
  <c r="Q44" i="51"/>
  <c r="W44" i="51"/>
  <c r="K44" i="51"/>
  <c r="W14" i="51"/>
  <c r="AE14" i="51" s="1"/>
  <c r="M18" i="51"/>
  <c r="AK18" i="51"/>
  <c r="Y35" i="51"/>
  <c r="W41" i="51"/>
  <c r="K41" i="51"/>
  <c r="H44" i="51"/>
  <c r="Z14" i="51"/>
  <c r="AE15" i="51"/>
  <c r="AC47" i="51"/>
  <c r="AK47" i="51" s="1"/>
  <c r="K47" i="51"/>
  <c r="W47" i="51"/>
  <c r="Q47" i="51"/>
  <c r="AF15" i="51"/>
  <c r="S18" i="51"/>
  <c r="AI27" i="51"/>
  <c r="AK27" i="51" s="1"/>
  <c r="W27" i="51"/>
  <c r="AE27" i="51" s="1"/>
  <c r="Q27" i="51"/>
  <c r="H41" i="51"/>
  <c r="H47" i="51"/>
  <c r="Y43" i="51"/>
  <c r="Z43" i="51" s="1"/>
  <c r="AE43" i="51"/>
  <c r="AF43" i="51" s="1"/>
  <c r="M35" i="51"/>
  <c r="M42" i="51"/>
  <c r="N42" i="51" s="1"/>
  <c r="Y26" i="51"/>
  <c r="AC29" i="51"/>
  <c r="K29" i="51"/>
  <c r="W29" i="51"/>
  <c r="H29" i="51"/>
  <c r="S35" i="51"/>
  <c r="M15" i="51"/>
  <c r="N15" i="51" s="1"/>
  <c r="Z25" i="51"/>
  <c r="S25" i="51"/>
  <c r="H27" i="51"/>
  <c r="N27" i="51" s="1"/>
  <c r="Q29" i="51"/>
  <c r="K30" i="51"/>
  <c r="W30" i="51"/>
  <c r="AE30" i="51" s="1"/>
  <c r="AI30" i="51"/>
  <c r="AK30" i="51" s="1"/>
  <c r="H30" i="51"/>
  <c r="AC44" i="51"/>
  <c r="M14" i="51"/>
  <c r="N14" i="51" s="1"/>
  <c r="Y16" i="51"/>
  <c r="H40" i="51"/>
  <c r="AK43" i="51"/>
  <c r="AL43" i="51" s="1"/>
  <c r="H46" i="51"/>
  <c r="Y42" i="51"/>
  <c r="Z42" i="51" s="1"/>
  <c r="K46" i="51"/>
  <c r="AI46" i="51"/>
  <c r="AK46" i="51" s="1"/>
  <c r="AL46" i="51" s="1"/>
  <c r="K48" i="51"/>
  <c r="H48" i="51"/>
  <c r="AE13" i="51"/>
  <c r="AE26" i="51"/>
  <c r="AC34" i="51"/>
  <c r="W40" i="51"/>
  <c r="K43" i="51"/>
  <c r="Q46" i="51"/>
  <c r="Y48" i="51"/>
  <c r="Z48" i="51" s="1"/>
  <c r="H12" i="51"/>
  <c r="AE16" i="51"/>
  <c r="M26" i="51"/>
  <c r="W38" i="51"/>
  <c r="H45" i="51"/>
  <c r="AC45" i="51"/>
  <c r="AI48" i="51"/>
  <c r="AK48" i="51" s="1"/>
  <c r="AL48" i="51" s="1"/>
  <c r="W25" i="51"/>
  <c r="W32" i="51"/>
  <c r="Q34" i="51"/>
  <c r="Q37" i="51"/>
  <c r="Q24" i="51"/>
  <c r="Q31" i="51"/>
  <c r="Q33" i="51"/>
  <c r="AI33" i="50"/>
  <c r="K25" i="50"/>
  <c r="W37" i="50"/>
  <c r="K45" i="50"/>
  <c r="AE48" i="50"/>
  <c r="AF48" i="50" s="1"/>
  <c r="H26" i="50"/>
  <c r="N26" i="50" s="1"/>
  <c r="W29" i="50"/>
  <c r="K32" i="50"/>
  <c r="T32" i="50" s="1"/>
  <c r="H33" i="50"/>
  <c r="M33" i="50" s="1"/>
  <c r="N33" i="50" s="1"/>
  <c r="AI34" i="50"/>
  <c r="W45" i="50"/>
  <c r="Y45" i="50" s="1"/>
  <c r="Z45" i="50" s="1"/>
  <c r="Q26" i="50"/>
  <c r="S26" i="50" s="1"/>
  <c r="W33" i="50"/>
  <c r="F38" i="50"/>
  <c r="H19" i="50"/>
  <c r="Q25" i="50"/>
  <c r="AI37" i="50"/>
  <c r="AI24" i="50"/>
  <c r="AK24" i="50" s="1"/>
  <c r="AC25" i="50"/>
  <c r="AL25" i="50" s="1"/>
  <c r="AC26" i="50"/>
  <c r="AL26" i="50" s="1"/>
  <c r="AC32" i="50"/>
  <c r="AL32" i="50" s="1"/>
  <c r="H24" i="50"/>
  <c r="AI25" i="50"/>
  <c r="AI26" i="50"/>
  <c r="AI31" i="50"/>
  <c r="AK31" i="50" s="1"/>
  <c r="AI32" i="50"/>
  <c r="K37" i="50"/>
  <c r="M37" i="50" s="1"/>
  <c r="N37" i="50" s="1"/>
  <c r="S42" i="50"/>
  <c r="T42" i="50" s="1"/>
  <c r="AF24" i="50"/>
  <c r="N32" i="50"/>
  <c r="N13" i="50"/>
  <c r="M13" i="50"/>
  <c r="M15" i="50"/>
  <c r="N15" i="50" s="1"/>
  <c r="T15" i="50"/>
  <c r="Z16" i="50"/>
  <c r="S16" i="50"/>
  <c r="AF26" i="50"/>
  <c r="AE26" i="50"/>
  <c r="AF31" i="50"/>
  <c r="AC47" i="50"/>
  <c r="K47" i="50"/>
  <c r="W47" i="50"/>
  <c r="AI47" i="50"/>
  <c r="H47" i="50"/>
  <c r="AE24" i="50"/>
  <c r="AI27" i="50"/>
  <c r="W27" i="50"/>
  <c r="Q27" i="50"/>
  <c r="AC27" i="50"/>
  <c r="H27" i="50"/>
  <c r="N27" i="50" s="1"/>
  <c r="M42" i="50"/>
  <c r="N42" i="50" s="1"/>
  <c r="AI44" i="50"/>
  <c r="Q44" i="50"/>
  <c r="W44" i="50"/>
  <c r="AC44" i="50"/>
  <c r="H44" i="50"/>
  <c r="M44" i="50" s="1"/>
  <c r="Q47" i="50"/>
  <c r="S15" i="50"/>
  <c r="T17" i="50"/>
  <c r="AI43" i="50"/>
  <c r="K43" i="50"/>
  <c r="AC43" i="50"/>
  <c r="H43" i="50"/>
  <c r="W43" i="50"/>
  <c r="AI14" i="50"/>
  <c r="AK14" i="50" s="1"/>
  <c r="K30" i="50"/>
  <c r="W30" i="50"/>
  <c r="AE30" i="50" s="1"/>
  <c r="AI30" i="50"/>
  <c r="AK30" i="50" s="1"/>
  <c r="H30" i="50"/>
  <c r="Q30" i="50"/>
  <c r="AC37" i="50"/>
  <c r="AL14" i="50"/>
  <c r="Y15" i="50"/>
  <c r="Y26" i="50"/>
  <c r="AL30" i="50"/>
  <c r="AK35" i="50"/>
  <c r="Y42" i="50"/>
  <c r="Z42" i="50" s="1"/>
  <c r="Q43" i="50"/>
  <c r="AC46" i="50"/>
  <c r="H46" i="50"/>
  <c r="Q46" i="50"/>
  <c r="AI46" i="50"/>
  <c r="K46" i="50"/>
  <c r="W46" i="50"/>
  <c r="S17" i="50"/>
  <c r="AL17" i="50"/>
  <c r="AE17" i="50"/>
  <c r="Z26" i="50"/>
  <c r="AI29" i="50"/>
  <c r="Y48" i="50"/>
  <c r="Z48" i="50" s="1"/>
  <c r="Y14" i="50"/>
  <c r="S45" i="50"/>
  <c r="T45" i="50" s="1"/>
  <c r="K48" i="50"/>
  <c r="S48" i="50" s="1"/>
  <c r="H48" i="50"/>
  <c r="AE13" i="50"/>
  <c r="AC34" i="50"/>
  <c r="H12" i="50"/>
  <c r="AF14" i="50"/>
  <c r="AE16" i="50"/>
  <c r="M26" i="50"/>
  <c r="W38" i="50"/>
  <c r="H45" i="50"/>
  <c r="AC45" i="50"/>
  <c r="AK45" i="50" s="1"/>
  <c r="AI48" i="50"/>
  <c r="AK48" i="50" s="1"/>
  <c r="AL48" i="50" s="1"/>
  <c r="W25" i="50"/>
  <c r="W32" i="50"/>
  <c r="Q34" i="50"/>
  <c r="Q37" i="50"/>
  <c r="Q24" i="50"/>
  <c r="Y24" i="50" s="1"/>
  <c r="Q31" i="50"/>
  <c r="Y31" i="50" s="1"/>
  <c r="Q33" i="50"/>
  <c r="W30" i="49"/>
  <c r="AF30" i="49" s="1"/>
  <c r="H33" i="49"/>
  <c r="AI33" i="49"/>
  <c r="W43" i="49"/>
  <c r="H19" i="49"/>
  <c r="AI26" i="49"/>
  <c r="AK26" i="49" s="1"/>
  <c r="AK45" i="49"/>
  <c r="H26" i="49"/>
  <c r="N26" i="49" s="1"/>
  <c r="K30" i="49"/>
  <c r="H34" i="49"/>
  <c r="AC30" i="49"/>
  <c r="AI24" i="49"/>
  <c r="AK24" i="49" s="1"/>
  <c r="K26" i="49"/>
  <c r="AC32" i="49"/>
  <c r="AL32" i="49" s="1"/>
  <c r="W33" i="49"/>
  <c r="K33" i="49"/>
  <c r="AI30" i="49"/>
  <c r="Q30" i="49"/>
  <c r="Z30" i="49" s="1"/>
  <c r="H31" i="49"/>
  <c r="N31" i="49" s="1"/>
  <c r="AI32" i="49"/>
  <c r="H45" i="49"/>
  <c r="AC48" i="49"/>
  <c r="AK48" i="49" s="1"/>
  <c r="AL48" i="49" s="1"/>
  <c r="S17" i="49"/>
  <c r="Z17" i="49"/>
  <c r="T26" i="49"/>
  <c r="AL29" i="49"/>
  <c r="M14" i="49"/>
  <c r="N14" i="49" s="1"/>
  <c r="T14" i="49"/>
  <c r="AE43" i="49"/>
  <c r="AF43" i="49" s="1"/>
  <c r="T15" i="49"/>
  <c r="M15" i="49"/>
  <c r="N15" i="49" s="1"/>
  <c r="Z25" i="49"/>
  <c r="S25" i="49"/>
  <c r="AF15" i="49"/>
  <c r="Y15" i="49"/>
  <c r="AF27" i="49"/>
  <c r="S42" i="49"/>
  <c r="T42" i="49" s="1"/>
  <c r="AI14" i="49"/>
  <c r="AK14" i="49" s="1"/>
  <c r="AL15" i="49"/>
  <c r="AE15" i="49"/>
  <c r="AE42" i="49"/>
  <c r="AF42" i="49" s="1"/>
  <c r="H12" i="49"/>
  <c r="S15" i="49"/>
  <c r="AC46" i="49"/>
  <c r="AK46" i="49" s="1"/>
  <c r="K46" i="49"/>
  <c r="W14" i="49"/>
  <c r="S45" i="49"/>
  <c r="T45" i="49" s="1"/>
  <c r="H29" i="49"/>
  <c r="Q46" i="49"/>
  <c r="S26" i="49"/>
  <c r="M45" i="49"/>
  <c r="N45" i="49" s="1"/>
  <c r="M18" i="49"/>
  <c r="AL25" i="49"/>
  <c r="AC47" i="49"/>
  <c r="K47" i="49"/>
  <c r="H47" i="49"/>
  <c r="AI47" i="49"/>
  <c r="Y16" i="49"/>
  <c r="AL17" i="49"/>
  <c r="AE17" i="49"/>
  <c r="AK25" i="49"/>
  <c r="M42" i="49"/>
  <c r="N42" i="49" s="1"/>
  <c r="AK42" i="49"/>
  <c r="AL42" i="49" s="1"/>
  <c r="AE44" i="49"/>
  <c r="AF44" i="49" s="1"/>
  <c r="Q47" i="49"/>
  <c r="AL18" i="49"/>
  <c r="AE18" i="49"/>
  <c r="Y17" i="49"/>
  <c r="Y26" i="49"/>
  <c r="Z16" i="49"/>
  <c r="AF17" i="49"/>
  <c r="S18" i="49"/>
  <c r="AE26" i="49"/>
  <c r="AK35" i="49"/>
  <c r="AI43" i="49"/>
  <c r="AK43" i="49" s="1"/>
  <c r="AL43" i="49" s="1"/>
  <c r="Q43" i="49"/>
  <c r="K43" i="49"/>
  <c r="W46" i="49"/>
  <c r="AI27" i="49"/>
  <c r="Q27" i="49"/>
  <c r="K27" i="49"/>
  <c r="Y42" i="49"/>
  <c r="Z42" i="49" s="1"/>
  <c r="H27" i="49"/>
  <c r="N27" i="49" s="1"/>
  <c r="AI29" i="49"/>
  <c r="AK29" i="49" s="1"/>
  <c r="W29" i="49"/>
  <c r="K29" i="49"/>
  <c r="H46" i="49"/>
  <c r="AE13" i="49"/>
  <c r="AE16" i="49"/>
  <c r="M25" i="49"/>
  <c r="AC27" i="49"/>
  <c r="Q29" i="49"/>
  <c r="H43" i="49"/>
  <c r="AI44" i="49"/>
  <c r="AK44" i="49" s="1"/>
  <c r="AL44" i="49" s="1"/>
  <c r="Q44" i="49"/>
  <c r="Y44" i="49" s="1"/>
  <c r="H44" i="49"/>
  <c r="M44" i="49" s="1"/>
  <c r="W47" i="49"/>
  <c r="K34" i="49"/>
  <c r="W34" i="49"/>
  <c r="AI34" i="49"/>
  <c r="K37" i="49"/>
  <c r="W37" i="49"/>
  <c r="AE37" i="49" s="1"/>
  <c r="AI37" i="49"/>
  <c r="AK37" i="49" s="1"/>
  <c r="AL37" i="49" s="1"/>
  <c r="W45" i="49"/>
  <c r="AL45" i="49"/>
  <c r="Q48" i="49"/>
  <c r="F38" i="49"/>
  <c r="W48" i="49"/>
  <c r="W25" i="49"/>
  <c r="W32" i="49"/>
  <c r="Q34" i="49"/>
  <c r="Q37" i="49"/>
  <c r="H48" i="49"/>
  <c r="M48" i="49" s="1"/>
  <c r="Q24" i="49"/>
  <c r="Q31" i="49"/>
  <c r="Q33" i="49"/>
  <c r="AI24" i="48"/>
  <c r="AI34" i="48"/>
  <c r="AK48" i="48"/>
  <c r="AL48" i="48" s="1"/>
  <c r="AI25" i="48"/>
  <c r="F38" i="48"/>
  <c r="Q38" i="48" s="1"/>
  <c r="H24" i="48"/>
  <c r="M24" i="48" s="1"/>
  <c r="N24" i="48" s="1"/>
  <c r="H25" i="48"/>
  <c r="N25" i="48" s="1"/>
  <c r="AE31" i="48"/>
  <c r="Q32" i="48"/>
  <c r="Y32" i="48" s="1"/>
  <c r="H33" i="48"/>
  <c r="M33" i="48" s="1"/>
  <c r="H34" i="48"/>
  <c r="W24" i="48"/>
  <c r="Q25" i="48"/>
  <c r="M26" i="48"/>
  <c r="AK26" i="48"/>
  <c r="W33" i="48"/>
  <c r="W34" i="48"/>
  <c r="W38" i="48"/>
  <c r="K43" i="48"/>
  <c r="Q46" i="48"/>
  <c r="Q48" i="48"/>
  <c r="AC25" i="48"/>
  <c r="H32" i="48"/>
  <c r="N32" i="48" s="1"/>
  <c r="AC32" i="48"/>
  <c r="AL32" i="48" s="1"/>
  <c r="W37" i="48"/>
  <c r="AE37" i="48" s="1"/>
  <c r="AF37" i="48" s="1"/>
  <c r="Q43" i="48"/>
  <c r="S43" i="48" s="1"/>
  <c r="T43" i="48" s="1"/>
  <c r="W46" i="48"/>
  <c r="Y46" i="48" s="1"/>
  <c r="Z46" i="48" s="1"/>
  <c r="W48" i="48"/>
  <c r="Y48" i="48" s="1"/>
  <c r="Z48" i="48" s="1"/>
  <c r="Q26" i="48"/>
  <c r="K32" i="48"/>
  <c r="AF32" i="48"/>
  <c r="AI33" i="48"/>
  <c r="W43" i="48"/>
  <c r="T14" i="48"/>
  <c r="M14" i="48"/>
  <c r="N14" i="48" s="1"/>
  <c r="AK35" i="48"/>
  <c r="S14" i="48"/>
  <c r="Z14" i="48"/>
  <c r="Y14" i="48"/>
  <c r="M15" i="48"/>
  <c r="N15" i="48" s="1"/>
  <c r="T15" i="48"/>
  <c r="T24" i="48"/>
  <c r="Z15" i="48"/>
  <c r="S15" i="48"/>
  <c r="W30" i="48"/>
  <c r="AI30" i="48"/>
  <c r="H30" i="48"/>
  <c r="AC30" i="48"/>
  <c r="Q30" i="48"/>
  <c r="K30" i="48"/>
  <c r="M42" i="48"/>
  <c r="N42" i="48" s="1"/>
  <c r="Y15" i="48"/>
  <c r="AL18" i="48"/>
  <c r="AE18" i="48"/>
  <c r="Z29" i="48"/>
  <c r="AI44" i="48"/>
  <c r="Q44" i="48"/>
  <c r="K44" i="48"/>
  <c r="AK18" i="48"/>
  <c r="H44" i="48"/>
  <c r="T25" i="48"/>
  <c r="M25" i="48"/>
  <c r="H38" i="48"/>
  <c r="AI38" i="48"/>
  <c r="F41" i="48"/>
  <c r="Y47" i="48"/>
  <c r="AE13" i="48"/>
  <c r="AL13" i="48"/>
  <c r="AC29" i="48"/>
  <c r="K29" i="48"/>
  <c r="H29" i="48"/>
  <c r="W29" i="48"/>
  <c r="S42" i="48"/>
  <c r="T42" i="48" s="1"/>
  <c r="W44" i="48"/>
  <c r="Y42" i="48"/>
  <c r="Z42" i="48" s="1"/>
  <c r="T27" i="48"/>
  <c r="M27" i="48"/>
  <c r="Y13" i="48"/>
  <c r="T18" i="48"/>
  <c r="M18" i="48"/>
  <c r="Y18" i="48"/>
  <c r="S18" i="48"/>
  <c r="Z25" i="48"/>
  <c r="S25" i="48"/>
  <c r="AE27" i="48"/>
  <c r="M13" i="48"/>
  <c r="M35" i="48"/>
  <c r="AC44" i="48"/>
  <c r="H12" i="48"/>
  <c r="AK13" i="48"/>
  <c r="AL15" i="48"/>
  <c r="AE15" i="48"/>
  <c r="Z18" i="48"/>
  <c r="AI29" i="48"/>
  <c r="AE42" i="48"/>
  <c r="AF42" i="48" s="1"/>
  <c r="Q45" i="48"/>
  <c r="W45" i="48"/>
  <c r="AI45" i="48"/>
  <c r="AK45" i="48" s="1"/>
  <c r="AL45" i="48" s="1"/>
  <c r="K45" i="48"/>
  <c r="T16" i="48"/>
  <c r="AK27" i="48"/>
  <c r="Y35" i="48"/>
  <c r="AC47" i="48"/>
  <c r="K47" i="48"/>
  <c r="S47" i="48" s="1"/>
  <c r="AE46" i="48"/>
  <c r="AF46" i="48" s="1"/>
  <c r="Z47" i="48"/>
  <c r="AE16" i="48"/>
  <c r="H46" i="48"/>
  <c r="S17" i="48"/>
  <c r="Y25" i="48"/>
  <c r="AE26" i="48"/>
  <c r="Q27" i="48"/>
  <c r="Y27" i="48" s="1"/>
  <c r="H43" i="48"/>
  <c r="M43" i="48" s="1"/>
  <c r="AC43" i="48"/>
  <c r="AK43" i="48" s="1"/>
  <c r="K46" i="48"/>
  <c r="S46" i="48" s="1"/>
  <c r="AI46" i="48"/>
  <c r="AK46" i="48" s="1"/>
  <c r="AL46" i="48" s="1"/>
  <c r="K48" i="48"/>
  <c r="H48" i="48"/>
  <c r="Q34" i="48"/>
  <c r="Q37" i="48"/>
  <c r="Q24" i="48"/>
  <c r="Q31" i="48"/>
  <c r="Q33" i="48"/>
  <c r="Q31" i="12"/>
  <c r="AC31" i="12"/>
  <c r="K31" i="12"/>
  <c r="W31" i="12"/>
  <c r="AI30" i="12"/>
  <c r="Q30" i="12"/>
  <c r="AC30" i="12"/>
  <c r="W30" i="12"/>
  <c r="K30" i="12"/>
  <c r="AK48" i="47"/>
  <c r="AL48" i="47" s="1"/>
  <c r="H19" i="47"/>
  <c r="H25" i="47"/>
  <c r="N25" i="47" s="1"/>
  <c r="AC45" i="47"/>
  <c r="AE45" i="47" s="1"/>
  <c r="AF45" i="47" s="1"/>
  <c r="H24" i="47"/>
  <c r="AI25" i="47"/>
  <c r="K30" i="47"/>
  <c r="AC32" i="47"/>
  <c r="AL32" i="47" s="1"/>
  <c r="H43" i="47"/>
  <c r="K45" i="47"/>
  <c r="Q25" i="47"/>
  <c r="S25" i="47" s="1"/>
  <c r="AI30" i="47"/>
  <c r="AK30" i="47" s="1"/>
  <c r="AC25" i="47"/>
  <c r="AL25" i="47" s="1"/>
  <c r="Q32" i="47"/>
  <c r="H37" i="47"/>
  <c r="H45" i="47"/>
  <c r="AI46" i="47"/>
  <c r="Y26" i="47"/>
  <c r="H31" i="47"/>
  <c r="N31" i="47" s="1"/>
  <c r="AI32" i="47"/>
  <c r="Q45" i="47"/>
  <c r="AE15" i="47"/>
  <c r="AL15" i="47"/>
  <c r="AK15" i="47"/>
  <c r="AL30" i="47"/>
  <c r="H12" i="47"/>
  <c r="S14" i="47"/>
  <c r="AK35" i="47"/>
  <c r="Y42" i="47"/>
  <c r="Z42" i="47" s="1"/>
  <c r="AF14" i="47"/>
  <c r="AE14" i="47"/>
  <c r="Y14" i="47"/>
  <c r="AK13" i="47"/>
  <c r="Z15" i="47"/>
  <c r="S15" i="47"/>
  <c r="S17" i="47"/>
  <c r="T25" i="47"/>
  <c r="M25" i="47"/>
  <c r="AL13" i="47"/>
  <c r="AE13" i="47"/>
  <c r="T14" i="47"/>
  <c r="M16" i="47"/>
  <c r="AE42" i="47"/>
  <c r="AF42" i="47" s="1"/>
  <c r="M13" i="47"/>
  <c r="AF15" i="47"/>
  <c r="Y15" i="47"/>
  <c r="Y18" i="47"/>
  <c r="AF18" i="47"/>
  <c r="AF26" i="47"/>
  <c r="AE16" i="47"/>
  <c r="AL16" i="47"/>
  <c r="AF27" i="47"/>
  <c r="H27" i="47"/>
  <c r="N27" i="47" s="1"/>
  <c r="AC47" i="47"/>
  <c r="K47" i="47"/>
  <c r="H47" i="47"/>
  <c r="AI47" i="47"/>
  <c r="Z14" i="47"/>
  <c r="Y17" i="47"/>
  <c r="S26" i="47"/>
  <c r="M42" i="47"/>
  <c r="N42" i="47" s="1"/>
  <c r="AK42" i="47"/>
  <c r="AL42" i="47" s="1"/>
  <c r="AE43" i="47"/>
  <c r="AF43" i="47" s="1"/>
  <c r="AE44" i="47"/>
  <c r="AF44" i="47" s="1"/>
  <c r="AI29" i="47"/>
  <c r="W29" i="47"/>
  <c r="K29" i="47"/>
  <c r="AC46" i="47"/>
  <c r="K46" i="47"/>
  <c r="S46" i="47" s="1"/>
  <c r="M18" i="47"/>
  <c r="AK18" i="47"/>
  <c r="AE25" i="47"/>
  <c r="AI43" i="47"/>
  <c r="AK43" i="47" s="1"/>
  <c r="AL43" i="47" s="1"/>
  <c r="Q43" i="47"/>
  <c r="Y43" i="47" s="1"/>
  <c r="K43" i="47"/>
  <c r="Q47" i="47"/>
  <c r="AK46" i="47"/>
  <c r="AC29" i="47"/>
  <c r="Y16" i="47"/>
  <c r="AE17" i="47"/>
  <c r="Y25" i="47"/>
  <c r="AF25" i="47"/>
  <c r="W30" i="47"/>
  <c r="AE30" i="47" s="1"/>
  <c r="AF32" i="47"/>
  <c r="S42" i="47"/>
  <c r="T42" i="47" s="1"/>
  <c r="AI44" i="47"/>
  <c r="AK44" i="47" s="1"/>
  <c r="AL44" i="47" s="1"/>
  <c r="Q44" i="47"/>
  <c r="Y44" i="47" s="1"/>
  <c r="H44" i="47"/>
  <c r="W46" i="47"/>
  <c r="AI27" i="47"/>
  <c r="Q27" i="47"/>
  <c r="K27" i="47"/>
  <c r="T26" i="47"/>
  <c r="M26" i="47"/>
  <c r="S16" i="47"/>
  <c r="AE18" i="47"/>
  <c r="H46" i="47"/>
  <c r="M15" i="47"/>
  <c r="N15" i="47" s="1"/>
  <c r="AC27" i="47"/>
  <c r="Q29" i="47"/>
  <c r="K44" i="47"/>
  <c r="W47" i="47"/>
  <c r="AC26" i="47"/>
  <c r="K34" i="47"/>
  <c r="W34" i="47"/>
  <c r="AI34" i="47"/>
  <c r="K37" i="47"/>
  <c r="W37" i="47"/>
  <c r="AI37" i="47"/>
  <c r="Q48" i="47"/>
  <c r="AI26" i="47"/>
  <c r="AK26" i="47" s="1"/>
  <c r="F38" i="47"/>
  <c r="W48" i="47"/>
  <c r="Q34" i="47"/>
  <c r="Q37" i="47"/>
  <c r="H48" i="47"/>
  <c r="Q24" i="47"/>
  <c r="Q31" i="47"/>
  <c r="Q44" i="46"/>
  <c r="H46" i="46"/>
  <c r="AC24" i="46"/>
  <c r="AL24" i="46" s="1"/>
  <c r="AI29" i="46"/>
  <c r="Q37" i="46"/>
  <c r="H43" i="46"/>
  <c r="K45" i="46"/>
  <c r="M45" i="46" s="1"/>
  <c r="N45" i="46" s="1"/>
  <c r="Q27" i="46"/>
  <c r="AI44" i="46"/>
  <c r="AC46" i="46"/>
  <c r="AI27" i="46"/>
  <c r="AK27" i="46" s="1"/>
  <c r="AI46" i="46"/>
  <c r="AK46" i="46" s="1"/>
  <c r="Q43" i="46"/>
  <c r="Q45" i="46"/>
  <c r="AF15" i="46"/>
  <c r="Y15" i="46"/>
  <c r="AE15" i="46"/>
  <c r="S42" i="46"/>
  <c r="T42" i="46" s="1"/>
  <c r="K14" i="46"/>
  <c r="AK14" i="46"/>
  <c r="AC26" i="46"/>
  <c r="K26" i="46"/>
  <c r="H26" i="46"/>
  <c r="N26" i="46" s="1"/>
  <c r="AI26" i="46"/>
  <c r="W26" i="46"/>
  <c r="Q26" i="46"/>
  <c r="Q32" i="46"/>
  <c r="AC32" i="46"/>
  <c r="K32" i="46"/>
  <c r="W32" i="46"/>
  <c r="H32" i="46"/>
  <c r="N32" i="46" s="1"/>
  <c r="Y42" i="46"/>
  <c r="Z42" i="46" s="1"/>
  <c r="AL14" i="46"/>
  <c r="AI47" i="46"/>
  <c r="Q47" i="46"/>
  <c r="W47" i="46"/>
  <c r="AC47" i="46"/>
  <c r="H47" i="46"/>
  <c r="M47" i="46" s="1"/>
  <c r="Y13" i="46"/>
  <c r="AI32" i="46"/>
  <c r="AF18" i="46"/>
  <c r="Y18" i="46"/>
  <c r="F41" i="46"/>
  <c r="AI38" i="46"/>
  <c r="W38" i="46"/>
  <c r="K38" i="46"/>
  <c r="AC38" i="46"/>
  <c r="H38" i="46"/>
  <c r="Q38" i="46"/>
  <c r="F40" i="46"/>
  <c r="AI48" i="46"/>
  <c r="AK48" i="46" s="1"/>
  <c r="Q48" i="46"/>
  <c r="AC48" i="46"/>
  <c r="W48" i="46"/>
  <c r="K48" i="46"/>
  <c r="M15" i="46"/>
  <c r="N15" i="46" s="1"/>
  <c r="T15" i="46"/>
  <c r="S16" i="46"/>
  <c r="AE18" i="46"/>
  <c r="Z27" i="46"/>
  <c r="AI34" i="46"/>
  <c r="W34" i="46"/>
  <c r="K34" i="46"/>
  <c r="H34" i="46"/>
  <c r="Q34" i="46"/>
  <c r="AE46" i="46"/>
  <c r="AF46" i="46" s="1"/>
  <c r="H48" i="46"/>
  <c r="Q25" i="46"/>
  <c r="AC25" i="46"/>
  <c r="K25" i="46"/>
  <c r="AI25" i="46"/>
  <c r="W25" i="46"/>
  <c r="M46" i="46"/>
  <c r="N46" i="46" s="1"/>
  <c r="M17" i="46"/>
  <c r="AK43" i="46"/>
  <c r="AL43" i="46" s="1"/>
  <c r="AI31" i="46"/>
  <c r="W31" i="46"/>
  <c r="K31" i="46"/>
  <c r="H31" i="46"/>
  <c r="N31" i="46" s="1"/>
  <c r="AC31" i="46"/>
  <c r="AE13" i="46"/>
  <c r="H19" i="46"/>
  <c r="S44" i="46"/>
  <c r="T44" i="46" s="1"/>
  <c r="M13" i="46"/>
  <c r="AF14" i="46"/>
  <c r="AI24" i="46"/>
  <c r="W24" i="46"/>
  <c r="K24" i="46"/>
  <c r="H24" i="46"/>
  <c r="Q24" i="46"/>
  <c r="AL27" i="46"/>
  <c r="M35" i="46"/>
  <c r="S35" i="46"/>
  <c r="AK35" i="46"/>
  <c r="AL44" i="46"/>
  <c r="M18" i="46"/>
  <c r="AK44" i="46"/>
  <c r="AI37" i="46"/>
  <c r="W37" i="46"/>
  <c r="K37" i="46"/>
  <c r="H37" i="46"/>
  <c r="AE16" i="46"/>
  <c r="AC37" i="46"/>
  <c r="AE42" i="46"/>
  <c r="AF42" i="46" s="1"/>
  <c r="AL46" i="46"/>
  <c r="W27" i="46"/>
  <c r="Q30" i="46"/>
  <c r="AC30" i="46"/>
  <c r="W43" i="46"/>
  <c r="AI45" i="46"/>
  <c r="AK45" i="46" s="1"/>
  <c r="AL45" i="46" s="1"/>
  <c r="Q46" i="46"/>
  <c r="Y46" i="46" s="1"/>
  <c r="H27" i="46"/>
  <c r="N27" i="46" s="1"/>
  <c r="Q29" i="46"/>
  <c r="AC29" i="46"/>
  <c r="W44" i="46"/>
  <c r="K27" i="46"/>
  <c r="S27" i="46" s="1"/>
  <c r="K43" i="46"/>
  <c r="H44" i="46"/>
  <c r="M44" i="46" s="1"/>
  <c r="W45" i="46"/>
  <c r="AE45" i="46" s="1"/>
  <c r="AI24" i="45"/>
  <c r="AK24" i="45" s="1"/>
  <c r="H31" i="45"/>
  <c r="N31" i="45" s="1"/>
  <c r="H32" i="45"/>
  <c r="N32" i="45" s="1"/>
  <c r="AI32" i="45"/>
  <c r="H24" i="45"/>
  <c r="M24" i="45" s="1"/>
  <c r="N24" i="45" s="1"/>
  <c r="H25" i="45"/>
  <c r="N25" i="45" s="1"/>
  <c r="K32" i="45"/>
  <c r="M26" i="45"/>
  <c r="AC25" i="45"/>
  <c r="AL25" i="45" s="1"/>
  <c r="W27" i="45"/>
  <c r="AF27" i="45" s="1"/>
  <c r="H37" i="45"/>
  <c r="F38" i="45"/>
  <c r="AI38" i="45" s="1"/>
  <c r="W24" i="45"/>
  <c r="AF24" i="45" s="1"/>
  <c r="Q25" i="45"/>
  <c r="Z25" i="45" s="1"/>
  <c r="W31" i="45"/>
  <c r="AF31" i="45" s="1"/>
  <c r="Q32" i="45"/>
  <c r="Z32" i="45" s="1"/>
  <c r="K34" i="45"/>
  <c r="AI37" i="45"/>
  <c r="AK37" i="45" s="1"/>
  <c r="AL37" i="45" s="1"/>
  <c r="AI47" i="45"/>
  <c r="AK47" i="45" s="1"/>
  <c r="AL47" i="45" s="1"/>
  <c r="H45" i="45"/>
  <c r="Q26" i="45"/>
  <c r="Y26" i="45" s="1"/>
  <c r="AI31" i="45"/>
  <c r="AK31" i="45" s="1"/>
  <c r="AC32" i="45"/>
  <c r="AL32" i="45" s="1"/>
  <c r="W34" i="45"/>
  <c r="K37" i="45"/>
  <c r="Q48" i="45"/>
  <c r="M25" i="45"/>
  <c r="S42" i="45"/>
  <c r="T42" i="45" s="1"/>
  <c r="AC46" i="45"/>
  <c r="K46" i="45"/>
  <c r="H46" i="45"/>
  <c r="W46" i="45"/>
  <c r="AI46" i="45"/>
  <c r="S13" i="45"/>
  <c r="Q46" i="45"/>
  <c r="T13" i="45"/>
  <c r="Z16" i="45"/>
  <c r="S25" i="45"/>
  <c r="AI27" i="45"/>
  <c r="AK27" i="45" s="1"/>
  <c r="Q27" i="45"/>
  <c r="Y27" i="45" s="1"/>
  <c r="AC27" i="45"/>
  <c r="H27" i="45"/>
  <c r="N27" i="45" s="1"/>
  <c r="W30" i="45"/>
  <c r="AE30" i="45" s="1"/>
  <c r="AI30" i="45"/>
  <c r="AK30" i="45" s="1"/>
  <c r="H30" i="45"/>
  <c r="Q30" i="45"/>
  <c r="M15" i="45"/>
  <c r="N15" i="45" s="1"/>
  <c r="Y18" i="45"/>
  <c r="S18" i="45"/>
  <c r="AF13" i="45"/>
  <c r="Y13" i="45"/>
  <c r="T15" i="45"/>
  <c r="T24" i="45"/>
  <c r="T27" i="45"/>
  <c r="AE25" i="45"/>
  <c r="AL30" i="45"/>
  <c r="AE43" i="45"/>
  <c r="AF43" i="45" s="1"/>
  <c r="Y15" i="45"/>
  <c r="M18" i="45"/>
  <c r="AK18" i="45"/>
  <c r="Z26" i="45"/>
  <c r="S26" i="45"/>
  <c r="K30" i="45"/>
  <c r="AL31" i="45"/>
  <c r="W14" i="45"/>
  <c r="AE14" i="45" s="1"/>
  <c r="M14" i="45"/>
  <c r="N14" i="45" s="1"/>
  <c r="AI29" i="45"/>
  <c r="AK29" i="45" s="1"/>
  <c r="Y35" i="45"/>
  <c r="H38" i="45"/>
  <c r="F40" i="45"/>
  <c r="AK48" i="45"/>
  <c r="AL48" i="45" s="1"/>
  <c r="AC34" i="45"/>
  <c r="AE16" i="45"/>
  <c r="K38" i="45"/>
  <c r="F41" i="45"/>
  <c r="Y42" i="45"/>
  <c r="Z42" i="45" s="1"/>
  <c r="AI44" i="45"/>
  <c r="Q44" i="45"/>
  <c r="AC44" i="45"/>
  <c r="AE13" i="45"/>
  <c r="AI43" i="45"/>
  <c r="AK43" i="45" s="1"/>
  <c r="AL43" i="45" s="1"/>
  <c r="Q43" i="45"/>
  <c r="Y43" i="45" s="1"/>
  <c r="AK13" i="45"/>
  <c r="AK14" i="45"/>
  <c r="AK17" i="45"/>
  <c r="Y25" i="45"/>
  <c r="AE26" i="45"/>
  <c r="K29" i="45"/>
  <c r="K43" i="45"/>
  <c r="H44" i="45"/>
  <c r="Q45" i="45"/>
  <c r="AC45" i="45"/>
  <c r="K45" i="45"/>
  <c r="S48" i="45"/>
  <c r="T48" i="45" s="1"/>
  <c r="W47" i="45"/>
  <c r="W48" i="45"/>
  <c r="Q34" i="45"/>
  <c r="Q37" i="45"/>
  <c r="K47" i="45"/>
  <c r="S47" i="45" s="1"/>
  <c r="H48" i="45"/>
  <c r="Q24" i="45"/>
  <c r="Q31" i="45"/>
  <c r="M25" i="44"/>
  <c r="Y26" i="44"/>
  <c r="H29" i="44"/>
  <c r="AE31" i="44"/>
  <c r="K44" i="44"/>
  <c r="H47" i="44"/>
  <c r="H45" i="44"/>
  <c r="AI26" i="44"/>
  <c r="AK26" i="44" s="1"/>
  <c r="W45" i="44"/>
  <c r="Q48" i="44"/>
  <c r="AC29" i="44"/>
  <c r="AL29" i="44" s="1"/>
  <c r="H19" i="44"/>
  <c r="S25" i="44"/>
  <c r="Q47" i="44"/>
  <c r="H31" i="44"/>
  <c r="N31" i="44" s="1"/>
  <c r="AI31" i="44"/>
  <c r="AK31" i="44" s="1"/>
  <c r="AI34" i="44"/>
  <c r="AI47" i="44"/>
  <c r="AK47" i="44" s="1"/>
  <c r="AL47" i="44" s="1"/>
  <c r="AE26" i="44"/>
  <c r="K31" i="44"/>
  <c r="K37" i="44"/>
  <c r="AI24" i="44"/>
  <c r="H26" i="44"/>
  <c r="N26" i="44" s="1"/>
  <c r="K32" i="44"/>
  <c r="H34" i="44"/>
  <c r="H24" i="44"/>
  <c r="M24" i="44" s="1"/>
  <c r="N24" i="44" s="1"/>
  <c r="K26" i="44"/>
  <c r="T26" i="44" s="1"/>
  <c r="K34" i="44"/>
  <c r="AC48" i="44"/>
  <c r="M15" i="44"/>
  <c r="N15" i="44" s="1"/>
  <c r="T15" i="44"/>
  <c r="S15" i="44"/>
  <c r="AL14" i="44"/>
  <c r="AE14" i="44"/>
  <c r="S42" i="44"/>
  <c r="T42" i="44" s="1"/>
  <c r="H12" i="44"/>
  <c r="AK15" i="44"/>
  <c r="AF24" i="44"/>
  <c r="AE42" i="44"/>
  <c r="AF42" i="44" s="1"/>
  <c r="M14" i="44"/>
  <c r="N14" i="44" s="1"/>
  <c r="T14" i="44"/>
  <c r="AL15" i="44"/>
  <c r="AE15" i="44"/>
  <c r="T18" i="44"/>
  <c r="M18" i="44"/>
  <c r="Y14" i="44"/>
  <c r="AF14" i="44"/>
  <c r="Y17" i="44"/>
  <c r="AF17" i="44"/>
  <c r="AE17" i="44"/>
  <c r="AI27" i="44"/>
  <c r="Q27" i="44"/>
  <c r="W27" i="44"/>
  <c r="AC27" i="44"/>
  <c r="K27" i="44"/>
  <c r="H27" i="44"/>
  <c r="N27" i="44" s="1"/>
  <c r="AI30" i="44"/>
  <c r="AK30" i="44" s="1"/>
  <c r="W30" i="44"/>
  <c r="AE30" i="44" s="1"/>
  <c r="K30" i="44"/>
  <c r="Q30" i="44"/>
  <c r="M13" i="44"/>
  <c r="AE13" i="44"/>
  <c r="Z25" i="44"/>
  <c r="AC46" i="44"/>
  <c r="K46" i="44"/>
  <c r="H46" i="44"/>
  <c r="AI46" i="44"/>
  <c r="AK14" i="44"/>
  <c r="T24" i="44"/>
  <c r="AE43" i="44"/>
  <c r="AF43" i="44" s="1"/>
  <c r="AK35" i="44"/>
  <c r="AK48" i="44"/>
  <c r="AL48" i="44" s="1"/>
  <c r="S13" i="44"/>
  <c r="Z16" i="44"/>
  <c r="AK17" i="44"/>
  <c r="AI29" i="44"/>
  <c r="W29" i="44"/>
  <c r="K29" i="44"/>
  <c r="M42" i="44"/>
  <c r="N42" i="44" s="1"/>
  <c r="AK42" i="44"/>
  <c r="AL42" i="44" s="1"/>
  <c r="W46" i="44"/>
  <c r="S14" i="44"/>
  <c r="H30" i="44"/>
  <c r="Y16" i="44"/>
  <c r="Z14" i="44"/>
  <c r="Y15" i="44"/>
  <c r="AE16" i="44"/>
  <c r="S17" i="44"/>
  <c r="S35" i="44"/>
  <c r="Y35" i="44"/>
  <c r="AI43" i="44"/>
  <c r="AK43" i="44" s="1"/>
  <c r="AL43" i="44" s="1"/>
  <c r="Q43" i="44"/>
  <c r="S18" i="44"/>
  <c r="H43" i="44"/>
  <c r="AI44" i="44"/>
  <c r="Q44" i="44"/>
  <c r="AC44" i="44"/>
  <c r="Y18" i="44"/>
  <c r="Y42" i="44"/>
  <c r="Z42" i="44" s="1"/>
  <c r="K43" i="44"/>
  <c r="H44" i="44"/>
  <c r="M44" i="44" s="1"/>
  <c r="Q45" i="44"/>
  <c r="AC45" i="44"/>
  <c r="K45" i="44"/>
  <c r="S48" i="44"/>
  <c r="T48" i="44" s="1"/>
  <c r="AI25" i="44"/>
  <c r="AK25" i="44" s="1"/>
  <c r="AI32" i="44"/>
  <c r="W47" i="44"/>
  <c r="F38" i="44"/>
  <c r="W48" i="44"/>
  <c r="W25" i="44"/>
  <c r="AE25" i="44" s="1"/>
  <c r="W32" i="44"/>
  <c r="Q34" i="44"/>
  <c r="Q37" i="44"/>
  <c r="K47" i="44"/>
  <c r="H48" i="44"/>
  <c r="Q24" i="44"/>
  <c r="Y24" i="44" s="1"/>
  <c r="Q31" i="44"/>
  <c r="F40" i="43"/>
  <c r="F41" i="43"/>
  <c r="AI41" i="43" s="1"/>
  <c r="K38" i="43"/>
  <c r="H44" i="43"/>
  <c r="K25" i="43"/>
  <c r="AC27" i="43"/>
  <c r="AL27" i="43" s="1"/>
  <c r="AI34" i="43"/>
  <c r="K45" i="43"/>
  <c r="S45" i="43" s="1"/>
  <c r="T45" i="43" s="1"/>
  <c r="W46" i="43"/>
  <c r="H29" i="43"/>
  <c r="H19" i="43"/>
  <c r="AK25" i="43"/>
  <c r="Q38" i="43"/>
  <c r="Q40" i="43"/>
  <c r="K44" i="43"/>
  <c r="M44" i="43" s="1"/>
  <c r="N44" i="43" s="1"/>
  <c r="AI24" i="43"/>
  <c r="H27" i="43"/>
  <c r="N27" i="43" s="1"/>
  <c r="H46" i="43"/>
  <c r="M46" i="43" s="1"/>
  <c r="N46" i="43" s="1"/>
  <c r="H26" i="43"/>
  <c r="N26" i="43" s="1"/>
  <c r="AC38" i="43"/>
  <c r="H24" i="43"/>
  <c r="K26" i="43"/>
  <c r="T26" i="43" s="1"/>
  <c r="K24" i="43"/>
  <c r="T24" i="43" s="1"/>
  <c r="AI37" i="43"/>
  <c r="AI38" i="43"/>
  <c r="AL14" i="43"/>
  <c r="AE14" i="43"/>
  <c r="Y13" i="43"/>
  <c r="K30" i="43"/>
  <c r="W30" i="43"/>
  <c r="AI30" i="43"/>
  <c r="AC30" i="43"/>
  <c r="Q30" i="43"/>
  <c r="H30" i="43"/>
  <c r="AC47" i="43"/>
  <c r="K47" i="43"/>
  <c r="W47" i="43"/>
  <c r="Q47" i="43"/>
  <c r="H47" i="43"/>
  <c r="AF15" i="43"/>
  <c r="AE15" i="43"/>
  <c r="S42" i="43"/>
  <c r="T42" i="43" s="1"/>
  <c r="AI47" i="43"/>
  <c r="M16" i="43"/>
  <c r="T16" i="43"/>
  <c r="AK35" i="43"/>
  <c r="AL16" i="43"/>
  <c r="AE16" i="43"/>
  <c r="AK16" i="43"/>
  <c r="AF24" i="43"/>
  <c r="M14" i="43"/>
  <c r="N14" i="43" s="1"/>
  <c r="T14" i="43"/>
  <c r="AF31" i="43"/>
  <c r="AI43" i="43"/>
  <c r="AK43" i="43" s="1"/>
  <c r="AL43" i="43" s="1"/>
  <c r="K43" i="43"/>
  <c r="M27" i="43"/>
  <c r="K29" i="43"/>
  <c r="AC29" i="43"/>
  <c r="S35" i="43"/>
  <c r="AC37" i="43"/>
  <c r="K41" i="43"/>
  <c r="Q41" i="43"/>
  <c r="AC41" i="43"/>
  <c r="H43" i="43"/>
  <c r="AI44" i="43"/>
  <c r="AK44" i="43" s="1"/>
  <c r="AL44" i="43" s="1"/>
  <c r="Q44" i="43"/>
  <c r="W44" i="43"/>
  <c r="AE44" i="43" s="1"/>
  <c r="AE13" i="43"/>
  <c r="Y26" i="43"/>
  <c r="K48" i="43"/>
  <c r="H48" i="43"/>
  <c r="AI48" i="43"/>
  <c r="AK48" i="43" s="1"/>
  <c r="AL48" i="43" s="1"/>
  <c r="S15" i="43"/>
  <c r="S16" i="43"/>
  <c r="Q43" i="43"/>
  <c r="Q48" i="43"/>
  <c r="AL13" i="43"/>
  <c r="Y16" i="43"/>
  <c r="S25" i="43"/>
  <c r="AK26" i="43"/>
  <c r="T32" i="43"/>
  <c r="AK14" i="43"/>
  <c r="K40" i="43"/>
  <c r="W40" i="43"/>
  <c r="Y42" i="43"/>
  <c r="Z42" i="43" s="1"/>
  <c r="M13" i="43"/>
  <c r="S14" i="43"/>
  <c r="M18" i="43"/>
  <c r="AK13" i="43"/>
  <c r="AL26" i="43"/>
  <c r="AE26" i="43"/>
  <c r="S32" i="43"/>
  <c r="M42" i="43"/>
  <c r="N42" i="43" s="1"/>
  <c r="AE42" i="43"/>
  <c r="AF42" i="43" s="1"/>
  <c r="W43" i="43"/>
  <c r="Z45" i="43"/>
  <c r="S13" i="43"/>
  <c r="Y14" i="43"/>
  <c r="AF14" i="43"/>
  <c r="AE17" i="43"/>
  <c r="H12" i="43"/>
  <c r="AI27" i="43"/>
  <c r="W27" i="43"/>
  <c r="Q27" i="43"/>
  <c r="Q29" i="43"/>
  <c r="AI29" i="43"/>
  <c r="AC46" i="43"/>
  <c r="Q46" i="43"/>
  <c r="Y46" i="43" s="1"/>
  <c r="AI46" i="43"/>
  <c r="W48" i="43"/>
  <c r="AC34" i="43"/>
  <c r="W38" i="43"/>
  <c r="H45" i="43"/>
  <c r="AC45" i="43"/>
  <c r="AK45" i="43" s="1"/>
  <c r="W25" i="43"/>
  <c r="W32" i="43"/>
  <c r="Q34" i="43"/>
  <c r="Q37" i="43"/>
  <c r="Q24" i="43"/>
  <c r="Q31" i="43"/>
  <c r="AC34" i="42"/>
  <c r="H44" i="42"/>
  <c r="AI34" i="42"/>
  <c r="K44" i="42"/>
  <c r="AI30" i="42"/>
  <c r="K43" i="42"/>
  <c r="M43" i="42" s="1"/>
  <c r="N43" i="42" s="1"/>
  <c r="K47" i="42"/>
  <c r="AI27" i="42"/>
  <c r="AK27" i="42" s="1"/>
  <c r="K34" i="42"/>
  <c r="K27" i="42"/>
  <c r="Q44" i="42"/>
  <c r="S44" i="42" s="1"/>
  <c r="T44" i="42" s="1"/>
  <c r="H29" i="42"/>
  <c r="Q34" i="42"/>
  <c r="Q43" i="42"/>
  <c r="AC44" i="42"/>
  <c r="AE44" i="42" s="1"/>
  <c r="AF44" i="42" s="1"/>
  <c r="W47" i="42"/>
  <c r="K29" i="42"/>
  <c r="AC43" i="42"/>
  <c r="AI47" i="42"/>
  <c r="H24" i="42"/>
  <c r="K24" i="42"/>
  <c r="Q24" i="42"/>
  <c r="AI24" i="42"/>
  <c r="AC24" i="42"/>
  <c r="K30" i="42"/>
  <c r="Y14" i="42"/>
  <c r="M15" i="42"/>
  <c r="N15" i="42" s="1"/>
  <c r="AE15" i="42"/>
  <c r="M42" i="42"/>
  <c r="N42" i="42" s="1"/>
  <c r="S14" i="42"/>
  <c r="AE14" i="42"/>
  <c r="S15" i="42"/>
  <c r="Z14" i="42"/>
  <c r="AC25" i="42"/>
  <c r="K25" i="42"/>
  <c r="H25" i="42"/>
  <c r="N25" i="42" s="1"/>
  <c r="W25" i="42"/>
  <c r="Q25" i="42"/>
  <c r="AK15" i="42"/>
  <c r="S35" i="42"/>
  <c r="AL29" i="42"/>
  <c r="Y35" i="42"/>
  <c r="AE35" i="42"/>
  <c r="H12" i="42"/>
  <c r="AK14" i="42"/>
  <c r="W24" i="42"/>
  <c r="AI25" i="42"/>
  <c r="M14" i="42"/>
  <c r="N14" i="42" s="1"/>
  <c r="AL14" i="42"/>
  <c r="Y15" i="42"/>
  <c r="K26" i="42"/>
  <c r="H26" i="42"/>
  <c r="N26" i="42" s="1"/>
  <c r="Q26" i="42"/>
  <c r="Y26" i="42" s="1"/>
  <c r="AI26" i="42"/>
  <c r="AC26" i="42"/>
  <c r="S47" i="42"/>
  <c r="T47" i="42" s="1"/>
  <c r="AC48" i="42"/>
  <c r="Q48" i="42"/>
  <c r="AI48" i="42"/>
  <c r="T15" i="42"/>
  <c r="AF15" i="42"/>
  <c r="Z16" i="42"/>
  <c r="S16" i="42"/>
  <c r="S42" i="42"/>
  <c r="T42" i="42" s="1"/>
  <c r="AC45" i="42"/>
  <c r="H48" i="42"/>
  <c r="M48" i="42" s="1"/>
  <c r="H37" i="42"/>
  <c r="Q37" i="42"/>
  <c r="AC37" i="42"/>
  <c r="W37" i="42"/>
  <c r="H45" i="42"/>
  <c r="AI46" i="42"/>
  <c r="AK46" i="42" s="1"/>
  <c r="AL46" i="42" s="1"/>
  <c r="Q46" i="42"/>
  <c r="W46" i="42"/>
  <c r="AE46" i="42" s="1"/>
  <c r="K46" i="42"/>
  <c r="AI45" i="42"/>
  <c r="AK45" i="42" s="1"/>
  <c r="K45" i="42"/>
  <c r="M17" i="42"/>
  <c r="F38" i="42"/>
  <c r="Y13" i="42"/>
  <c r="Y16" i="42"/>
  <c r="S18" i="42"/>
  <c r="H31" i="42"/>
  <c r="N31" i="42" s="1"/>
  <c r="AC31" i="42"/>
  <c r="AC32" i="42"/>
  <c r="K32" i="42"/>
  <c r="Q32" i="42"/>
  <c r="Y32" i="42" s="1"/>
  <c r="AI32" i="42"/>
  <c r="H46" i="42"/>
  <c r="Y47" i="42"/>
  <c r="W48" i="42"/>
  <c r="H32" i="42"/>
  <c r="N32" i="42" s="1"/>
  <c r="W34" i="42"/>
  <c r="K37" i="42"/>
  <c r="S17" i="42"/>
  <c r="W45" i="42"/>
  <c r="Z47" i="42"/>
  <c r="AC30" i="42"/>
  <c r="H47" i="42"/>
  <c r="AC47" i="42"/>
  <c r="W27" i="42"/>
  <c r="AE27" i="42" s="1"/>
  <c r="Q30" i="42"/>
  <c r="W43" i="42"/>
  <c r="Q29" i="42"/>
  <c r="Q31" i="11"/>
  <c r="AC31" i="11"/>
  <c r="H31" i="11"/>
  <c r="N31" i="11" s="1"/>
  <c r="K31" i="11"/>
  <c r="W31" i="11"/>
  <c r="Q30" i="11"/>
  <c r="AC30" i="11"/>
  <c r="H30" i="11"/>
  <c r="K30" i="11"/>
  <c r="W30" i="11"/>
  <c r="Q14" i="17"/>
  <c r="AC14" i="17"/>
  <c r="H14" i="17"/>
  <c r="K14" i="17"/>
  <c r="W14" i="17"/>
  <c r="Q14" i="16"/>
  <c r="AC14" i="16"/>
  <c r="H14" i="16"/>
  <c r="K14" i="16"/>
  <c r="W14" i="16"/>
  <c r="M14" i="15"/>
  <c r="N14" i="15" s="1"/>
  <c r="T14" i="15"/>
  <c r="Z14" i="15"/>
  <c r="S14" i="15"/>
  <c r="Y14" i="15"/>
  <c r="AF14" i="15"/>
  <c r="AL14" i="15"/>
  <c r="AE14" i="15"/>
  <c r="AK14" i="15"/>
  <c r="M15" i="37"/>
  <c r="N15" i="37" s="1"/>
  <c r="T15" i="37"/>
  <c r="Z15" i="37"/>
  <c r="S15" i="37"/>
  <c r="Y15" i="37"/>
  <c r="AF15" i="37"/>
  <c r="AL15" i="37"/>
  <c r="AE15" i="37"/>
  <c r="AK15" i="37"/>
  <c r="Y14" i="37"/>
  <c r="M14" i="14"/>
  <c r="N14" i="14" s="1"/>
  <c r="T14" i="14"/>
  <c r="Z14" i="14"/>
  <c r="S14" i="14"/>
  <c r="Y14" i="14"/>
  <c r="AF14" i="14"/>
  <c r="AE14" i="14"/>
  <c r="AK14" i="14"/>
  <c r="M14" i="13"/>
  <c r="N14" i="13" s="1"/>
  <c r="T14" i="13"/>
  <c r="Z14" i="13"/>
  <c r="S14" i="13"/>
  <c r="Y14" i="13"/>
  <c r="AF14" i="13"/>
  <c r="AE14" i="13"/>
  <c r="AK14" i="13"/>
  <c r="Q14" i="12"/>
  <c r="AI14" i="12"/>
  <c r="AC14" i="12"/>
  <c r="AL14" i="12" s="1"/>
  <c r="K14" i="12"/>
  <c r="T14" i="12" s="1"/>
  <c r="H14" i="12"/>
  <c r="W14" i="12"/>
  <c r="AC14" i="11"/>
  <c r="W14" i="11"/>
  <c r="Q14" i="11"/>
  <c r="K14" i="11"/>
  <c r="H14" i="11"/>
  <c r="AI14" i="11"/>
  <c r="M24" i="50" l="1"/>
  <c r="N24" i="50" s="1"/>
  <c r="Y29" i="45"/>
  <c r="AE29" i="42"/>
  <c r="AE29" i="45"/>
  <c r="AK29" i="50"/>
  <c r="M24" i="52"/>
  <c r="N24" i="52" s="1"/>
  <c r="S32" i="60"/>
  <c r="AE34" i="46"/>
  <c r="AF34" i="46" s="1"/>
  <c r="Y30" i="42"/>
  <c r="AK34" i="46"/>
  <c r="AL34" i="46" s="1"/>
  <c r="AE31" i="49"/>
  <c r="AK30" i="60"/>
  <c r="AE30" i="60"/>
  <c r="Y14" i="61"/>
  <c r="Y26" i="62"/>
  <c r="M14" i="61"/>
  <c r="Y43" i="61"/>
  <c r="Z43" i="61" s="1"/>
  <c r="M27" i="62"/>
  <c r="AE21" i="62"/>
  <c r="M45" i="60"/>
  <c r="N45" i="60" s="1"/>
  <c r="Q21" i="59"/>
  <c r="AI21" i="59"/>
  <c r="W21" i="59"/>
  <c r="K21" i="59"/>
  <c r="AC21" i="59"/>
  <c r="H21" i="59"/>
  <c r="N21" i="59" s="1"/>
  <c r="K21" i="58"/>
  <c r="Q21" i="58"/>
  <c r="AI21" i="58"/>
  <c r="AC21" i="58"/>
  <c r="H21" i="58"/>
  <c r="N21" i="58" s="1"/>
  <c r="W21" i="58"/>
  <c r="Q21" i="57"/>
  <c r="AI21" i="57"/>
  <c r="AK21" i="57" s="1"/>
  <c r="K21" i="57"/>
  <c r="H21" i="57"/>
  <c r="N21" i="57" s="1"/>
  <c r="W21" i="57"/>
  <c r="AC21" i="57"/>
  <c r="Q21" i="56"/>
  <c r="AI21" i="56"/>
  <c r="H21" i="56"/>
  <c r="N21" i="56" s="1"/>
  <c r="W21" i="56"/>
  <c r="K21" i="56"/>
  <c r="AC21" i="56"/>
  <c r="K47" i="52"/>
  <c r="Q47" i="52"/>
  <c r="H47" i="52"/>
  <c r="Y25" i="52"/>
  <c r="Y43" i="48"/>
  <c r="Z43" i="48" s="1"/>
  <c r="M43" i="49"/>
  <c r="M27" i="50"/>
  <c r="Z25" i="47"/>
  <c r="AK45" i="47"/>
  <c r="M45" i="47"/>
  <c r="N45" i="47" s="1"/>
  <c r="S45" i="46"/>
  <c r="T45" i="46" s="1"/>
  <c r="AK26" i="45"/>
  <c r="AE43" i="42"/>
  <c r="AE34" i="60"/>
  <c r="AF34" i="60" s="1"/>
  <c r="AK30" i="61"/>
  <c r="Y33" i="55"/>
  <c r="Z33" i="55" s="1"/>
  <c r="AE31" i="47"/>
  <c r="Y31" i="42"/>
  <c r="AE24" i="47"/>
  <c r="Y31" i="47"/>
  <c r="M30" i="52"/>
  <c r="N30" i="52" s="1"/>
  <c r="S31" i="52"/>
  <c r="T31" i="52" s="1"/>
  <c r="M32" i="49"/>
  <c r="AK32" i="44"/>
  <c r="AK31" i="53"/>
  <c r="AF31" i="42"/>
  <c r="M32" i="47"/>
  <c r="S32" i="49"/>
  <c r="AK24" i="52"/>
  <c r="M29" i="53"/>
  <c r="N29" i="53" s="1"/>
  <c r="S32" i="47"/>
  <c r="S31" i="42"/>
  <c r="T31" i="42" s="1"/>
  <c r="M34" i="60"/>
  <c r="N34" i="60" s="1"/>
  <c r="AE24" i="55"/>
  <c r="M30" i="46"/>
  <c r="N30" i="46" s="1"/>
  <c r="AE33" i="54"/>
  <c r="AF33" i="54" s="1"/>
  <c r="Y24" i="55"/>
  <c r="AK24" i="55"/>
  <c r="AK32" i="43"/>
  <c r="M24" i="49"/>
  <c r="N24" i="49" s="1"/>
  <c r="Y31" i="52"/>
  <c r="Y32" i="60"/>
  <c r="AE32" i="60"/>
  <c r="AK34" i="60"/>
  <c r="AL34" i="60" s="1"/>
  <c r="M31" i="48"/>
  <c r="S24" i="55"/>
  <c r="S25" i="62"/>
  <c r="AK21" i="62"/>
  <c r="AE34" i="61"/>
  <c r="AF34" i="61" s="1"/>
  <c r="AK34" i="61"/>
  <c r="AL34" i="61" s="1"/>
  <c r="AK21" i="61"/>
  <c r="AK46" i="60"/>
  <c r="Q46" i="57"/>
  <c r="AI31" i="57"/>
  <c r="AK31" i="57" s="1"/>
  <c r="K31" i="57"/>
  <c r="S31" i="57" s="1"/>
  <c r="T31" i="57" s="1"/>
  <c r="H31" i="57"/>
  <c r="N31" i="57" s="1"/>
  <c r="AF27" i="55"/>
  <c r="AC40" i="55"/>
  <c r="Q40" i="55"/>
  <c r="K40" i="55"/>
  <c r="M40" i="55" s="1"/>
  <c r="N40" i="55" s="1"/>
  <c r="W40" i="55"/>
  <c r="AI40" i="55"/>
  <c r="M46" i="54"/>
  <c r="N46" i="54" s="1"/>
  <c r="M26" i="54"/>
  <c r="AC47" i="52"/>
  <c r="AK46" i="50"/>
  <c r="AK27" i="49"/>
  <c r="AK25" i="48"/>
  <c r="AK44" i="48"/>
  <c r="AK25" i="47"/>
  <c r="AL45" i="47"/>
  <c r="AK27" i="47"/>
  <c r="Y44" i="42"/>
  <c r="Z44" i="42" s="1"/>
  <c r="AK26" i="42"/>
  <c r="AK44" i="42"/>
  <c r="AL44" i="42" s="1"/>
  <c r="H20" i="57"/>
  <c r="N20" i="57" s="1"/>
  <c r="Q20" i="57"/>
  <c r="S20" i="57" s="1"/>
  <c r="W20" i="57"/>
  <c r="AF20" i="57" s="1"/>
  <c r="AI20" i="57"/>
  <c r="AC20" i="57"/>
  <c r="AL20" i="57" s="1"/>
  <c r="AK37" i="52"/>
  <c r="AL37" i="52" s="1"/>
  <c r="M40" i="59"/>
  <c r="N40" i="59" s="1"/>
  <c r="W45" i="57"/>
  <c r="H45" i="57"/>
  <c r="AK45" i="59"/>
  <c r="AL45" i="59" s="1"/>
  <c r="AC45" i="57"/>
  <c r="AE45" i="57" s="1"/>
  <c r="AK25" i="59"/>
  <c r="Q45" i="57"/>
  <c r="K45" i="57"/>
  <c r="AC46" i="57"/>
  <c r="W46" i="57"/>
  <c r="S41" i="62"/>
  <c r="T41" i="62" s="1"/>
  <c r="S35" i="62"/>
  <c r="AK35" i="62"/>
  <c r="Z46" i="58"/>
  <c r="H43" i="59"/>
  <c r="AC43" i="59"/>
  <c r="AK43" i="59" s="1"/>
  <c r="AL43" i="59" s="1"/>
  <c r="S43" i="57"/>
  <c r="M34" i="43"/>
  <c r="N34" i="43" s="1"/>
  <c r="M37" i="48"/>
  <c r="N37" i="48" s="1"/>
  <c r="M37" i="52"/>
  <c r="N37" i="52" s="1"/>
  <c r="M34" i="45"/>
  <c r="N34" i="45" s="1"/>
  <c r="S41" i="61"/>
  <c r="T41" i="61" s="1"/>
  <c r="S37" i="61"/>
  <c r="T37" i="61" s="1"/>
  <c r="M34" i="50"/>
  <c r="N34" i="50" s="1"/>
  <c r="AE34" i="44"/>
  <c r="AF34" i="44" s="1"/>
  <c r="M37" i="51"/>
  <c r="N37" i="51" s="1"/>
  <c r="Y37" i="43"/>
  <c r="Z37" i="43" s="1"/>
  <c r="AE37" i="52"/>
  <c r="AF37" i="52" s="1"/>
  <c r="M37" i="44"/>
  <c r="N37" i="44" s="1"/>
  <c r="AK42" i="62"/>
  <c r="AL42" i="62" s="1"/>
  <c r="M34" i="48"/>
  <c r="N34" i="48" s="1"/>
  <c r="Y37" i="44"/>
  <c r="Z37" i="44" s="1"/>
  <c r="AE29" i="54"/>
  <c r="S16" i="62"/>
  <c r="Y16" i="62"/>
  <c r="M17" i="62"/>
  <c r="H38" i="51"/>
  <c r="M38" i="51" s="1"/>
  <c r="N38" i="51" s="1"/>
  <c r="Q38" i="51"/>
  <c r="S38" i="51" s="1"/>
  <c r="T38" i="51" s="1"/>
  <c r="H41" i="43"/>
  <c r="M41" i="43" s="1"/>
  <c r="N41" i="43" s="1"/>
  <c r="AK30" i="42"/>
  <c r="AK34" i="47"/>
  <c r="AL34" i="47" s="1"/>
  <c r="AK34" i="49"/>
  <c r="AL34" i="49" s="1"/>
  <c r="AE20" i="60"/>
  <c r="AE33" i="48"/>
  <c r="AF33" i="48" s="1"/>
  <c r="Y37" i="61"/>
  <c r="Z37" i="61" s="1"/>
  <c r="AK37" i="47"/>
  <c r="AL37" i="47" s="1"/>
  <c r="M33" i="53"/>
  <c r="N33" i="53" s="1"/>
  <c r="AE37" i="47"/>
  <c r="AF37" i="47" s="1"/>
  <c r="AK37" i="60"/>
  <c r="AL37" i="60" s="1"/>
  <c r="M33" i="49"/>
  <c r="N33" i="49" s="1"/>
  <c r="Y20" i="62"/>
  <c r="AK34" i="59"/>
  <c r="AL34" i="59" s="1"/>
  <c r="Y38" i="52"/>
  <c r="Z38" i="52" s="1"/>
  <c r="AK32" i="47"/>
  <c r="Y29" i="54"/>
  <c r="AK32" i="48"/>
  <c r="AK37" i="62"/>
  <c r="AL37" i="62" s="1"/>
  <c r="M35" i="62"/>
  <c r="M34" i="51"/>
  <c r="N34" i="51" s="1"/>
  <c r="AK13" i="61"/>
  <c r="M33" i="51"/>
  <c r="N33" i="51" s="1"/>
  <c r="AK32" i="61"/>
  <c r="AK29" i="57"/>
  <c r="AK33" i="48"/>
  <c r="AL33" i="48" s="1"/>
  <c r="AK32" i="50"/>
  <c r="T32" i="54"/>
  <c r="AE34" i="48"/>
  <c r="AF34" i="48" s="1"/>
  <c r="AE14" i="48"/>
  <c r="M32" i="54"/>
  <c r="AK34" i="48"/>
  <c r="AL34" i="48" s="1"/>
  <c r="AK34" i="44"/>
  <c r="AL34" i="44" s="1"/>
  <c r="AL14" i="48"/>
  <c r="AK20" i="52"/>
  <c r="AE13" i="61"/>
  <c r="Y37" i="62"/>
  <c r="Z37" i="62" s="1"/>
  <c r="AK24" i="48"/>
  <c r="M30" i="49"/>
  <c r="N30" i="49" s="1"/>
  <c r="AE34" i="42"/>
  <c r="AF34" i="42" s="1"/>
  <c r="AE24" i="48"/>
  <c r="AK38" i="51"/>
  <c r="AL38" i="51" s="1"/>
  <c r="S33" i="61"/>
  <c r="T33" i="61" s="1"/>
  <c r="AK29" i="61"/>
  <c r="AK30" i="55"/>
  <c r="AE31" i="43"/>
  <c r="Y32" i="47"/>
  <c r="AE32" i="47"/>
  <c r="AK30" i="53"/>
  <c r="Y34" i="48"/>
  <c r="Z34" i="48" s="1"/>
  <c r="AK32" i="42"/>
  <c r="M34" i="42"/>
  <c r="N34" i="42" s="1"/>
  <c r="AK24" i="43"/>
  <c r="Y32" i="45"/>
  <c r="AE30" i="55"/>
  <c r="AK34" i="56"/>
  <c r="AL34" i="56" s="1"/>
  <c r="Y34" i="50"/>
  <c r="Z34" i="50" s="1"/>
  <c r="AK34" i="51"/>
  <c r="AL34" i="51" s="1"/>
  <c r="AE30" i="49"/>
  <c r="M32" i="50"/>
  <c r="AF30" i="54"/>
  <c r="AK31" i="43"/>
  <c r="AE20" i="54"/>
  <c r="AK32" i="49"/>
  <c r="AK37" i="50"/>
  <c r="AL37" i="50" s="1"/>
  <c r="M29" i="52"/>
  <c r="N29" i="52" s="1"/>
  <c r="M20" i="54"/>
  <c r="M37" i="54"/>
  <c r="N37" i="54" s="1"/>
  <c r="Y20" i="54"/>
  <c r="AL13" i="62"/>
  <c r="M34" i="44"/>
  <c r="N34" i="44" s="1"/>
  <c r="Z32" i="47"/>
  <c r="AL30" i="49"/>
  <c r="AK33" i="50"/>
  <c r="AL33" i="50" s="1"/>
  <c r="M30" i="51"/>
  <c r="N30" i="51" s="1"/>
  <c r="Y20" i="60"/>
  <c r="AK13" i="62"/>
  <c r="M30" i="47"/>
  <c r="N30" i="47" s="1"/>
  <c r="AK32" i="53"/>
  <c r="S34" i="42"/>
  <c r="T34" i="42" s="1"/>
  <c r="S32" i="45"/>
  <c r="M29" i="54"/>
  <c r="N29" i="54" s="1"/>
  <c r="M32" i="61"/>
  <c r="AF29" i="50"/>
  <c r="AE29" i="50"/>
  <c r="Y33" i="54"/>
  <c r="Z33" i="54" s="1"/>
  <c r="S33" i="54"/>
  <c r="T33" i="54" s="1"/>
  <c r="M31" i="44"/>
  <c r="AL24" i="44"/>
  <c r="AE24" i="44"/>
  <c r="M38" i="43"/>
  <c r="N38" i="43" s="1"/>
  <c r="Y33" i="48"/>
  <c r="Z33" i="48" s="1"/>
  <c r="AK31" i="52"/>
  <c r="AE31" i="52"/>
  <c r="AK31" i="55"/>
  <c r="AE33" i="49"/>
  <c r="AF33" i="49" s="1"/>
  <c r="AE30" i="53"/>
  <c r="M30" i="54"/>
  <c r="N30" i="54" s="1"/>
  <c r="AE37" i="60"/>
  <c r="AF37" i="60" s="1"/>
  <c r="M24" i="51"/>
  <c r="N24" i="51" s="1"/>
  <c r="AK40" i="59"/>
  <c r="AL40" i="59" s="1"/>
  <c r="S15" i="61"/>
  <c r="S24" i="61"/>
  <c r="S40" i="43"/>
  <c r="T40" i="43" s="1"/>
  <c r="AK38" i="46"/>
  <c r="AL38" i="46" s="1"/>
  <c r="AK29" i="52"/>
  <c r="AK37" i="53"/>
  <c r="AL37" i="53" s="1"/>
  <c r="AE37" i="54"/>
  <c r="AF37" i="54" s="1"/>
  <c r="Y37" i="54"/>
  <c r="Z37" i="54" s="1"/>
  <c r="Y29" i="61"/>
  <c r="Y29" i="60"/>
  <c r="AF30" i="52"/>
  <c r="AE29" i="53"/>
  <c r="S30" i="54"/>
  <c r="T30" i="54" s="1"/>
  <c r="AE33" i="60"/>
  <c r="AF33" i="60" s="1"/>
  <c r="H28" i="62"/>
  <c r="AE24" i="45"/>
  <c r="Y30" i="49"/>
  <c r="AK24" i="42"/>
  <c r="AE38" i="43"/>
  <c r="AF38" i="43" s="1"/>
  <c r="AF24" i="48"/>
  <c r="AE33" i="50"/>
  <c r="AF33" i="50" s="1"/>
  <c r="S29" i="50"/>
  <c r="T29" i="50" s="1"/>
  <c r="AK33" i="53"/>
  <c r="AL33" i="53" s="1"/>
  <c r="AK37" i="54"/>
  <c r="AL37" i="54" s="1"/>
  <c r="T24" i="51"/>
  <c r="S31" i="53"/>
  <c r="T31" i="53" s="1"/>
  <c r="AK29" i="53"/>
  <c r="AK33" i="60"/>
  <c r="AL33" i="60" s="1"/>
  <c r="AE24" i="51"/>
  <c r="M29" i="42"/>
  <c r="N29" i="42" s="1"/>
  <c r="S30" i="49"/>
  <c r="T30" i="49" s="1"/>
  <c r="AK33" i="49"/>
  <c r="AL33" i="49" s="1"/>
  <c r="AE24" i="43"/>
  <c r="M31" i="47"/>
  <c r="AK29" i="48"/>
  <c r="N33" i="48"/>
  <c r="AK30" i="49"/>
  <c r="S41" i="59"/>
  <c r="T41" i="59" s="1"/>
  <c r="AK24" i="51"/>
  <c r="AK33" i="54"/>
  <c r="AL33" i="54" s="1"/>
  <c r="Y24" i="48"/>
  <c r="S38" i="43"/>
  <c r="T38" i="43" s="1"/>
  <c r="AK24" i="44"/>
  <c r="AK31" i="16"/>
  <c r="AK29" i="62"/>
  <c r="S30" i="47"/>
  <c r="T30" i="47" s="1"/>
  <c r="M24" i="47"/>
  <c r="N24" i="47" s="1"/>
  <c r="Y29" i="50"/>
  <c r="Y30" i="52"/>
  <c r="M37" i="53"/>
  <c r="N37" i="53" s="1"/>
  <c r="AF29" i="61"/>
  <c r="M31" i="51"/>
  <c r="AK25" i="55"/>
  <c r="AI41" i="55"/>
  <c r="AK41" i="55" s="1"/>
  <c r="AL41" i="55" s="1"/>
  <c r="G34" i="55"/>
  <c r="H34" i="55" s="1"/>
  <c r="AC48" i="55"/>
  <c r="W48" i="55"/>
  <c r="AC46" i="55"/>
  <c r="W41" i="55"/>
  <c r="AE41" i="55" s="1"/>
  <c r="AF41" i="55" s="1"/>
  <c r="Q46" i="55"/>
  <c r="AI46" i="55"/>
  <c r="Q41" i="55"/>
  <c r="S30" i="55"/>
  <c r="T30" i="55" s="1"/>
  <c r="H41" i="55"/>
  <c r="M41" i="55" s="1"/>
  <c r="N41" i="55" s="1"/>
  <c r="H46" i="55"/>
  <c r="AK27" i="55"/>
  <c r="AC41" i="51"/>
  <c r="AK41" i="51" s="1"/>
  <c r="AL41" i="51" s="1"/>
  <c r="AE31" i="51"/>
  <c r="Y31" i="51"/>
  <c r="Q41" i="51"/>
  <c r="Y41" i="51" s="1"/>
  <c r="Z41" i="51" s="1"/>
  <c r="M32" i="51"/>
  <c r="T32" i="51"/>
  <c r="S32" i="51"/>
  <c r="Z32" i="51"/>
  <c r="AI40" i="51"/>
  <c r="AC40" i="51"/>
  <c r="AE40" i="51" s="1"/>
  <c r="AF40" i="51" s="1"/>
  <c r="M27" i="51"/>
  <c r="Q40" i="51"/>
  <c r="Y40" i="51" s="1"/>
  <c r="Z40" i="51" s="1"/>
  <c r="AK32" i="51"/>
  <c r="Y41" i="62"/>
  <c r="Z41" i="62" s="1"/>
  <c r="AK34" i="62"/>
  <c r="AL34" i="62" s="1"/>
  <c r="Y30" i="62"/>
  <c r="S27" i="62"/>
  <c r="S21" i="62"/>
  <c r="AK16" i="62"/>
  <c r="S13" i="62"/>
  <c r="Y13" i="62"/>
  <c r="AK14" i="62"/>
  <c r="M13" i="62"/>
  <c r="Y34" i="62"/>
  <c r="Z34" i="62" s="1"/>
  <c r="M46" i="62"/>
  <c r="N46" i="62" s="1"/>
  <c r="AE47" i="62"/>
  <c r="AF47" i="62" s="1"/>
  <c r="M29" i="62"/>
  <c r="N29" i="62" s="1"/>
  <c r="AL32" i="62"/>
  <c r="AE32" i="62"/>
  <c r="AE34" i="62"/>
  <c r="AF34" i="62" s="1"/>
  <c r="S46" i="62"/>
  <c r="T46" i="62" s="1"/>
  <c r="Z46" i="62"/>
  <c r="M18" i="62"/>
  <c r="T18" i="62"/>
  <c r="Z29" i="62"/>
  <c r="S29" i="62"/>
  <c r="T29" i="62" s="1"/>
  <c r="AL29" i="62"/>
  <c r="AE29" i="62"/>
  <c r="T32" i="62"/>
  <c r="M32" i="62"/>
  <c r="N25" i="62"/>
  <c r="M25" i="62"/>
  <c r="Y31" i="62"/>
  <c r="AF31" i="62"/>
  <c r="Y45" i="62"/>
  <c r="Z45" i="62" s="1"/>
  <c r="S45" i="62"/>
  <c r="T45" i="62" s="1"/>
  <c r="AK46" i="62"/>
  <c r="AL46" i="62" s="1"/>
  <c r="S48" i="62"/>
  <c r="T48" i="62" s="1"/>
  <c r="Y40" i="62"/>
  <c r="Z40" i="62" s="1"/>
  <c r="H38" i="62"/>
  <c r="AC38" i="62"/>
  <c r="Q38" i="62"/>
  <c r="W38" i="62"/>
  <c r="K38" i="62"/>
  <c r="AI38" i="62"/>
  <c r="T14" i="62"/>
  <c r="M14" i="62"/>
  <c r="AL20" i="62"/>
  <c r="AK20" i="62"/>
  <c r="AE20" i="62"/>
  <c r="Y42" i="62"/>
  <c r="Z42" i="62" s="1"/>
  <c r="S18" i="62"/>
  <c r="Z18" i="62"/>
  <c r="AK40" i="62"/>
  <c r="AL40" i="62" s="1"/>
  <c r="AE37" i="62"/>
  <c r="AF37" i="62" s="1"/>
  <c r="AK32" i="62"/>
  <c r="AF14" i="62"/>
  <c r="Y14" i="62"/>
  <c r="T43" i="62"/>
  <c r="M43" i="62"/>
  <c r="N43" i="62" s="1"/>
  <c r="M20" i="62"/>
  <c r="T20" i="62"/>
  <c r="S20" i="62"/>
  <c r="AE30" i="62"/>
  <c r="AL30" i="62"/>
  <c r="M47" i="62"/>
  <c r="N47" i="62" s="1"/>
  <c r="M42" i="62"/>
  <c r="N42" i="62" s="1"/>
  <c r="T42" i="62"/>
  <c r="Z24" i="62"/>
  <c r="S24" i="62"/>
  <c r="M37" i="62"/>
  <c r="N37" i="62" s="1"/>
  <c r="S37" i="62"/>
  <c r="T37" i="62" s="1"/>
  <c r="M24" i="62"/>
  <c r="N24" i="62" s="1"/>
  <c r="T24" i="62"/>
  <c r="AF32" i="62"/>
  <c r="Y32" i="62"/>
  <c r="S14" i="62"/>
  <c r="Z14" i="62"/>
  <c r="AL15" i="62"/>
  <c r="AE15" i="62"/>
  <c r="M16" i="62"/>
  <c r="T15" i="62"/>
  <c r="M15" i="62"/>
  <c r="N15" i="62" s="1"/>
  <c r="AE44" i="62"/>
  <c r="AF44" i="62" s="1"/>
  <c r="AK44" i="62"/>
  <c r="AL44" i="62" s="1"/>
  <c r="S30" i="62"/>
  <c r="T30" i="62" s="1"/>
  <c r="Z30" i="62"/>
  <c r="AE42" i="62"/>
  <c r="AF42" i="62" s="1"/>
  <c r="Y17" i="62"/>
  <c r="AF17" i="62"/>
  <c r="S47" i="62"/>
  <c r="T47" i="62" s="1"/>
  <c r="Z47" i="62"/>
  <c r="Y15" i="62"/>
  <c r="AF15" i="62"/>
  <c r="S17" i="62"/>
  <c r="Z17" i="62"/>
  <c r="Y24" i="62"/>
  <c r="AF24" i="62"/>
  <c r="S32" i="62"/>
  <c r="Z32" i="62"/>
  <c r="AK30" i="62"/>
  <c r="Y29" i="62"/>
  <c r="M41" i="62"/>
  <c r="N41" i="62" s="1"/>
  <c r="Y33" i="62"/>
  <c r="Z33" i="62" s="1"/>
  <c r="AF25" i="62"/>
  <c r="Y25" i="62"/>
  <c r="M45" i="62"/>
  <c r="N45" i="62" s="1"/>
  <c r="M48" i="62"/>
  <c r="N48" i="62" s="1"/>
  <c r="M34" i="62"/>
  <c r="N34" i="62" s="1"/>
  <c r="AE45" i="62"/>
  <c r="AF45" i="62" s="1"/>
  <c r="AE46" i="62"/>
  <c r="AF46" i="62" s="1"/>
  <c r="AE40" i="62"/>
  <c r="AF40" i="62" s="1"/>
  <c r="AE17" i="62"/>
  <c r="AL17" i="62"/>
  <c r="T26" i="62"/>
  <c r="M26" i="62"/>
  <c r="S26" i="62"/>
  <c r="M31" i="62"/>
  <c r="AK45" i="62"/>
  <c r="AL45" i="62" s="1"/>
  <c r="M40" i="62"/>
  <c r="N40" i="62" s="1"/>
  <c r="T40" i="62"/>
  <c r="AL24" i="62"/>
  <c r="AE24" i="62"/>
  <c r="AK17" i="62"/>
  <c r="AL14" i="62"/>
  <c r="AE14" i="62"/>
  <c r="AE18" i="62"/>
  <c r="AL18" i="62"/>
  <c r="AE33" i="62"/>
  <c r="AF33" i="62" s="1"/>
  <c r="M33" i="62"/>
  <c r="N33" i="62" s="1"/>
  <c r="M44" i="62"/>
  <c r="N44" i="62" s="1"/>
  <c r="T44" i="62"/>
  <c r="AE16" i="62"/>
  <c r="AL16" i="62"/>
  <c r="AK47" i="62"/>
  <c r="AL47" i="62" s="1"/>
  <c r="AK15" i="62"/>
  <c r="Y48" i="62"/>
  <c r="Z48" i="62" s="1"/>
  <c r="AE48" i="62"/>
  <c r="AF48" i="62" s="1"/>
  <c r="S33" i="62"/>
  <c r="T33" i="62" s="1"/>
  <c r="AK24" i="62"/>
  <c r="S31" i="62"/>
  <c r="T31" i="62" s="1"/>
  <c r="S15" i="62"/>
  <c r="S34" i="62"/>
  <c r="T34" i="62" s="1"/>
  <c r="AL31" i="17"/>
  <c r="AE31" i="17"/>
  <c r="Z31" i="17"/>
  <c r="S31" i="17"/>
  <c r="T31" i="17" s="1"/>
  <c r="Y31" i="17"/>
  <c r="AF31" i="17"/>
  <c r="M31" i="17"/>
  <c r="AK31" i="17"/>
  <c r="Y30" i="17"/>
  <c r="AF30" i="17"/>
  <c r="M30" i="17"/>
  <c r="N30" i="17" s="1"/>
  <c r="AL30" i="17"/>
  <c r="AE30" i="17"/>
  <c r="Z30" i="17"/>
  <c r="S30" i="17"/>
  <c r="T30" i="17" s="1"/>
  <c r="AK30" i="17"/>
  <c r="AE43" i="61"/>
  <c r="AF43" i="61" s="1"/>
  <c r="AK41" i="61"/>
  <c r="AL41" i="61" s="1"/>
  <c r="Y41" i="61"/>
  <c r="Z41" i="61" s="1"/>
  <c r="Y25" i="61"/>
  <c r="AK31" i="61"/>
  <c r="T25" i="61"/>
  <c r="S25" i="61"/>
  <c r="S32" i="61"/>
  <c r="AE25" i="61"/>
  <c r="AL25" i="61"/>
  <c r="AK20" i="61"/>
  <c r="AK25" i="61"/>
  <c r="AK18" i="61"/>
  <c r="S14" i="61"/>
  <c r="M35" i="61"/>
  <c r="M13" i="61"/>
  <c r="Z13" i="61"/>
  <c r="S13" i="61"/>
  <c r="AF32" i="61"/>
  <c r="Y32" i="61"/>
  <c r="S44" i="61"/>
  <c r="T44" i="61" s="1"/>
  <c r="T17" i="61"/>
  <c r="M17" i="61"/>
  <c r="S38" i="61"/>
  <c r="T38" i="61" s="1"/>
  <c r="AE45" i="61"/>
  <c r="AF45" i="61" s="1"/>
  <c r="AL17" i="61"/>
  <c r="AE17" i="61"/>
  <c r="Z21" i="61"/>
  <c r="S21" i="61"/>
  <c r="Z20" i="61"/>
  <c r="S20" i="61"/>
  <c r="Y48" i="61"/>
  <c r="Z48" i="61" s="1"/>
  <c r="M26" i="61"/>
  <c r="S26" i="61"/>
  <c r="T26" i="61"/>
  <c r="M31" i="61"/>
  <c r="M29" i="61"/>
  <c r="N29" i="61" s="1"/>
  <c r="AF21" i="61"/>
  <c r="Y21" i="61"/>
  <c r="M42" i="61"/>
  <c r="N42" i="61" s="1"/>
  <c r="AK45" i="61"/>
  <c r="AL45" i="61" s="1"/>
  <c r="S17" i="61"/>
  <c r="Z17" i="61"/>
  <c r="AL24" i="61"/>
  <c r="AE24" i="61"/>
  <c r="S31" i="61"/>
  <c r="T31" i="61" s="1"/>
  <c r="T43" i="61"/>
  <c r="M43" i="61"/>
  <c r="N25" i="61"/>
  <c r="M25" i="61"/>
  <c r="Y31" i="61"/>
  <c r="AF31" i="61"/>
  <c r="M44" i="61"/>
  <c r="N44" i="61" s="1"/>
  <c r="AL31" i="61"/>
  <c r="AE31" i="61"/>
  <c r="AE42" i="61"/>
  <c r="AF42" i="61" s="1"/>
  <c r="S45" i="61"/>
  <c r="T45" i="61" s="1"/>
  <c r="Y34" i="61"/>
  <c r="Z34" i="61" s="1"/>
  <c r="AK17" i="61"/>
  <c r="M24" i="61"/>
  <c r="N24" i="61" s="1"/>
  <c r="T24" i="61"/>
  <c r="Y15" i="61"/>
  <c r="AF15" i="61"/>
  <c r="T18" i="61"/>
  <c r="M18" i="61"/>
  <c r="S18" i="61"/>
  <c r="Z18" i="61"/>
  <c r="M37" i="61"/>
  <c r="N37" i="61" s="1"/>
  <c r="Y13" i="61"/>
  <c r="AF13" i="61"/>
  <c r="AE44" i="61"/>
  <c r="AF44" i="61" s="1"/>
  <c r="M27" i="61"/>
  <c r="T27" i="61"/>
  <c r="S42" i="61"/>
  <c r="T42" i="61" s="1"/>
  <c r="AE40" i="61"/>
  <c r="AF40" i="61" s="1"/>
  <c r="M34" i="61"/>
  <c r="N34" i="61" s="1"/>
  <c r="AE38" i="61"/>
  <c r="AF38" i="61" s="1"/>
  <c r="Y24" i="61"/>
  <c r="AF24" i="61"/>
  <c r="N43" i="61"/>
  <c r="AK44" i="61"/>
  <c r="AL44" i="61" s="1"/>
  <c r="AK47" i="61"/>
  <c r="AL47" i="61" s="1"/>
  <c r="S40" i="61"/>
  <c r="T40" i="61" s="1"/>
  <c r="AE32" i="61"/>
  <c r="AL15" i="61"/>
  <c r="AE15" i="61"/>
  <c r="AK24" i="61"/>
  <c r="M38" i="61"/>
  <c r="N38" i="61" s="1"/>
  <c r="M33" i="61"/>
  <c r="N33" i="61" s="1"/>
  <c r="AE37" i="61"/>
  <c r="AF37" i="61" s="1"/>
  <c r="AK37" i="61"/>
  <c r="AL37" i="61" s="1"/>
  <c r="AK27" i="61"/>
  <c r="Y47" i="61"/>
  <c r="Z47" i="61" s="1"/>
  <c r="Y45" i="61"/>
  <c r="Z45" i="61" s="1"/>
  <c r="M40" i="61"/>
  <c r="N40" i="61" s="1"/>
  <c r="M15" i="61"/>
  <c r="N15" i="61" s="1"/>
  <c r="T15" i="61"/>
  <c r="AF18" i="61"/>
  <c r="Y18" i="61"/>
  <c r="Y38" i="61"/>
  <c r="Z38" i="61" s="1"/>
  <c r="AE48" i="61"/>
  <c r="AF48" i="61" s="1"/>
  <c r="M47" i="61"/>
  <c r="N47" i="61" s="1"/>
  <c r="AK42" i="61"/>
  <c r="AL42" i="61" s="1"/>
  <c r="AF33" i="61"/>
  <c r="Y33" i="61"/>
  <c r="Z33" i="61" s="1"/>
  <c r="AE35" i="61"/>
  <c r="AK35" i="61"/>
  <c r="AE29" i="61"/>
  <c r="AL29" i="61"/>
  <c r="H28" i="61"/>
  <c r="Y42" i="61"/>
  <c r="Z42" i="61" s="1"/>
  <c r="AE27" i="61"/>
  <c r="AL27" i="61"/>
  <c r="AE47" i="61"/>
  <c r="AF47" i="61" s="1"/>
  <c r="AK15" i="61"/>
  <c r="Y40" i="61"/>
  <c r="Z40" i="61" s="1"/>
  <c r="S46" i="61"/>
  <c r="T46" i="61" s="1"/>
  <c r="M21" i="61"/>
  <c r="T21" i="61"/>
  <c r="M20" i="61"/>
  <c r="T20" i="61"/>
  <c r="AK38" i="61"/>
  <c r="AL38" i="61" s="1"/>
  <c r="Y44" i="61"/>
  <c r="Z44" i="61" s="1"/>
  <c r="S34" i="61"/>
  <c r="T34" i="61" s="1"/>
  <c r="AE30" i="61"/>
  <c r="AL30" i="61"/>
  <c r="S47" i="61"/>
  <c r="T47" i="61" s="1"/>
  <c r="S30" i="61"/>
  <c r="T30" i="61" s="1"/>
  <c r="Z30" i="61"/>
  <c r="Z27" i="61"/>
  <c r="S27" i="61"/>
  <c r="AF46" i="61"/>
  <c r="Y46" i="61"/>
  <c r="Z46" i="61" s="1"/>
  <c r="AL18" i="61"/>
  <c r="AE18" i="61"/>
  <c r="Z29" i="61"/>
  <c r="S29" i="61"/>
  <c r="T29" i="61" s="1"/>
  <c r="M46" i="61"/>
  <c r="N46" i="61" s="1"/>
  <c r="M41" i="61"/>
  <c r="N41" i="61" s="1"/>
  <c r="M45" i="61"/>
  <c r="N45" i="61" s="1"/>
  <c r="AK40" i="61"/>
  <c r="AL40" i="61" s="1"/>
  <c r="AF20" i="61"/>
  <c r="Y20" i="61"/>
  <c r="Y17" i="61"/>
  <c r="AE21" i="61"/>
  <c r="AL21" i="61"/>
  <c r="AE20" i="61"/>
  <c r="AL20" i="61"/>
  <c r="Y31" i="16"/>
  <c r="AF31" i="16"/>
  <c r="M31" i="16"/>
  <c r="AE31" i="16"/>
  <c r="Z31" i="16"/>
  <c r="S31" i="16"/>
  <c r="T31" i="16" s="1"/>
  <c r="AF30" i="16"/>
  <c r="Y30" i="16"/>
  <c r="M30" i="16"/>
  <c r="N30" i="16" s="1"/>
  <c r="AL30" i="16"/>
  <c r="AE30" i="16"/>
  <c r="Z30" i="16"/>
  <c r="S30" i="16"/>
  <c r="T30" i="16" s="1"/>
  <c r="AK30" i="16"/>
  <c r="AE24" i="60"/>
  <c r="AI38" i="60"/>
  <c r="F41" i="60"/>
  <c r="AI41" i="60" s="1"/>
  <c r="W38" i="60"/>
  <c r="Y38" i="60" s="1"/>
  <c r="Z38" i="60" s="1"/>
  <c r="AK21" i="60"/>
  <c r="M37" i="60"/>
  <c r="N37" i="60" s="1"/>
  <c r="AC38" i="60"/>
  <c r="K38" i="60"/>
  <c r="S38" i="60" s="1"/>
  <c r="H38" i="60"/>
  <c r="S24" i="60"/>
  <c r="Y24" i="60"/>
  <c r="M24" i="60"/>
  <c r="N24" i="60" s="1"/>
  <c r="AK44" i="60"/>
  <c r="AL44" i="60" s="1"/>
  <c r="AK25" i="60"/>
  <c r="AK24" i="60"/>
  <c r="S33" i="60"/>
  <c r="T33" i="60" s="1"/>
  <c r="H41" i="60"/>
  <c r="Q41" i="60"/>
  <c r="Z21" i="60"/>
  <c r="S21" i="60"/>
  <c r="S44" i="60"/>
  <c r="S45" i="60"/>
  <c r="T45" i="60" s="1"/>
  <c r="AF31" i="60"/>
  <c r="Y31" i="60"/>
  <c r="S27" i="60"/>
  <c r="Z27" i="60"/>
  <c r="H28" i="60"/>
  <c r="M31" i="60"/>
  <c r="Y47" i="60"/>
  <c r="Z47" i="60" s="1"/>
  <c r="AE47" i="60"/>
  <c r="AF47" i="60" s="1"/>
  <c r="H40" i="60"/>
  <c r="AC40" i="60"/>
  <c r="Q40" i="60"/>
  <c r="K40" i="60"/>
  <c r="AI40" i="60"/>
  <c r="W40" i="60"/>
  <c r="Y30" i="60"/>
  <c r="AF30" i="60"/>
  <c r="M21" i="60"/>
  <c r="T21" i="60"/>
  <c r="Y27" i="60"/>
  <c r="S46" i="60"/>
  <c r="T46" i="60" s="1"/>
  <c r="Y43" i="60"/>
  <c r="AK31" i="60"/>
  <c r="AE31" i="60"/>
  <c r="AL31" i="60"/>
  <c r="AE48" i="60"/>
  <c r="AF48" i="60" s="1"/>
  <c r="M48" i="60"/>
  <c r="N48" i="60" s="1"/>
  <c r="AE29" i="60"/>
  <c r="AL29" i="60"/>
  <c r="AE46" i="60"/>
  <c r="AF46" i="60" s="1"/>
  <c r="AL46" i="60"/>
  <c r="Z25" i="60"/>
  <c r="S25" i="60"/>
  <c r="M43" i="60"/>
  <c r="N43" i="60" s="1"/>
  <c r="AK26" i="60"/>
  <c r="AK48" i="60"/>
  <c r="AL48" i="60" s="1"/>
  <c r="AE26" i="60"/>
  <c r="AL26" i="60"/>
  <c r="Y45" i="60"/>
  <c r="Z45" i="60" s="1"/>
  <c r="Z31" i="60"/>
  <c r="S31" i="60"/>
  <c r="T31" i="60" s="1"/>
  <c r="S34" i="60"/>
  <c r="T34" i="60" s="1"/>
  <c r="M20" i="60"/>
  <c r="T20" i="60"/>
  <c r="S20" i="60"/>
  <c r="Y44" i="60"/>
  <c r="Z44" i="60" s="1"/>
  <c r="M44" i="60"/>
  <c r="N44" i="60" s="1"/>
  <c r="T44" i="60"/>
  <c r="Y33" i="60"/>
  <c r="Z33" i="60" s="1"/>
  <c r="AE43" i="60"/>
  <c r="AF43" i="60" s="1"/>
  <c r="AL43" i="60"/>
  <c r="M26" i="60"/>
  <c r="T26" i="60"/>
  <c r="AK29" i="60"/>
  <c r="S29" i="60"/>
  <c r="T29" i="60" s="1"/>
  <c r="Z29" i="60"/>
  <c r="AE45" i="60"/>
  <c r="AF45" i="60" s="1"/>
  <c r="T30" i="60"/>
  <c r="M30" i="60"/>
  <c r="N30" i="60" s="1"/>
  <c r="Y21" i="60"/>
  <c r="Z43" i="60"/>
  <c r="S43" i="60"/>
  <c r="T43" i="60" s="1"/>
  <c r="M32" i="60"/>
  <c r="T32" i="60"/>
  <c r="M46" i="60"/>
  <c r="N46" i="60" s="1"/>
  <c r="M25" i="60"/>
  <c r="T25" i="60"/>
  <c r="Y46" i="60"/>
  <c r="Z46" i="60" s="1"/>
  <c r="Z26" i="60"/>
  <c r="S26" i="60"/>
  <c r="Y34" i="60"/>
  <c r="Z34" i="60" s="1"/>
  <c r="AE21" i="60"/>
  <c r="AL21" i="60"/>
  <c r="AE44" i="60"/>
  <c r="AF44" i="60" s="1"/>
  <c r="M33" i="60"/>
  <c r="N33" i="60" s="1"/>
  <c r="AK45" i="60"/>
  <c r="AL45" i="60" s="1"/>
  <c r="AE25" i="60"/>
  <c r="AL25" i="60"/>
  <c r="M27" i="60"/>
  <c r="Z31" i="15"/>
  <c r="S31" i="15"/>
  <c r="T31" i="15" s="1"/>
  <c r="AF31" i="15"/>
  <c r="Y31" i="15"/>
  <c r="M31" i="15"/>
  <c r="AL31" i="15"/>
  <c r="AE31" i="15"/>
  <c r="AK31" i="15"/>
  <c r="AF30" i="15"/>
  <c r="Y30" i="15"/>
  <c r="M30" i="15"/>
  <c r="N30" i="15" s="1"/>
  <c r="AL30" i="15"/>
  <c r="AE30" i="15"/>
  <c r="Z30" i="15"/>
  <c r="S30" i="15"/>
  <c r="T30" i="15" s="1"/>
  <c r="AK30" i="15"/>
  <c r="M34" i="59"/>
  <c r="N34" i="59" s="1"/>
  <c r="Y34" i="59"/>
  <c r="Z34" i="59" s="1"/>
  <c r="AE48" i="59"/>
  <c r="AF48" i="59" s="1"/>
  <c r="M31" i="59"/>
  <c r="AL32" i="59"/>
  <c r="AE32" i="59"/>
  <c r="S48" i="59"/>
  <c r="T48" i="59" s="1"/>
  <c r="Z25" i="59"/>
  <c r="S25" i="59"/>
  <c r="H27" i="59"/>
  <c r="N27" i="59" s="1"/>
  <c r="W27" i="59"/>
  <c r="Q27" i="59"/>
  <c r="K27" i="59"/>
  <c r="AI27" i="59"/>
  <c r="AC27" i="59"/>
  <c r="Y48" i="59"/>
  <c r="Z48" i="59" s="1"/>
  <c r="AE41" i="59"/>
  <c r="AF41" i="59" s="1"/>
  <c r="M47" i="59"/>
  <c r="N47" i="59" s="1"/>
  <c r="AC30" i="59"/>
  <c r="Q30" i="59"/>
  <c r="W30" i="59"/>
  <c r="H30" i="59"/>
  <c r="AI30" i="59"/>
  <c r="K30" i="59"/>
  <c r="AK32" i="59"/>
  <c r="AK48" i="59"/>
  <c r="AL48" i="59" s="1"/>
  <c r="H33" i="59"/>
  <c r="AI33" i="59"/>
  <c r="Q33" i="59"/>
  <c r="K33" i="59"/>
  <c r="AC33" i="59"/>
  <c r="W33" i="59"/>
  <c r="AK44" i="59"/>
  <c r="Y47" i="59"/>
  <c r="Z47" i="59" s="1"/>
  <c r="S40" i="59"/>
  <c r="T40" i="59" s="1"/>
  <c r="AE46" i="59"/>
  <c r="AF46" i="59" s="1"/>
  <c r="Y43" i="59"/>
  <c r="AK41" i="59"/>
  <c r="AL41" i="59" s="1"/>
  <c r="S31" i="59"/>
  <c r="T31" i="59" s="1"/>
  <c r="Z31" i="59"/>
  <c r="AE43" i="59"/>
  <c r="AF43" i="59" s="1"/>
  <c r="Y25" i="59"/>
  <c r="AF25" i="59"/>
  <c r="AK46" i="59"/>
  <c r="AL46" i="59" s="1"/>
  <c r="H24" i="59"/>
  <c r="W24" i="59"/>
  <c r="AI24" i="59"/>
  <c r="Q24" i="59"/>
  <c r="AC24" i="59"/>
  <c r="K24" i="59"/>
  <c r="Z32" i="59"/>
  <c r="S32" i="59"/>
  <c r="M48" i="59"/>
  <c r="N48" i="59" s="1"/>
  <c r="AK31" i="59"/>
  <c r="M25" i="59"/>
  <c r="T25" i="59"/>
  <c r="Y31" i="59"/>
  <c r="S47" i="59"/>
  <c r="T47" i="59" s="1"/>
  <c r="AE47" i="59"/>
  <c r="AF47" i="59" s="1"/>
  <c r="AL47" i="59"/>
  <c r="AC37" i="59"/>
  <c r="Q37" i="59"/>
  <c r="AI37" i="59"/>
  <c r="F38" i="59"/>
  <c r="K37" i="59"/>
  <c r="H37" i="59"/>
  <c r="W37" i="59"/>
  <c r="Y40" i="59"/>
  <c r="Z40" i="59" s="1"/>
  <c r="S46" i="59"/>
  <c r="T46" i="59" s="1"/>
  <c r="M43" i="59"/>
  <c r="N43" i="59" s="1"/>
  <c r="M41" i="59"/>
  <c r="N41" i="59" s="1"/>
  <c r="AE34" i="59"/>
  <c r="AF34" i="59" s="1"/>
  <c r="M44" i="59"/>
  <c r="N44" i="59" s="1"/>
  <c r="AE44" i="59"/>
  <c r="AF44" i="59" s="1"/>
  <c r="AL44" i="59"/>
  <c r="S44" i="59"/>
  <c r="T44" i="59" s="1"/>
  <c r="AC29" i="59"/>
  <c r="Q29" i="59"/>
  <c r="K29" i="59"/>
  <c r="AI29" i="59"/>
  <c r="W29" i="59"/>
  <c r="H29" i="59"/>
  <c r="Y44" i="59"/>
  <c r="Z44" i="59" s="1"/>
  <c r="AE40" i="59"/>
  <c r="AF40" i="59" s="1"/>
  <c r="Y46" i="59"/>
  <c r="Z46" i="59" s="1"/>
  <c r="S43" i="59"/>
  <c r="T43" i="59" s="1"/>
  <c r="Z43" i="59"/>
  <c r="Y41" i="59"/>
  <c r="Z41" i="59" s="1"/>
  <c r="AE31" i="59"/>
  <c r="AL31" i="59"/>
  <c r="M46" i="59"/>
  <c r="N46" i="59" s="1"/>
  <c r="S34" i="59"/>
  <c r="T34" i="59" s="1"/>
  <c r="H19" i="59"/>
  <c r="K26" i="59"/>
  <c r="H26" i="59"/>
  <c r="N26" i="59" s="1"/>
  <c r="AI26" i="59"/>
  <c r="Q26" i="59"/>
  <c r="AC26" i="59"/>
  <c r="W26" i="59"/>
  <c r="AC20" i="59"/>
  <c r="K20" i="59"/>
  <c r="Q20" i="59"/>
  <c r="W20" i="59"/>
  <c r="H20" i="59"/>
  <c r="N20" i="59" s="1"/>
  <c r="AI20" i="59"/>
  <c r="M32" i="59"/>
  <c r="T32" i="59"/>
  <c r="AF32" i="59"/>
  <c r="Y32" i="59"/>
  <c r="AE25" i="59"/>
  <c r="AL25" i="59"/>
  <c r="S43" i="58"/>
  <c r="AE34" i="58"/>
  <c r="AF34" i="58" s="1"/>
  <c r="Y34" i="58"/>
  <c r="Z34" i="58" s="1"/>
  <c r="AK34" i="58"/>
  <c r="AL34" i="58" s="1"/>
  <c r="M46" i="58"/>
  <c r="N46" i="58" s="1"/>
  <c r="S46" i="58"/>
  <c r="T46" i="58" s="1"/>
  <c r="M48" i="58"/>
  <c r="N48" i="58" s="1"/>
  <c r="AE44" i="58"/>
  <c r="AF44" i="58" s="1"/>
  <c r="AC30" i="58"/>
  <c r="Q30" i="58"/>
  <c r="AI30" i="58"/>
  <c r="K30" i="58"/>
  <c r="W30" i="58"/>
  <c r="H30" i="58"/>
  <c r="AL20" i="58"/>
  <c r="AE20" i="58"/>
  <c r="M34" i="58"/>
  <c r="N34" i="58" s="1"/>
  <c r="S48" i="58"/>
  <c r="T48" i="58" s="1"/>
  <c r="S44" i="58"/>
  <c r="T44" i="58" s="1"/>
  <c r="Z44" i="58"/>
  <c r="AC37" i="58"/>
  <c r="Q37" i="58"/>
  <c r="H37" i="58"/>
  <c r="F38" i="58"/>
  <c r="W37" i="58"/>
  <c r="AI37" i="58"/>
  <c r="K37" i="58"/>
  <c r="S34" i="58"/>
  <c r="T34" i="58" s="1"/>
  <c r="M26" i="58"/>
  <c r="T26" i="58"/>
  <c r="M44" i="58"/>
  <c r="N44" i="58" s="1"/>
  <c r="AE46" i="58"/>
  <c r="AF46" i="58" s="1"/>
  <c r="AK44" i="58"/>
  <c r="AL44" i="58" s="1"/>
  <c r="AC29" i="58"/>
  <c r="Q29" i="58"/>
  <c r="W29" i="58"/>
  <c r="AI29" i="58"/>
  <c r="K29" i="58"/>
  <c r="H29" i="58"/>
  <c r="AK46" i="58"/>
  <c r="AL46" i="58" s="1"/>
  <c r="M45" i="58"/>
  <c r="N45" i="58" s="1"/>
  <c r="AC25" i="58"/>
  <c r="K25" i="58"/>
  <c r="W25" i="58"/>
  <c r="AI25" i="58"/>
  <c r="Q25" i="58"/>
  <c r="H25" i="58"/>
  <c r="N25" i="58" s="1"/>
  <c r="Y26" i="58"/>
  <c r="AF26" i="58"/>
  <c r="H40" i="58"/>
  <c r="AC40" i="58"/>
  <c r="K40" i="58"/>
  <c r="W40" i="58"/>
  <c r="Q40" i="58"/>
  <c r="AI40" i="58"/>
  <c r="Y43" i="58"/>
  <c r="Z43" i="58" s="1"/>
  <c r="AF45" i="58"/>
  <c r="Y45" i="58"/>
  <c r="Z45" i="58" s="1"/>
  <c r="H33" i="58"/>
  <c r="W33" i="58"/>
  <c r="AI33" i="58"/>
  <c r="Q33" i="58"/>
  <c r="AC33" i="58"/>
  <c r="K33" i="58"/>
  <c r="H31" i="58"/>
  <c r="N31" i="58" s="1"/>
  <c r="W31" i="58"/>
  <c r="AI31" i="58"/>
  <c r="Q31" i="58"/>
  <c r="K31" i="58"/>
  <c r="AC31" i="58"/>
  <c r="AE43" i="58"/>
  <c r="AF43" i="58" s="1"/>
  <c r="Y48" i="58"/>
  <c r="Z48" i="58" s="1"/>
  <c r="AK20" i="58"/>
  <c r="AK26" i="58"/>
  <c r="T43" i="58"/>
  <c r="M43" i="58"/>
  <c r="N43" i="58" s="1"/>
  <c r="AC47" i="58"/>
  <c r="K47" i="58"/>
  <c r="AI47" i="58"/>
  <c r="H47" i="58"/>
  <c r="Q47" i="58"/>
  <c r="W47" i="58"/>
  <c r="S45" i="58"/>
  <c r="T45" i="58" s="1"/>
  <c r="AC32" i="58"/>
  <c r="K32" i="58"/>
  <c r="W32" i="58"/>
  <c r="AI32" i="58"/>
  <c r="H32" i="58"/>
  <c r="N32" i="58" s="1"/>
  <c r="Q32" i="58"/>
  <c r="Y20" i="58"/>
  <c r="AF20" i="58"/>
  <c r="AE26" i="58"/>
  <c r="AL26" i="58"/>
  <c r="AE48" i="58"/>
  <c r="AF48" i="58" s="1"/>
  <c r="H24" i="58"/>
  <c r="AI24" i="58"/>
  <c r="AC24" i="58"/>
  <c r="K24" i="58"/>
  <c r="W24" i="58"/>
  <c r="Q24" i="58"/>
  <c r="Z20" i="58"/>
  <c r="S20" i="58"/>
  <c r="AI41" i="58"/>
  <c r="W41" i="58"/>
  <c r="K41" i="58"/>
  <c r="H41" i="58"/>
  <c r="Q41" i="58"/>
  <c r="AC41" i="58"/>
  <c r="AK48" i="58"/>
  <c r="AL48" i="58" s="1"/>
  <c r="H27" i="58"/>
  <c r="N27" i="58" s="1"/>
  <c r="W27" i="58"/>
  <c r="AI27" i="58"/>
  <c r="AC27" i="58"/>
  <c r="Q27" i="58"/>
  <c r="K27" i="58"/>
  <c r="M20" i="58"/>
  <c r="T20" i="58"/>
  <c r="Z26" i="58"/>
  <c r="S26" i="58"/>
  <c r="Y43" i="57"/>
  <c r="Z43" i="57" s="1"/>
  <c r="AL48" i="57"/>
  <c r="AK41" i="57"/>
  <c r="AL41" i="57" s="1"/>
  <c r="AK34" i="57"/>
  <c r="AL34" i="57" s="1"/>
  <c r="AK24" i="57"/>
  <c r="M34" i="57"/>
  <c r="N34" i="57" s="1"/>
  <c r="Y34" i="57"/>
  <c r="Z34" i="57" s="1"/>
  <c r="AE34" i="57"/>
  <c r="AF34" i="57" s="1"/>
  <c r="Q37" i="57"/>
  <c r="AC37" i="57"/>
  <c r="W37" i="57"/>
  <c r="F38" i="57"/>
  <c r="AI37" i="57"/>
  <c r="K37" i="57"/>
  <c r="H37" i="57"/>
  <c r="H27" i="57"/>
  <c r="N27" i="57" s="1"/>
  <c r="AC27" i="57"/>
  <c r="K27" i="57"/>
  <c r="W27" i="57"/>
  <c r="AI27" i="57"/>
  <c r="Q27" i="57"/>
  <c r="M25" i="57"/>
  <c r="T25" i="57"/>
  <c r="Y48" i="57"/>
  <c r="Z48" i="57" s="1"/>
  <c r="H33" i="57"/>
  <c r="Q33" i="57"/>
  <c r="AC33" i="57"/>
  <c r="K33" i="57"/>
  <c r="AI33" i="57"/>
  <c r="W33" i="57"/>
  <c r="Z29" i="57"/>
  <c r="S29" i="57"/>
  <c r="T29" i="57" s="1"/>
  <c r="T43" i="57"/>
  <c r="M43" i="57"/>
  <c r="N43" i="57" s="1"/>
  <c r="AF25" i="57"/>
  <c r="Y25" i="57"/>
  <c r="S46" i="57"/>
  <c r="T46" i="57" s="1"/>
  <c r="S32" i="57"/>
  <c r="Z32" i="57"/>
  <c r="AF24" i="57"/>
  <c r="Y24" i="57"/>
  <c r="Q30" i="57"/>
  <c r="AC30" i="57"/>
  <c r="W30" i="57"/>
  <c r="K30" i="57"/>
  <c r="AI30" i="57"/>
  <c r="H30" i="57"/>
  <c r="AL29" i="57"/>
  <c r="AE29" i="57"/>
  <c r="AE43" i="57"/>
  <c r="AF43" i="57" s="1"/>
  <c r="AL25" i="57"/>
  <c r="AE25" i="57"/>
  <c r="AL31" i="57"/>
  <c r="AE31" i="57"/>
  <c r="M47" i="57"/>
  <c r="N47" i="57" s="1"/>
  <c r="T24" i="57"/>
  <c r="M24" i="57"/>
  <c r="N24" i="57" s="1"/>
  <c r="S47" i="57"/>
  <c r="T47" i="57" s="1"/>
  <c r="M46" i="57"/>
  <c r="N46" i="57" s="1"/>
  <c r="AL32" i="57"/>
  <c r="AE32" i="57"/>
  <c r="Y46" i="57"/>
  <c r="Z46" i="57" s="1"/>
  <c r="AK32" i="57"/>
  <c r="K26" i="57"/>
  <c r="W26" i="57"/>
  <c r="H26" i="57"/>
  <c r="N26" i="57" s="1"/>
  <c r="AC26" i="57"/>
  <c r="AI26" i="57"/>
  <c r="Q26" i="57"/>
  <c r="M41" i="57"/>
  <c r="N41" i="57" s="1"/>
  <c r="S15" i="57"/>
  <c r="Z15" i="57"/>
  <c r="S48" i="57"/>
  <c r="T48" i="57" s="1"/>
  <c r="Y44" i="57"/>
  <c r="Y47" i="57"/>
  <c r="Z47" i="57" s="1"/>
  <c r="M32" i="57"/>
  <c r="T32" i="57"/>
  <c r="AE48" i="57"/>
  <c r="AF48" i="57" s="1"/>
  <c r="AE41" i="57"/>
  <c r="AF41" i="57" s="1"/>
  <c r="Y41" i="57"/>
  <c r="Z41" i="57" s="1"/>
  <c r="S34" i="57"/>
  <c r="T34" i="57" s="1"/>
  <c r="M48" i="57"/>
  <c r="N48" i="57" s="1"/>
  <c r="M44" i="57"/>
  <c r="N44" i="57" s="1"/>
  <c r="AF31" i="57"/>
  <c r="Y31" i="57"/>
  <c r="AL47" i="57"/>
  <c r="AE47" i="57"/>
  <c r="AF47" i="57" s="1"/>
  <c r="Y32" i="57"/>
  <c r="AF32" i="57"/>
  <c r="AC40" i="57"/>
  <c r="Q40" i="57"/>
  <c r="AI40" i="57"/>
  <c r="W40" i="57"/>
  <c r="K40" i="57"/>
  <c r="H40" i="57"/>
  <c r="S44" i="57"/>
  <c r="T44" i="57" s="1"/>
  <c r="Z44" i="57"/>
  <c r="AK44" i="57"/>
  <c r="AK43" i="57"/>
  <c r="AL43" i="57" s="1"/>
  <c r="Z24" i="57"/>
  <c r="S24" i="57"/>
  <c r="S25" i="57"/>
  <c r="AE44" i="57"/>
  <c r="AF44" i="57" s="1"/>
  <c r="AL44" i="57"/>
  <c r="M29" i="57"/>
  <c r="N29" i="57" s="1"/>
  <c r="S41" i="57"/>
  <c r="T41" i="57" s="1"/>
  <c r="AK25" i="57"/>
  <c r="AE15" i="57"/>
  <c r="AL15" i="57"/>
  <c r="Y29" i="57"/>
  <c r="AF15" i="57"/>
  <c r="Y15" i="57"/>
  <c r="AL24" i="57"/>
  <c r="AE24" i="57"/>
  <c r="AK41" i="56"/>
  <c r="AL41" i="56" s="1"/>
  <c r="AK32" i="56"/>
  <c r="Y34" i="56"/>
  <c r="Z34" i="56" s="1"/>
  <c r="Y43" i="56"/>
  <c r="Z43" i="56" s="1"/>
  <c r="AE48" i="56"/>
  <c r="AF48" i="56" s="1"/>
  <c r="Y45" i="56"/>
  <c r="Z45" i="56" s="1"/>
  <c r="M26" i="56"/>
  <c r="T26" i="56"/>
  <c r="M34" i="56"/>
  <c r="N34" i="56" s="1"/>
  <c r="AE41" i="56"/>
  <c r="AF41" i="56" s="1"/>
  <c r="M41" i="56"/>
  <c r="N41" i="56" s="1"/>
  <c r="H27" i="56"/>
  <c r="N27" i="56" s="1"/>
  <c r="W27" i="56"/>
  <c r="AI27" i="56"/>
  <c r="AC27" i="56"/>
  <c r="Q27" i="56"/>
  <c r="K27" i="56"/>
  <c r="S45" i="56"/>
  <c r="T45" i="56" s="1"/>
  <c r="S34" i="56"/>
  <c r="T34" i="56" s="1"/>
  <c r="Y41" i="56"/>
  <c r="Z41" i="56" s="1"/>
  <c r="H24" i="56"/>
  <c r="W24" i="56"/>
  <c r="AC24" i="56"/>
  <c r="Q24" i="56"/>
  <c r="AI24" i="56"/>
  <c r="K24" i="56"/>
  <c r="AC30" i="56"/>
  <c r="Q30" i="56"/>
  <c r="W30" i="56"/>
  <c r="H30" i="56"/>
  <c r="AI30" i="56"/>
  <c r="K30" i="56"/>
  <c r="Y44" i="56"/>
  <c r="Z44" i="56" s="1"/>
  <c r="AC37" i="56"/>
  <c r="Q37" i="56"/>
  <c r="AI37" i="56"/>
  <c r="K37" i="56"/>
  <c r="F38" i="56"/>
  <c r="H37" i="56"/>
  <c r="W37" i="56"/>
  <c r="H40" i="56"/>
  <c r="Q40" i="56"/>
  <c r="AC40" i="56"/>
  <c r="K40" i="56"/>
  <c r="AI40" i="56"/>
  <c r="W40" i="56"/>
  <c r="AK47" i="56"/>
  <c r="AL47" i="56" s="1"/>
  <c r="AC20" i="56"/>
  <c r="K20" i="56"/>
  <c r="W20" i="56"/>
  <c r="H20" i="56"/>
  <c r="N20" i="56" s="1"/>
  <c r="AI20" i="56"/>
  <c r="Q20" i="56"/>
  <c r="AC29" i="56"/>
  <c r="Q29" i="56"/>
  <c r="AI29" i="56"/>
  <c r="H29" i="56"/>
  <c r="K29" i="56"/>
  <c r="W29" i="56"/>
  <c r="Z47" i="56"/>
  <c r="S47" i="56"/>
  <c r="T47" i="56" s="1"/>
  <c r="H33" i="56"/>
  <c r="W33" i="56"/>
  <c r="AI33" i="56"/>
  <c r="Q33" i="56"/>
  <c r="K33" i="56"/>
  <c r="AC33" i="56"/>
  <c r="AK48" i="56"/>
  <c r="AL48" i="56" s="1"/>
  <c r="M48" i="56"/>
  <c r="N48" i="56" s="1"/>
  <c r="M44" i="56"/>
  <c r="N44" i="56" s="1"/>
  <c r="AL32" i="56"/>
  <c r="AE32" i="56"/>
  <c r="S48" i="56"/>
  <c r="T48" i="56" s="1"/>
  <c r="H19" i="56"/>
  <c r="AE34" i="56"/>
  <c r="AF34" i="56" s="1"/>
  <c r="AE44" i="56"/>
  <c r="AF44" i="56" s="1"/>
  <c r="Y26" i="56"/>
  <c r="AF26" i="56"/>
  <c r="AC46" i="56"/>
  <c r="H46" i="56"/>
  <c r="W46" i="56"/>
  <c r="AI46" i="56"/>
  <c r="Q46" i="56"/>
  <c r="K46" i="56"/>
  <c r="M47" i="56"/>
  <c r="N47" i="56" s="1"/>
  <c r="AC25" i="56"/>
  <c r="K25" i="56"/>
  <c r="W25" i="56"/>
  <c r="Q25" i="56"/>
  <c r="H25" i="56"/>
  <c r="N25" i="56" s="1"/>
  <c r="AI25" i="56"/>
  <c r="S44" i="56"/>
  <c r="T44" i="56" s="1"/>
  <c r="N45" i="56"/>
  <c r="Z26" i="56"/>
  <c r="S26" i="56"/>
  <c r="AF32" i="56"/>
  <c r="Y32" i="56"/>
  <c r="M32" i="56"/>
  <c r="T32" i="56"/>
  <c r="AE47" i="56"/>
  <c r="AF47" i="56" s="1"/>
  <c r="S41" i="56"/>
  <c r="T41" i="56" s="1"/>
  <c r="H31" i="56"/>
  <c r="N31" i="56" s="1"/>
  <c r="AI31" i="56"/>
  <c r="Q31" i="56"/>
  <c r="K31" i="56"/>
  <c r="AC31" i="56"/>
  <c r="W31" i="56"/>
  <c r="Y48" i="56"/>
  <c r="Z48" i="56" s="1"/>
  <c r="AK44" i="56"/>
  <c r="AL44" i="56" s="1"/>
  <c r="AE45" i="56"/>
  <c r="AF45" i="56" s="1"/>
  <c r="AL45" i="56"/>
  <c r="AE43" i="56"/>
  <c r="AF43" i="56" s="1"/>
  <c r="S29" i="55"/>
  <c r="T29" i="55" s="1"/>
  <c r="Z29" i="55"/>
  <c r="S31" i="55"/>
  <c r="T31" i="55" s="1"/>
  <c r="Z31" i="55"/>
  <c r="Y31" i="55"/>
  <c r="H38" i="55"/>
  <c r="Q38" i="55"/>
  <c r="AC38" i="55"/>
  <c r="W38" i="55"/>
  <c r="AI38" i="55"/>
  <c r="K38" i="55"/>
  <c r="Y29" i="55"/>
  <c r="AE20" i="55"/>
  <c r="AL20" i="55"/>
  <c r="AI44" i="55"/>
  <c r="W44" i="55"/>
  <c r="K44" i="55"/>
  <c r="H44" i="55"/>
  <c r="AC44" i="55"/>
  <c r="Q44" i="55"/>
  <c r="Y37" i="55"/>
  <c r="Z37" i="55" s="1"/>
  <c r="S37" i="55"/>
  <c r="T37" i="55" s="1"/>
  <c r="M43" i="55"/>
  <c r="N43" i="55" s="1"/>
  <c r="M33" i="55"/>
  <c r="N33" i="55" s="1"/>
  <c r="Z26" i="55"/>
  <c r="S26" i="55"/>
  <c r="S33" i="55"/>
  <c r="T33" i="55" s="1"/>
  <c r="Y30" i="55"/>
  <c r="AF30" i="55"/>
  <c r="M37" i="55"/>
  <c r="N37" i="55" s="1"/>
  <c r="AL26" i="55"/>
  <c r="AE26" i="55"/>
  <c r="AK26" i="55"/>
  <c r="AF25" i="55"/>
  <c r="Y25" i="55"/>
  <c r="Q34" i="55"/>
  <c r="AI34" i="55"/>
  <c r="AC34" i="55"/>
  <c r="K34" i="55"/>
  <c r="W34" i="55"/>
  <c r="H28" i="55"/>
  <c r="AL29" i="55"/>
  <c r="AK29" i="55"/>
  <c r="AE29" i="55"/>
  <c r="M30" i="55"/>
  <c r="N30" i="55" s="1"/>
  <c r="M48" i="55"/>
  <c r="N48" i="55" s="1"/>
  <c r="S43" i="55"/>
  <c r="T43" i="55" s="1"/>
  <c r="M25" i="55"/>
  <c r="T25" i="55"/>
  <c r="T26" i="55"/>
  <c r="M26" i="55"/>
  <c r="Z25" i="55"/>
  <c r="S25" i="55"/>
  <c r="S46" i="55"/>
  <c r="T46" i="55" s="1"/>
  <c r="T27" i="55"/>
  <c r="M27" i="55"/>
  <c r="Y43" i="55"/>
  <c r="Z43" i="55" s="1"/>
  <c r="M31" i="55"/>
  <c r="M24" i="55"/>
  <c r="N24" i="55" s="1"/>
  <c r="Y47" i="55"/>
  <c r="Z47" i="55" s="1"/>
  <c r="Z32" i="55"/>
  <c r="S32" i="55"/>
  <c r="Y15" i="55"/>
  <c r="AF15" i="55"/>
  <c r="AF32" i="55"/>
  <c r="Y32" i="55"/>
  <c r="AL25" i="55"/>
  <c r="AE25" i="55"/>
  <c r="M47" i="55"/>
  <c r="N47" i="55" s="1"/>
  <c r="AL33" i="55"/>
  <c r="AE33" i="55"/>
  <c r="AF33" i="55" s="1"/>
  <c r="M46" i="55"/>
  <c r="S48" i="55"/>
  <c r="T48" i="55" s="1"/>
  <c r="Y46" i="55"/>
  <c r="Z46" i="55" s="1"/>
  <c r="S20" i="55"/>
  <c r="Z20" i="55"/>
  <c r="M32" i="55"/>
  <c r="T32" i="55"/>
  <c r="AF20" i="55"/>
  <c r="Y20" i="55"/>
  <c r="S47" i="55"/>
  <c r="T47" i="55" s="1"/>
  <c r="AE47" i="55"/>
  <c r="AF47" i="55" s="1"/>
  <c r="AL47" i="55"/>
  <c r="Y26" i="55"/>
  <c r="AE31" i="55"/>
  <c r="AL31" i="55"/>
  <c r="Q45" i="55"/>
  <c r="H45" i="55"/>
  <c r="W45" i="55"/>
  <c r="AI45" i="55"/>
  <c r="AC45" i="55"/>
  <c r="K45" i="55"/>
  <c r="S27" i="55"/>
  <c r="AE32" i="55"/>
  <c r="AL32" i="55"/>
  <c r="M20" i="55"/>
  <c r="T20" i="55"/>
  <c r="AE43" i="55"/>
  <c r="AF43" i="55" s="1"/>
  <c r="AE37" i="55"/>
  <c r="AF37" i="55" s="1"/>
  <c r="AK20" i="55"/>
  <c r="Z25" i="54"/>
  <c r="S25" i="54"/>
  <c r="Q38" i="54"/>
  <c r="S20" i="54"/>
  <c r="Y32" i="54"/>
  <c r="AF32" i="54"/>
  <c r="AC38" i="54"/>
  <c r="AC46" i="54"/>
  <c r="S37" i="54"/>
  <c r="T37" i="54" s="1"/>
  <c r="H28" i="54"/>
  <c r="AK30" i="54"/>
  <c r="AI38" i="54"/>
  <c r="Y25" i="54"/>
  <c r="Q46" i="54"/>
  <c r="W38" i="54"/>
  <c r="AE30" i="54"/>
  <c r="AI46" i="54"/>
  <c r="AK46" i="54" s="1"/>
  <c r="AL46" i="54" s="1"/>
  <c r="K38" i="54"/>
  <c r="M38" i="54" s="1"/>
  <c r="N38" i="54" s="1"/>
  <c r="AK27" i="54"/>
  <c r="W46" i="54"/>
  <c r="M27" i="54"/>
  <c r="T27" i="54"/>
  <c r="AE32" i="54"/>
  <c r="T24" i="54"/>
  <c r="M24" i="54"/>
  <c r="N24" i="54" s="1"/>
  <c r="Y44" i="54"/>
  <c r="Z44" i="54" s="1"/>
  <c r="AI41" i="54"/>
  <c r="W41" i="54"/>
  <c r="K41" i="54"/>
  <c r="H41" i="54"/>
  <c r="AC41" i="54"/>
  <c r="Q41" i="54"/>
  <c r="AF31" i="54"/>
  <c r="Y31" i="54"/>
  <c r="H40" i="54"/>
  <c r="AC40" i="54"/>
  <c r="Q40" i="54"/>
  <c r="K40" i="54"/>
  <c r="W40" i="54"/>
  <c r="AI40" i="54"/>
  <c r="M44" i="54"/>
  <c r="N44" i="54" s="1"/>
  <c r="Y26" i="54"/>
  <c r="AF26" i="54"/>
  <c r="M25" i="54"/>
  <c r="AK44" i="54"/>
  <c r="AL44" i="54" s="1"/>
  <c r="M31" i="54"/>
  <c r="AE44" i="54"/>
  <c r="AF44" i="54" s="1"/>
  <c r="AC43" i="54"/>
  <c r="K43" i="54"/>
  <c r="H43" i="54"/>
  <c r="Q43" i="54"/>
  <c r="AI43" i="54"/>
  <c r="W43" i="54"/>
  <c r="AE46" i="54"/>
  <c r="AE26" i="54"/>
  <c r="AL26" i="54"/>
  <c r="Q45" i="54"/>
  <c r="AI45" i="54"/>
  <c r="AK45" i="54" s="1"/>
  <c r="W45" i="54"/>
  <c r="K45" i="54"/>
  <c r="H45" i="54"/>
  <c r="AC45" i="54"/>
  <c r="S31" i="54"/>
  <c r="T31" i="54" s="1"/>
  <c r="Z24" i="54"/>
  <c r="S24" i="54"/>
  <c r="AE31" i="54"/>
  <c r="K48" i="54"/>
  <c r="AH34" i="54"/>
  <c r="AI34" i="54" s="1"/>
  <c r="V34" i="54"/>
  <c r="W34" i="54" s="1"/>
  <c r="J34" i="54"/>
  <c r="K34" i="54" s="1"/>
  <c r="AC48" i="54"/>
  <c r="H48" i="54"/>
  <c r="AB34" i="54"/>
  <c r="AC34" i="54" s="1"/>
  <c r="W48" i="54"/>
  <c r="G34" i="54"/>
  <c r="H34" i="54" s="1"/>
  <c r="Q48" i="54"/>
  <c r="AI48" i="54"/>
  <c r="P34" i="54"/>
  <c r="Q34" i="54" s="1"/>
  <c r="AC47" i="54"/>
  <c r="W47" i="54"/>
  <c r="K47" i="54"/>
  <c r="Q47" i="54"/>
  <c r="H47" i="54"/>
  <c r="AI47" i="54"/>
  <c r="S44" i="54"/>
  <c r="T44" i="54" s="1"/>
  <c r="Z29" i="54"/>
  <c r="S29" i="54"/>
  <c r="T29" i="54" s="1"/>
  <c r="AF24" i="54"/>
  <c r="Y24" i="54"/>
  <c r="M27" i="53"/>
  <c r="T27" i="53"/>
  <c r="Y24" i="53"/>
  <c r="S27" i="53"/>
  <c r="H41" i="53"/>
  <c r="AI45" i="53"/>
  <c r="AK45" i="53" s="1"/>
  <c r="AL45" i="53" s="1"/>
  <c r="K45" i="53"/>
  <c r="M45" i="53" s="1"/>
  <c r="N45" i="53" s="1"/>
  <c r="H44" i="53"/>
  <c r="W41" i="53"/>
  <c r="AE41" i="53" s="1"/>
  <c r="AF41" i="53" s="1"/>
  <c r="AK38" i="53"/>
  <c r="AL38" i="53" s="1"/>
  <c r="AK48" i="53"/>
  <c r="AI44" i="53"/>
  <c r="AK44" i="53" s="1"/>
  <c r="AL44" i="53" s="1"/>
  <c r="Q41" i="53"/>
  <c r="W45" i="53"/>
  <c r="W44" i="53"/>
  <c r="Y44" i="53" s="1"/>
  <c r="Z44" i="53" s="1"/>
  <c r="K41" i="53"/>
  <c r="AI41" i="53"/>
  <c r="AK41" i="53" s="1"/>
  <c r="AL41" i="53" s="1"/>
  <c r="W48" i="53"/>
  <c r="Y48" i="53" s="1"/>
  <c r="Z48" i="53" s="1"/>
  <c r="H40" i="53"/>
  <c r="Q40" i="53"/>
  <c r="AC40" i="53"/>
  <c r="K40" i="53"/>
  <c r="AI40" i="53"/>
  <c r="W40" i="53"/>
  <c r="AC46" i="53"/>
  <c r="H46" i="53"/>
  <c r="W46" i="53"/>
  <c r="AI46" i="53"/>
  <c r="Q46" i="53"/>
  <c r="K46" i="53"/>
  <c r="M25" i="53"/>
  <c r="T25" i="53"/>
  <c r="S44" i="53"/>
  <c r="T44" i="53" s="1"/>
  <c r="AE24" i="53"/>
  <c r="AL24" i="53"/>
  <c r="AK47" i="53"/>
  <c r="AL47" i="53" s="1"/>
  <c r="AE38" i="53"/>
  <c r="AF38" i="53" s="1"/>
  <c r="S37" i="53"/>
  <c r="T37" i="53" s="1"/>
  <c r="S38" i="53"/>
  <c r="T38" i="53" s="1"/>
  <c r="AL20" i="53"/>
  <c r="AE20" i="53"/>
  <c r="S30" i="53"/>
  <c r="T30" i="53" s="1"/>
  <c r="Z30" i="53"/>
  <c r="H28" i="53"/>
  <c r="AE43" i="53"/>
  <c r="AF43" i="53" s="1"/>
  <c r="Y43" i="53"/>
  <c r="Z43" i="53" s="1"/>
  <c r="AE33" i="53"/>
  <c r="AF33" i="53" s="1"/>
  <c r="M44" i="53"/>
  <c r="N44" i="53" s="1"/>
  <c r="AL48" i="53"/>
  <c r="AK43" i="53"/>
  <c r="AL43" i="53" s="1"/>
  <c r="Y38" i="53"/>
  <c r="Z38" i="53" s="1"/>
  <c r="H34" i="53"/>
  <c r="W34" i="53"/>
  <c r="AI34" i="53"/>
  <c r="Q34" i="53"/>
  <c r="AC34" i="53"/>
  <c r="K34" i="53"/>
  <c r="AE37" i="53"/>
  <c r="AF37" i="53" s="1"/>
  <c r="S24" i="53"/>
  <c r="Z24" i="53"/>
  <c r="M38" i="53"/>
  <c r="N38" i="53" s="1"/>
  <c r="S47" i="53"/>
  <c r="S33" i="53"/>
  <c r="T33" i="53" s="1"/>
  <c r="AF31" i="53"/>
  <c r="Y31" i="53"/>
  <c r="AK20" i="53"/>
  <c r="AK24" i="53"/>
  <c r="Y47" i="53"/>
  <c r="Z47" i="53" s="1"/>
  <c r="Y37" i="53"/>
  <c r="Z37" i="53" s="1"/>
  <c r="M47" i="53"/>
  <c r="N47" i="53" s="1"/>
  <c r="T47" i="53"/>
  <c r="Y32" i="53"/>
  <c r="AF32" i="53"/>
  <c r="Y30" i="53"/>
  <c r="AL25" i="53"/>
  <c r="AE25" i="53"/>
  <c r="Z20" i="53"/>
  <c r="S20" i="53"/>
  <c r="N24" i="53"/>
  <c r="Z32" i="53"/>
  <c r="S32" i="53"/>
  <c r="AE47" i="53"/>
  <c r="AF47" i="53" s="1"/>
  <c r="M32" i="53"/>
  <c r="T32" i="53"/>
  <c r="Y33" i="53"/>
  <c r="Z33" i="53" s="1"/>
  <c r="S29" i="53"/>
  <c r="T29" i="53" s="1"/>
  <c r="Z29" i="53"/>
  <c r="M26" i="53"/>
  <c r="T26" i="53"/>
  <c r="S26" i="53"/>
  <c r="S25" i="53"/>
  <c r="M20" i="53"/>
  <c r="T20" i="53"/>
  <c r="Y20" i="53"/>
  <c r="AE31" i="53"/>
  <c r="T48" i="53"/>
  <c r="M48" i="53"/>
  <c r="N48" i="53" s="1"/>
  <c r="AE32" i="53"/>
  <c r="AL32" i="53"/>
  <c r="K41" i="52"/>
  <c r="S41" i="52" s="1"/>
  <c r="T41" i="52" s="1"/>
  <c r="AL31" i="52"/>
  <c r="W41" i="52"/>
  <c r="AE41" i="52" s="1"/>
  <c r="AF41" i="52" s="1"/>
  <c r="Y33" i="52"/>
  <c r="Z33" i="52" s="1"/>
  <c r="AE24" i="52"/>
  <c r="AK38" i="52"/>
  <c r="AL38" i="52" s="1"/>
  <c r="AI41" i="52"/>
  <c r="AK41" i="52" s="1"/>
  <c r="AL41" i="52" s="1"/>
  <c r="H41" i="52"/>
  <c r="AF32" i="52"/>
  <c r="Y32" i="52"/>
  <c r="M20" i="52"/>
  <c r="T20" i="52"/>
  <c r="M32" i="52"/>
  <c r="T32" i="52"/>
  <c r="S29" i="52"/>
  <c r="T29" i="52" s="1"/>
  <c r="Z29" i="52"/>
  <c r="M33" i="52"/>
  <c r="N33" i="52" s="1"/>
  <c r="Z32" i="52"/>
  <c r="S32" i="52"/>
  <c r="AK26" i="52"/>
  <c r="K48" i="52"/>
  <c r="AH34" i="52"/>
  <c r="AI34" i="52" s="1"/>
  <c r="V34" i="52"/>
  <c r="W34" i="52" s="1"/>
  <c r="J34" i="52"/>
  <c r="G34" i="52"/>
  <c r="H34" i="52" s="1"/>
  <c r="AI48" i="52"/>
  <c r="AK48" i="52" s="1"/>
  <c r="Q48" i="52"/>
  <c r="P34" i="52"/>
  <c r="Q34" i="52" s="1"/>
  <c r="AC48" i="52"/>
  <c r="W48" i="52"/>
  <c r="H48" i="52"/>
  <c r="AB34" i="52"/>
  <c r="AC34" i="52" s="1"/>
  <c r="AK40" i="52"/>
  <c r="AL40" i="52" s="1"/>
  <c r="M31" i="52"/>
  <c r="N31" i="52"/>
  <c r="AE29" i="52"/>
  <c r="AL29" i="52"/>
  <c r="AK32" i="52"/>
  <c r="T26" i="52"/>
  <c r="M26" i="52"/>
  <c r="Q45" i="52"/>
  <c r="AC45" i="52"/>
  <c r="K45" i="52"/>
  <c r="H45" i="52"/>
  <c r="W45" i="52"/>
  <c r="AI45" i="52"/>
  <c r="Y29" i="52"/>
  <c r="AE20" i="52"/>
  <c r="AL20" i="52"/>
  <c r="Y47" i="52"/>
  <c r="Z47" i="52" s="1"/>
  <c r="M47" i="52"/>
  <c r="S37" i="52"/>
  <c r="T37" i="52" s="1"/>
  <c r="AI44" i="52"/>
  <c r="H44" i="52"/>
  <c r="W44" i="52"/>
  <c r="AC44" i="52"/>
  <c r="K44" i="52"/>
  <c r="Q44" i="52"/>
  <c r="N47" i="52"/>
  <c r="S47" i="52"/>
  <c r="T47" i="52" s="1"/>
  <c r="S40" i="52"/>
  <c r="T40" i="52" s="1"/>
  <c r="W43" i="52"/>
  <c r="Q43" i="52"/>
  <c r="K43" i="52"/>
  <c r="H43" i="52"/>
  <c r="AI43" i="52"/>
  <c r="AC43" i="52"/>
  <c r="AC46" i="52"/>
  <c r="K46" i="52"/>
  <c r="H46" i="52"/>
  <c r="AI46" i="52"/>
  <c r="W46" i="52"/>
  <c r="Q46" i="52"/>
  <c r="AK47" i="52"/>
  <c r="AL47" i="52" s="1"/>
  <c r="AE40" i="52"/>
  <c r="AF40" i="52" s="1"/>
  <c r="H28" i="52"/>
  <c r="Y37" i="52"/>
  <c r="Z37" i="52" s="1"/>
  <c r="AL26" i="52"/>
  <c r="AE26" i="52"/>
  <c r="AE38" i="52"/>
  <c r="AF38" i="52" s="1"/>
  <c r="M40" i="52"/>
  <c r="N40" i="52" s="1"/>
  <c r="Z26" i="52"/>
  <c r="S26" i="52"/>
  <c r="S38" i="52"/>
  <c r="T38" i="52" s="1"/>
  <c r="S20" i="52"/>
  <c r="Z20" i="52"/>
  <c r="Y40" i="52"/>
  <c r="Z40" i="52" s="1"/>
  <c r="S24" i="52"/>
  <c r="Z24" i="52"/>
  <c r="Y24" i="52"/>
  <c r="AE32" i="52"/>
  <c r="AL32" i="52"/>
  <c r="K34" i="52"/>
  <c r="Y27" i="52"/>
  <c r="AF27" i="52"/>
  <c r="AE27" i="52"/>
  <c r="S30" i="52"/>
  <c r="T30" i="52" s="1"/>
  <c r="Z30" i="52"/>
  <c r="M38" i="52"/>
  <c r="N38" i="52" s="1"/>
  <c r="Y20" i="52"/>
  <c r="AF20" i="52"/>
  <c r="AE47" i="52"/>
  <c r="AF47" i="52" s="1"/>
  <c r="S33" i="52"/>
  <c r="T33" i="52" s="1"/>
  <c r="AF31" i="13"/>
  <c r="Y31" i="13"/>
  <c r="Z31" i="13"/>
  <c r="S31" i="13"/>
  <c r="T31" i="13" s="1"/>
  <c r="M31" i="13"/>
  <c r="AL31" i="13"/>
  <c r="AE31" i="13"/>
  <c r="AK31" i="13"/>
  <c r="AF30" i="13"/>
  <c r="Y30" i="13"/>
  <c r="M30" i="13"/>
  <c r="N30" i="13" s="1"/>
  <c r="AL30" i="13"/>
  <c r="AE30" i="13"/>
  <c r="Z30" i="13"/>
  <c r="S30" i="13"/>
  <c r="T30" i="13" s="1"/>
  <c r="AE45" i="51"/>
  <c r="AF45" i="51" s="1"/>
  <c r="AL29" i="51"/>
  <c r="AE29" i="51"/>
  <c r="S37" i="51"/>
  <c r="T37" i="51" s="1"/>
  <c r="S46" i="51"/>
  <c r="T46" i="51" s="1"/>
  <c r="Y30" i="51"/>
  <c r="AF30" i="51"/>
  <c r="M45" i="51"/>
  <c r="N45" i="51" s="1"/>
  <c r="S34" i="51"/>
  <c r="T34" i="51" s="1"/>
  <c r="M40" i="51"/>
  <c r="N40" i="51" s="1"/>
  <c r="M43" i="51"/>
  <c r="N43" i="51" s="1"/>
  <c r="S30" i="51"/>
  <c r="T30" i="51" s="1"/>
  <c r="M41" i="51"/>
  <c r="N41" i="51" s="1"/>
  <c r="M44" i="51"/>
  <c r="N44" i="51" s="1"/>
  <c r="Y32" i="51"/>
  <c r="AF32" i="51"/>
  <c r="AE32" i="51"/>
  <c r="AE44" i="51"/>
  <c r="AF44" i="51" s="1"/>
  <c r="Z29" i="51"/>
  <c r="S29" i="51"/>
  <c r="T29" i="51" s="1"/>
  <c r="Y44" i="51"/>
  <c r="Z44" i="51" s="1"/>
  <c r="AE38" i="51"/>
  <c r="AF38" i="51" s="1"/>
  <c r="Y25" i="51"/>
  <c r="AF25" i="51"/>
  <c r="AE25" i="51"/>
  <c r="M48" i="51"/>
  <c r="N48" i="51" s="1"/>
  <c r="S48" i="51"/>
  <c r="T48" i="51" s="1"/>
  <c r="S27" i="51"/>
  <c r="Z27" i="51"/>
  <c r="S47" i="51"/>
  <c r="T47" i="51" s="1"/>
  <c r="S44" i="51"/>
  <c r="T44" i="51" s="1"/>
  <c r="S33" i="51"/>
  <c r="T33" i="51" s="1"/>
  <c r="AE34" i="51"/>
  <c r="AF34" i="51" s="1"/>
  <c r="S43" i="51"/>
  <c r="T43" i="51" s="1"/>
  <c r="AF27" i="51"/>
  <c r="Y27" i="51"/>
  <c r="Y47" i="51"/>
  <c r="Z47" i="51" s="1"/>
  <c r="AK44" i="51"/>
  <c r="AL44" i="51" s="1"/>
  <c r="AK29" i="51"/>
  <c r="S31" i="51"/>
  <c r="T31" i="51" s="1"/>
  <c r="Z31" i="51"/>
  <c r="H28" i="51"/>
  <c r="M46" i="51"/>
  <c r="N46" i="51" s="1"/>
  <c r="Y29" i="51"/>
  <c r="AF29" i="51"/>
  <c r="M47" i="51"/>
  <c r="N47" i="51" s="1"/>
  <c r="Y14" i="51"/>
  <c r="AF14" i="51"/>
  <c r="Y46" i="51"/>
  <c r="Z46" i="51" s="1"/>
  <c r="Z24" i="51"/>
  <c r="S24" i="51"/>
  <c r="M29" i="51"/>
  <c r="N29" i="51" s="1"/>
  <c r="Y37" i="51"/>
  <c r="Z37" i="51" s="1"/>
  <c r="Y24" i="51"/>
  <c r="AL47" i="51"/>
  <c r="AE47" i="51"/>
  <c r="AF47" i="51" s="1"/>
  <c r="Y33" i="51"/>
  <c r="Z33" i="51" s="1"/>
  <c r="Y34" i="51"/>
  <c r="Z34" i="51" s="1"/>
  <c r="AK45" i="51"/>
  <c r="AL45" i="51" s="1"/>
  <c r="H38" i="50"/>
  <c r="F41" i="50"/>
  <c r="F40" i="50"/>
  <c r="AC38" i="50"/>
  <c r="K38" i="50"/>
  <c r="AK26" i="50"/>
  <c r="S32" i="50"/>
  <c r="AK43" i="50"/>
  <c r="AL43" i="50" s="1"/>
  <c r="AK25" i="50"/>
  <c r="AI38" i="50"/>
  <c r="T25" i="50"/>
  <c r="M25" i="50"/>
  <c r="Q38" i="50"/>
  <c r="Z25" i="50"/>
  <c r="S25" i="50"/>
  <c r="S31" i="50"/>
  <c r="T31" i="50" s="1"/>
  <c r="Z31" i="50"/>
  <c r="H28" i="50"/>
  <c r="M46" i="50"/>
  <c r="N46" i="50" s="1"/>
  <c r="Z30" i="50"/>
  <c r="S30" i="50"/>
  <c r="T30" i="50" s="1"/>
  <c r="AE44" i="50"/>
  <c r="AF44" i="50" s="1"/>
  <c r="Z24" i="50"/>
  <c r="S24" i="50"/>
  <c r="AE45" i="50"/>
  <c r="AF45" i="50" s="1"/>
  <c r="AL45" i="50"/>
  <c r="AE34" i="50"/>
  <c r="AF34" i="50" s="1"/>
  <c r="AK34" i="50"/>
  <c r="AL34" i="50" s="1"/>
  <c r="Y44" i="50"/>
  <c r="Z44" i="50" s="1"/>
  <c r="AL27" i="50"/>
  <c r="AE27" i="50"/>
  <c r="AK47" i="50"/>
  <c r="AL47" i="50" s="1"/>
  <c r="S33" i="50"/>
  <c r="T33" i="50" s="1"/>
  <c r="Y46" i="50"/>
  <c r="Z46" i="50" s="1"/>
  <c r="M43" i="50"/>
  <c r="N43" i="50" s="1"/>
  <c r="N44" i="50"/>
  <c r="Y33" i="50"/>
  <c r="Z33" i="50" s="1"/>
  <c r="S46" i="50"/>
  <c r="T46" i="50" s="1"/>
  <c r="S44" i="50"/>
  <c r="T44" i="50" s="1"/>
  <c r="S27" i="50"/>
  <c r="Z27" i="50"/>
  <c r="Y47" i="50"/>
  <c r="Z47" i="50" s="1"/>
  <c r="S37" i="50"/>
  <c r="T37" i="50" s="1"/>
  <c r="Y30" i="50"/>
  <c r="AF30" i="50"/>
  <c r="AK44" i="50"/>
  <c r="AL44" i="50" s="1"/>
  <c r="Y27" i="50"/>
  <c r="AF27" i="50"/>
  <c r="S34" i="50"/>
  <c r="T34" i="50" s="1"/>
  <c r="AE46" i="50"/>
  <c r="AF46" i="50" s="1"/>
  <c r="AL46" i="50"/>
  <c r="Y37" i="50"/>
  <c r="Z37" i="50" s="1"/>
  <c r="M30" i="50"/>
  <c r="N30" i="50" s="1"/>
  <c r="Y43" i="50"/>
  <c r="Z43" i="50" s="1"/>
  <c r="AK27" i="50"/>
  <c r="AE47" i="50"/>
  <c r="AF47" i="50" s="1"/>
  <c r="M45" i="50"/>
  <c r="N45" i="50" s="1"/>
  <c r="Y32" i="50"/>
  <c r="AF32" i="50"/>
  <c r="S43" i="50"/>
  <c r="T43" i="50" s="1"/>
  <c r="AE37" i="50"/>
  <c r="AF37" i="50" s="1"/>
  <c r="M47" i="50"/>
  <c r="N47" i="50" s="1"/>
  <c r="Y25" i="50"/>
  <c r="AF25" i="50"/>
  <c r="AE25" i="50"/>
  <c r="M48" i="50"/>
  <c r="N48" i="50" s="1"/>
  <c r="T48" i="50"/>
  <c r="AE32" i="50"/>
  <c r="AE43" i="50"/>
  <c r="AF43" i="50" s="1"/>
  <c r="S47" i="50"/>
  <c r="T47" i="50" s="1"/>
  <c r="AE32" i="49"/>
  <c r="M26" i="49"/>
  <c r="M31" i="49"/>
  <c r="Z24" i="49"/>
  <c r="Y24" i="49"/>
  <c r="S24" i="49"/>
  <c r="Y48" i="49"/>
  <c r="Z48" i="49" s="1"/>
  <c r="Y29" i="49"/>
  <c r="AF29" i="49"/>
  <c r="H38" i="49"/>
  <c r="AC38" i="49"/>
  <c r="Q38" i="49"/>
  <c r="F40" i="49"/>
  <c r="F41" i="49"/>
  <c r="K38" i="49"/>
  <c r="W38" i="49"/>
  <c r="AI38" i="49"/>
  <c r="Y34" i="49"/>
  <c r="Z34" i="49" s="1"/>
  <c r="Y46" i="49"/>
  <c r="Z46" i="49" s="1"/>
  <c r="H28" i="49"/>
  <c r="AE29" i="49"/>
  <c r="N48" i="49"/>
  <c r="S48" i="49"/>
  <c r="T48" i="49" s="1"/>
  <c r="M34" i="49"/>
  <c r="N34" i="49" s="1"/>
  <c r="N43" i="49"/>
  <c r="Y47" i="49"/>
  <c r="S43" i="49"/>
  <c r="T43" i="49" s="1"/>
  <c r="AK47" i="49"/>
  <c r="AL47" i="49" s="1"/>
  <c r="Y14" i="49"/>
  <c r="AF14" i="49"/>
  <c r="AE14" i="49"/>
  <c r="S34" i="49"/>
  <c r="T34" i="49" s="1"/>
  <c r="Y45" i="49"/>
  <c r="Z45" i="49" s="1"/>
  <c r="AE45" i="49"/>
  <c r="AF45" i="49" s="1"/>
  <c r="Z29" i="49"/>
  <c r="S29" i="49"/>
  <c r="T29" i="49" s="1"/>
  <c r="Y43" i="49"/>
  <c r="Z43" i="49" s="1"/>
  <c r="Y32" i="49"/>
  <c r="AF32" i="49"/>
  <c r="AE34" i="49"/>
  <c r="AF34" i="49" s="1"/>
  <c r="M47" i="49"/>
  <c r="N47" i="49" s="1"/>
  <c r="S46" i="49"/>
  <c r="T46" i="49" s="1"/>
  <c r="M46" i="49"/>
  <c r="N46" i="49" s="1"/>
  <c r="AE48" i="49"/>
  <c r="AF48" i="49" s="1"/>
  <c r="S37" i="49"/>
  <c r="T37" i="49" s="1"/>
  <c r="S33" i="49"/>
  <c r="T33" i="49" s="1"/>
  <c r="Y25" i="49"/>
  <c r="AF25" i="49"/>
  <c r="AF37" i="49"/>
  <c r="Y37" i="49"/>
  <c r="Z37" i="49" s="1"/>
  <c r="N44" i="49"/>
  <c r="AL27" i="49"/>
  <c r="AE27" i="49"/>
  <c r="T27" i="49"/>
  <c r="M27" i="49"/>
  <c r="Z47" i="49"/>
  <c r="S47" i="49"/>
  <c r="T47" i="49" s="1"/>
  <c r="AE47" i="49"/>
  <c r="AF47" i="49" s="1"/>
  <c r="AE46" i="49"/>
  <c r="AF46" i="49" s="1"/>
  <c r="AL46" i="49"/>
  <c r="Z31" i="49"/>
  <c r="S31" i="49"/>
  <c r="T31" i="49" s="1"/>
  <c r="M37" i="49"/>
  <c r="N37" i="49" s="1"/>
  <c r="S44" i="49"/>
  <c r="T44" i="49" s="1"/>
  <c r="Z44" i="49"/>
  <c r="M29" i="49"/>
  <c r="N29" i="49" s="1"/>
  <c r="S27" i="49"/>
  <c r="Z27" i="49"/>
  <c r="AE25" i="49"/>
  <c r="Y33" i="49"/>
  <c r="Z33" i="49" s="1"/>
  <c r="Y27" i="49"/>
  <c r="Y31" i="49"/>
  <c r="T32" i="48"/>
  <c r="M32" i="48"/>
  <c r="AC38" i="48"/>
  <c r="AE38" i="48" s="1"/>
  <c r="AF38" i="48" s="1"/>
  <c r="Z26" i="48"/>
  <c r="Y26" i="48"/>
  <c r="S26" i="48"/>
  <c r="S32" i="48"/>
  <c r="Z32" i="48"/>
  <c r="K38" i="48"/>
  <c r="M38" i="48" s="1"/>
  <c r="N38" i="48" s="1"/>
  <c r="F40" i="48"/>
  <c r="AC40" i="48" s="1"/>
  <c r="AE32" i="48"/>
  <c r="AL25" i="48"/>
  <c r="AE25" i="48"/>
  <c r="AE48" i="48"/>
  <c r="AF48" i="48" s="1"/>
  <c r="M48" i="48"/>
  <c r="N48" i="48" s="1"/>
  <c r="S48" i="48"/>
  <c r="T48" i="48" s="1"/>
  <c r="Y29" i="48"/>
  <c r="AF29" i="48"/>
  <c r="S44" i="48"/>
  <c r="S37" i="48"/>
  <c r="T37" i="48" s="1"/>
  <c r="AE47" i="48"/>
  <c r="AF47" i="48" s="1"/>
  <c r="Y45" i="48"/>
  <c r="Z45" i="48" s="1"/>
  <c r="Y44" i="48"/>
  <c r="Z44" i="48" s="1"/>
  <c r="AF30" i="48"/>
  <c r="Y30" i="48"/>
  <c r="S34" i="48"/>
  <c r="T34" i="48" s="1"/>
  <c r="S45" i="48"/>
  <c r="T45" i="48" s="1"/>
  <c r="AK47" i="48"/>
  <c r="AL47" i="48" s="1"/>
  <c r="S27" i="48"/>
  <c r="Z27" i="48"/>
  <c r="AI41" i="48"/>
  <c r="W41" i="48"/>
  <c r="K41" i="48"/>
  <c r="Q41" i="48"/>
  <c r="H41" i="48"/>
  <c r="AC41" i="48"/>
  <c r="M44" i="48"/>
  <c r="N44" i="48" s="1"/>
  <c r="T44" i="48"/>
  <c r="M46" i="48"/>
  <c r="N46" i="48" s="1"/>
  <c r="T46" i="48"/>
  <c r="M29" i="48"/>
  <c r="N29" i="48" s="1"/>
  <c r="S29" i="48"/>
  <c r="T29" i="48" s="1"/>
  <c r="AL30" i="48"/>
  <c r="AE30" i="48"/>
  <c r="Y38" i="48"/>
  <c r="Z38" i="48" s="1"/>
  <c r="M30" i="48"/>
  <c r="N30" i="48" s="1"/>
  <c r="H40" i="48"/>
  <c r="AI40" i="48"/>
  <c r="Q40" i="48"/>
  <c r="K40" i="48"/>
  <c r="Z24" i="48"/>
  <c r="S24" i="48"/>
  <c r="AL43" i="48"/>
  <c r="AE43" i="48"/>
  <c r="AF43" i="48" s="1"/>
  <c r="M45" i="48"/>
  <c r="N45" i="48" s="1"/>
  <c r="AL29" i="48"/>
  <c r="AE29" i="48"/>
  <c r="S33" i="48"/>
  <c r="T33" i="48" s="1"/>
  <c r="H28" i="48"/>
  <c r="Z30" i="48"/>
  <c r="S30" i="48"/>
  <c r="T30" i="48" s="1"/>
  <c r="Z31" i="48"/>
  <c r="Y31" i="48"/>
  <c r="S31" i="48"/>
  <c r="T31" i="48" s="1"/>
  <c r="N43" i="48"/>
  <c r="M47" i="48"/>
  <c r="N47" i="48" s="1"/>
  <c r="T47" i="48"/>
  <c r="AL44" i="48"/>
  <c r="AE44" i="48"/>
  <c r="AF44" i="48" s="1"/>
  <c r="AE45" i="48"/>
  <c r="AF45" i="48" s="1"/>
  <c r="AK30" i="48"/>
  <c r="Y37" i="48"/>
  <c r="Z37" i="48" s="1"/>
  <c r="AF31" i="12"/>
  <c r="Y31" i="12"/>
  <c r="M31" i="12"/>
  <c r="AL31" i="12"/>
  <c r="AE31" i="12"/>
  <c r="Z31" i="12"/>
  <c r="S31" i="12"/>
  <c r="T31" i="12" s="1"/>
  <c r="AK31" i="12"/>
  <c r="M30" i="12"/>
  <c r="N30" i="12" s="1"/>
  <c r="Z30" i="12"/>
  <c r="S30" i="12"/>
  <c r="T30" i="12" s="1"/>
  <c r="Y30" i="12"/>
  <c r="AF30" i="12"/>
  <c r="AL30" i="12"/>
  <c r="AE30" i="12"/>
  <c r="AK30" i="12"/>
  <c r="S45" i="47"/>
  <c r="T45" i="47" s="1"/>
  <c r="Y45" i="47"/>
  <c r="Z45" i="47" s="1"/>
  <c r="Y48" i="47"/>
  <c r="Z48" i="47" s="1"/>
  <c r="M37" i="47"/>
  <c r="N37" i="47" s="1"/>
  <c r="S27" i="47"/>
  <c r="Z27" i="47"/>
  <c r="AK47" i="47"/>
  <c r="H38" i="47"/>
  <c r="AC38" i="47"/>
  <c r="Q38" i="47"/>
  <c r="F40" i="47"/>
  <c r="W38" i="47"/>
  <c r="F41" i="47"/>
  <c r="K38" i="47"/>
  <c r="AI38" i="47"/>
  <c r="M44" i="47"/>
  <c r="N44" i="47" s="1"/>
  <c r="M46" i="47"/>
  <c r="N46" i="47" s="1"/>
  <c r="T46" i="47"/>
  <c r="Y37" i="47"/>
  <c r="Z37" i="47" s="1"/>
  <c r="T27" i="47"/>
  <c r="M27" i="47"/>
  <c r="Y34" i="47"/>
  <c r="Z34" i="47" s="1"/>
  <c r="AE46" i="47"/>
  <c r="AF46" i="47" s="1"/>
  <c r="AL46" i="47"/>
  <c r="M47" i="47"/>
  <c r="N47" i="47" s="1"/>
  <c r="AE34" i="47"/>
  <c r="AF34" i="47" s="1"/>
  <c r="Y27" i="47"/>
  <c r="AE48" i="47"/>
  <c r="AF48" i="47" s="1"/>
  <c r="Z24" i="47"/>
  <c r="S24" i="47"/>
  <c r="S48" i="47"/>
  <c r="T48" i="47" s="1"/>
  <c r="AL26" i="47"/>
  <c r="AE26" i="47"/>
  <c r="Z29" i="47"/>
  <c r="S29" i="47"/>
  <c r="T29" i="47" s="1"/>
  <c r="Y30" i="47"/>
  <c r="AF30" i="47"/>
  <c r="S47" i="47"/>
  <c r="T47" i="47" s="1"/>
  <c r="M29" i="47"/>
  <c r="N29" i="47" s="1"/>
  <c r="H28" i="47"/>
  <c r="S34" i="47"/>
  <c r="T34" i="47" s="1"/>
  <c r="Y46" i="47"/>
  <c r="Z46" i="47" s="1"/>
  <c r="Z31" i="47"/>
  <c r="S31" i="47"/>
  <c r="T31" i="47" s="1"/>
  <c r="M34" i="47"/>
  <c r="N34" i="47" s="1"/>
  <c r="AL47" i="47"/>
  <c r="AE47" i="47"/>
  <c r="AF47" i="47" s="1"/>
  <c r="AL27" i="47"/>
  <c r="AE27" i="47"/>
  <c r="S44" i="47"/>
  <c r="T44" i="47" s="1"/>
  <c r="Z44" i="47"/>
  <c r="M43" i="47"/>
  <c r="N43" i="47" s="1"/>
  <c r="Y29" i="47"/>
  <c r="AF29" i="47"/>
  <c r="Y24" i="47"/>
  <c r="S37" i="47"/>
  <c r="T37" i="47" s="1"/>
  <c r="Y47" i="47"/>
  <c r="Z47" i="47" s="1"/>
  <c r="AL29" i="47"/>
  <c r="AE29" i="47"/>
  <c r="S43" i="47"/>
  <c r="T43" i="47" s="1"/>
  <c r="Z43" i="47"/>
  <c r="AK29" i="47"/>
  <c r="M48" i="47"/>
  <c r="N48" i="47" s="1"/>
  <c r="AK37" i="46"/>
  <c r="AL37" i="46" s="1"/>
  <c r="AE24" i="46"/>
  <c r="AK24" i="46"/>
  <c r="AK25" i="46"/>
  <c r="Y44" i="46"/>
  <c r="Z44" i="46" s="1"/>
  <c r="AE44" i="46"/>
  <c r="AF44" i="46" s="1"/>
  <c r="S30" i="46"/>
  <c r="T30" i="46" s="1"/>
  <c r="Z30" i="46"/>
  <c r="Y30" i="46"/>
  <c r="AE31" i="46"/>
  <c r="AL31" i="46"/>
  <c r="S48" i="46"/>
  <c r="T48" i="46" s="1"/>
  <c r="Y38" i="46"/>
  <c r="Z38" i="46" s="1"/>
  <c r="N47" i="46"/>
  <c r="AF32" i="46"/>
  <c r="Y32" i="46"/>
  <c r="Y27" i="46"/>
  <c r="AF27" i="46"/>
  <c r="M37" i="46"/>
  <c r="N37" i="46" s="1"/>
  <c r="S37" i="46"/>
  <c r="T37" i="46" s="1"/>
  <c r="AE27" i="46"/>
  <c r="AE47" i="46"/>
  <c r="AF47" i="46" s="1"/>
  <c r="M26" i="46"/>
  <c r="T26" i="46"/>
  <c r="S29" i="46"/>
  <c r="T29" i="46" s="1"/>
  <c r="Z29" i="46"/>
  <c r="Y29" i="46"/>
  <c r="Y37" i="46"/>
  <c r="Z37" i="46" s="1"/>
  <c r="M31" i="46"/>
  <c r="AC41" i="46"/>
  <c r="Q41" i="46"/>
  <c r="W41" i="46"/>
  <c r="AI41" i="46"/>
  <c r="K41" i="46"/>
  <c r="H41" i="46"/>
  <c r="Y47" i="46"/>
  <c r="Z47" i="46" s="1"/>
  <c r="AE32" i="46"/>
  <c r="AL32" i="46"/>
  <c r="AE26" i="46"/>
  <c r="AL26" i="46"/>
  <c r="S24" i="46"/>
  <c r="Z24" i="46"/>
  <c r="AF31" i="46"/>
  <c r="Y31" i="46"/>
  <c r="AI40" i="46"/>
  <c r="W40" i="46"/>
  <c r="K40" i="46"/>
  <c r="Q40" i="46"/>
  <c r="H40" i="46"/>
  <c r="AC40" i="46"/>
  <c r="AK32" i="46"/>
  <c r="S47" i="46"/>
  <c r="T47" i="46" s="1"/>
  <c r="Z32" i="46"/>
  <c r="S32" i="46"/>
  <c r="Y45" i="46"/>
  <c r="Z45" i="46" s="1"/>
  <c r="AF45" i="46"/>
  <c r="S46" i="46"/>
  <c r="T46" i="46" s="1"/>
  <c r="Z46" i="46"/>
  <c r="AK31" i="46"/>
  <c r="M25" i="46"/>
  <c r="T25" i="46"/>
  <c r="S34" i="46"/>
  <c r="T34" i="46" s="1"/>
  <c r="S38" i="46"/>
  <c r="T38" i="46" s="1"/>
  <c r="AK47" i="46"/>
  <c r="AL47" i="46" s="1"/>
  <c r="AF25" i="46"/>
  <c r="Y25" i="46"/>
  <c r="N44" i="46"/>
  <c r="T24" i="46"/>
  <c r="M24" i="46"/>
  <c r="N24" i="46" s="1"/>
  <c r="AE25" i="46"/>
  <c r="AL25" i="46"/>
  <c r="M48" i="46"/>
  <c r="N48" i="46" s="1"/>
  <c r="S31" i="46"/>
  <c r="T31" i="46" s="1"/>
  <c r="Z26" i="46"/>
  <c r="S26" i="46"/>
  <c r="M14" i="46"/>
  <c r="N14" i="46" s="1"/>
  <c r="S14" i="46"/>
  <c r="T14" i="46"/>
  <c r="M32" i="46"/>
  <c r="T32" i="46"/>
  <c r="M43" i="46"/>
  <c r="N43" i="46" s="1"/>
  <c r="S43" i="46"/>
  <c r="T43" i="46" s="1"/>
  <c r="Y43" i="46"/>
  <c r="Z43" i="46" s="1"/>
  <c r="AE43" i="46"/>
  <c r="AF43" i="46" s="1"/>
  <c r="AF24" i="46"/>
  <c r="Y24" i="46"/>
  <c r="H28" i="46"/>
  <c r="Z25" i="46"/>
  <c r="S25" i="46"/>
  <c r="M34" i="46"/>
  <c r="N34" i="46" s="1"/>
  <c r="Y48" i="46"/>
  <c r="Z48" i="46" s="1"/>
  <c r="AE38" i="46"/>
  <c r="AF38" i="46" s="1"/>
  <c r="Y26" i="46"/>
  <c r="AF26" i="46"/>
  <c r="AE29" i="46"/>
  <c r="AL29" i="46"/>
  <c r="M27" i="46"/>
  <c r="T27" i="46"/>
  <c r="AE30" i="46"/>
  <c r="AL30" i="46"/>
  <c r="AK30" i="46"/>
  <c r="AE37" i="46"/>
  <c r="AF37" i="46" s="1"/>
  <c r="Y34" i="46"/>
  <c r="Z34" i="46" s="1"/>
  <c r="AE48" i="46"/>
  <c r="AF48" i="46" s="1"/>
  <c r="AL48" i="46"/>
  <c r="M38" i="46"/>
  <c r="N38" i="46" s="1"/>
  <c r="AK29" i="46"/>
  <c r="AK26" i="46"/>
  <c r="H28" i="45"/>
  <c r="AK32" i="45"/>
  <c r="M31" i="45"/>
  <c r="AC38" i="45"/>
  <c r="W38" i="45"/>
  <c r="Q38" i="45"/>
  <c r="S38" i="45" s="1"/>
  <c r="T38" i="45" s="1"/>
  <c r="M27" i="45"/>
  <c r="M32" i="45"/>
  <c r="T32" i="45"/>
  <c r="AE31" i="45"/>
  <c r="M37" i="45"/>
  <c r="N37" i="45" s="1"/>
  <c r="AK25" i="45"/>
  <c r="AE32" i="45"/>
  <c r="Z31" i="45"/>
  <c r="S31" i="45"/>
  <c r="T31" i="45" s="1"/>
  <c r="M46" i="45"/>
  <c r="N46" i="45" s="1"/>
  <c r="Z24" i="45"/>
  <c r="S24" i="45"/>
  <c r="M29" i="45"/>
  <c r="N29" i="45" s="1"/>
  <c r="S44" i="45"/>
  <c r="T44" i="45" s="1"/>
  <c r="Y44" i="45"/>
  <c r="Z44" i="45" s="1"/>
  <c r="AE46" i="45"/>
  <c r="S37" i="45"/>
  <c r="T37" i="45" s="1"/>
  <c r="M38" i="45"/>
  <c r="N38" i="45" s="1"/>
  <c r="Z30" i="45"/>
  <c r="S30" i="45"/>
  <c r="T30" i="45" s="1"/>
  <c r="S46" i="45"/>
  <c r="T46" i="45" s="1"/>
  <c r="AK46" i="45"/>
  <c r="AL46" i="45" s="1"/>
  <c r="S34" i="45"/>
  <c r="T34" i="45" s="1"/>
  <c r="M43" i="45"/>
  <c r="N43" i="45" s="1"/>
  <c r="Y14" i="45"/>
  <c r="AF14" i="45"/>
  <c r="M30" i="45"/>
  <c r="N30" i="45" s="1"/>
  <c r="Y46" i="45"/>
  <c r="Z46" i="45" s="1"/>
  <c r="AF46" i="45"/>
  <c r="Y48" i="45"/>
  <c r="Z48" i="45" s="1"/>
  <c r="AE48" i="45"/>
  <c r="AF48" i="45" s="1"/>
  <c r="S29" i="45"/>
  <c r="T29" i="45" s="1"/>
  <c r="S43" i="45"/>
  <c r="T43" i="45" s="1"/>
  <c r="Z43" i="45"/>
  <c r="M45" i="45"/>
  <c r="N45" i="45" s="1"/>
  <c r="AK44" i="45"/>
  <c r="AE34" i="45"/>
  <c r="AF34" i="45" s="1"/>
  <c r="H40" i="45"/>
  <c r="AC40" i="45"/>
  <c r="Q40" i="45"/>
  <c r="W40" i="45"/>
  <c r="AI40" i="45"/>
  <c r="K40" i="45"/>
  <c r="AK34" i="45"/>
  <c r="AL34" i="45" s="1"/>
  <c r="M48" i="45"/>
  <c r="N48" i="45" s="1"/>
  <c r="AE45" i="45"/>
  <c r="AF45" i="45" s="1"/>
  <c r="Y37" i="45"/>
  <c r="Z37" i="45" s="1"/>
  <c r="AL27" i="45"/>
  <c r="AE27" i="45"/>
  <c r="AK45" i="45"/>
  <c r="AL45" i="45" s="1"/>
  <c r="Y47" i="45"/>
  <c r="Z47" i="45" s="1"/>
  <c r="AE44" i="45"/>
  <c r="AF44" i="45" s="1"/>
  <c r="AL44" i="45"/>
  <c r="AE47" i="45"/>
  <c r="AF47" i="45" s="1"/>
  <c r="AF30" i="45"/>
  <c r="Y30" i="45"/>
  <c r="M47" i="45"/>
  <c r="N47" i="45" s="1"/>
  <c r="T47" i="45"/>
  <c r="Y45" i="45"/>
  <c r="Z45" i="45" s="1"/>
  <c r="S45" i="45"/>
  <c r="T45" i="45" s="1"/>
  <c r="AI41" i="45"/>
  <c r="W41" i="45"/>
  <c r="K41" i="45"/>
  <c r="H41" i="45"/>
  <c r="Q41" i="45"/>
  <c r="AC41" i="45"/>
  <c r="M44" i="45"/>
  <c r="N44" i="45" s="1"/>
  <c r="Y34" i="45"/>
  <c r="Z34" i="45" s="1"/>
  <c r="Y24" i="45"/>
  <c r="S27" i="45"/>
  <c r="Z27" i="45"/>
  <c r="Y31" i="45"/>
  <c r="T32" i="44"/>
  <c r="M32" i="44"/>
  <c r="AK29" i="44"/>
  <c r="AK27" i="44"/>
  <c r="S32" i="44"/>
  <c r="M26" i="44"/>
  <c r="S26" i="44"/>
  <c r="Y48" i="44"/>
  <c r="Z48" i="44" s="1"/>
  <c r="Y29" i="44"/>
  <c r="AF29" i="44"/>
  <c r="M46" i="44"/>
  <c r="N46" i="44" s="1"/>
  <c r="Z30" i="44"/>
  <c r="S30" i="44"/>
  <c r="T30" i="44" s="1"/>
  <c r="M48" i="44"/>
  <c r="N48" i="44" s="1"/>
  <c r="H38" i="44"/>
  <c r="AC38" i="44"/>
  <c r="Q38" i="44"/>
  <c r="F40" i="44"/>
  <c r="AI38" i="44"/>
  <c r="W38" i="44"/>
  <c r="K38" i="44"/>
  <c r="F41" i="44"/>
  <c r="S45" i="44"/>
  <c r="T45" i="44" s="1"/>
  <c r="Y45" i="44"/>
  <c r="Z45" i="44" s="1"/>
  <c r="AE44" i="44"/>
  <c r="AF44" i="44" s="1"/>
  <c r="S43" i="44"/>
  <c r="T43" i="44" s="1"/>
  <c r="AE46" i="44"/>
  <c r="AF46" i="44" s="1"/>
  <c r="M30" i="44"/>
  <c r="N30" i="44" s="1"/>
  <c r="M47" i="44"/>
  <c r="N47" i="44" s="1"/>
  <c r="Y47" i="44"/>
  <c r="Z47" i="44" s="1"/>
  <c r="N44" i="44"/>
  <c r="S44" i="44"/>
  <c r="T44" i="44" s="1"/>
  <c r="Y43" i="44"/>
  <c r="Z43" i="44" s="1"/>
  <c r="AE48" i="44"/>
  <c r="AF48" i="44" s="1"/>
  <c r="Y30" i="44"/>
  <c r="AF30" i="44"/>
  <c r="S37" i="44"/>
  <c r="T37" i="44" s="1"/>
  <c r="M43" i="44"/>
  <c r="N43" i="44" s="1"/>
  <c r="AE45" i="44"/>
  <c r="AF45" i="44" s="1"/>
  <c r="AK44" i="44"/>
  <c r="AL44" i="44" s="1"/>
  <c r="S46" i="44"/>
  <c r="T46" i="44" s="1"/>
  <c r="S34" i="44"/>
  <c r="T34" i="44" s="1"/>
  <c r="S47" i="44"/>
  <c r="T47" i="44" s="1"/>
  <c r="T27" i="44"/>
  <c r="M27" i="44"/>
  <c r="Y44" i="44"/>
  <c r="Z44" i="44" s="1"/>
  <c r="Y32" i="44"/>
  <c r="AF32" i="44"/>
  <c r="AK45" i="44"/>
  <c r="AL45" i="44" s="1"/>
  <c r="AE27" i="44"/>
  <c r="AL27" i="44"/>
  <c r="AE47" i="44"/>
  <c r="AF47" i="44" s="1"/>
  <c r="Z31" i="44"/>
  <c r="S31" i="44"/>
  <c r="T31" i="44" s="1"/>
  <c r="Y25" i="44"/>
  <c r="AF25" i="44"/>
  <c r="Y31" i="44"/>
  <c r="AK46" i="44"/>
  <c r="AL46" i="44" s="1"/>
  <c r="Y34" i="44"/>
  <c r="Z34" i="44" s="1"/>
  <c r="AF27" i="44"/>
  <c r="Y27" i="44"/>
  <c r="Z24" i="44"/>
  <c r="S24" i="44"/>
  <c r="M45" i="44"/>
  <c r="N45" i="44" s="1"/>
  <c r="Y46" i="44"/>
  <c r="Z46" i="44" s="1"/>
  <c r="M29" i="44"/>
  <c r="N29" i="44" s="1"/>
  <c r="S29" i="44"/>
  <c r="T29" i="44" s="1"/>
  <c r="AE32" i="44"/>
  <c r="S27" i="44"/>
  <c r="Z27" i="44"/>
  <c r="AE29" i="44"/>
  <c r="H28" i="44"/>
  <c r="AK38" i="43"/>
  <c r="AL38" i="43" s="1"/>
  <c r="AK29" i="43"/>
  <c r="M26" i="43"/>
  <c r="M24" i="43"/>
  <c r="N24" i="43" s="1"/>
  <c r="S26" i="43"/>
  <c r="T25" i="43"/>
  <c r="M25" i="43"/>
  <c r="AE27" i="43"/>
  <c r="W41" i="43"/>
  <c r="Y41" i="43" s="1"/>
  <c r="Z41" i="43" s="1"/>
  <c r="AC40" i="43"/>
  <c r="AI40" i="43"/>
  <c r="AK27" i="43"/>
  <c r="H40" i="43"/>
  <c r="M40" i="43" s="1"/>
  <c r="N40" i="43" s="1"/>
  <c r="AE34" i="43"/>
  <c r="AF34" i="43" s="1"/>
  <c r="Z24" i="43"/>
  <c r="S24" i="43"/>
  <c r="AE46" i="43"/>
  <c r="AF46" i="43" s="1"/>
  <c r="M29" i="43"/>
  <c r="N29" i="43" s="1"/>
  <c r="AK47" i="43"/>
  <c r="M30" i="43"/>
  <c r="N30" i="43" s="1"/>
  <c r="Y38" i="43"/>
  <c r="Z38" i="43" s="1"/>
  <c r="S41" i="43"/>
  <c r="T41" i="43" s="1"/>
  <c r="S37" i="43"/>
  <c r="T37" i="43" s="1"/>
  <c r="Z29" i="43"/>
  <c r="S29" i="43"/>
  <c r="T29" i="43" s="1"/>
  <c r="Y29" i="43"/>
  <c r="S48" i="43"/>
  <c r="S47" i="43"/>
  <c r="T47" i="43" s="1"/>
  <c r="S34" i="43"/>
  <c r="T34" i="43" s="1"/>
  <c r="Y34" i="43"/>
  <c r="Z34" i="43" s="1"/>
  <c r="M47" i="43"/>
  <c r="N47" i="43" s="1"/>
  <c r="Y48" i="43"/>
  <c r="Z48" i="43" s="1"/>
  <c r="S44" i="43"/>
  <c r="T44" i="43" s="1"/>
  <c r="AE37" i="43"/>
  <c r="AF37" i="43" s="1"/>
  <c r="M43" i="43"/>
  <c r="N43" i="43" s="1"/>
  <c r="AE47" i="43"/>
  <c r="AF47" i="43" s="1"/>
  <c r="AL47" i="43"/>
  <c r="AL30" i="43"/>
  <c r="AE30" i="43"/>
  <c r="AK37" i="43"/>
  <c r="AL37" i="43" s="1"/>
  <c r="S27" i="43"/>
  <c r="Z27" i="43"/>
  <c r="Y47" i="43"/>
  <c r="Z47" i="43" s="1"/>
  <c r="S43" i="43"/>
  <c r="T43" i="43" s="1"/>
  <c r="AF44" i="43"/>
  <c r="Y44" i="43"/>
  <c r="Z44" i="43" s="1"/>
  <c r="Z30" i="43"/>
  <c r="S30" i="43"/>
  <c r="T30" i="43" s="1"/>
  <c r="Y25" i="43"/>
  <c r="AF25" i="43"/>
  <c r="AE25" i="43"/>
  <c r="AK46" i="43"/>
  <c r="AL46" i="43" s="1"/>
  <c r="Y40" i="43"/>
  <c r="Z40" i="43" s="1"/>
  <c r="AK34" i="43"/>
  <c r="AL34" i="43" s="1"/>
  <c r="M48" i="43"/>
  <c r="N48" i="43" s="1"/>
  <c r="T48" i="43"/>
  <c r="AK30" i="43"/>
  <c r="H28" i="43"/>
  <c r="Y32" i="43"/>
  <c r="AF32" i="43"/>
  <c r="Y27" i="43"/>
  <c r="AF27" i="43"/>
  <c r="Y43" i="43"/>
  <c r="Z43" i="43" s="1"/>
  <c r="AK41" i="43"/>
  <c r="AL41" i="43" s="1"/>
  <c r="AE32" i="43"/>
  <c r="Y24" i="43"/>
  <c r="S31" i="43"/>
  <c r="T31" i="43" s="1"/>
  <c r="Z31" i="43"/>
  <c r="AE45" i="43"/>
  <c r="AF45" i="43" s="1"/>
  <c r="AL45" i="43"/>
  <c r="S46" i="43"/>
  <c r="T46" i="43" s="1"/>
  <c r="Z46" i="43"/>
  <c r="AL29" i="43"/>
  <c r="AE29" i="43"/>
  <c r="Y31" i="43"/>
  <c r="AE48" i="43"/>
  <c r="AF48" i="43" s="1"/>
  <c r="M45" i="43"/>
  <c r="N45" i="43" s="1"/>
  <c r="AE43" i="43"/>
  <c r="AF43" i="43" s="1"/>
  <c r="Y30" i="43"/>
  <c r="AF30" i="43"/>
  <c r="AK43" i="42"/>
  <c r="AL43" i="42" s="1"/>
  <c r="M27" i="42"/>
  <c r="T27" i="42"/>
  <c r="S27" i="42"/>
  <c r="M44" i="42"/>
  <c r="N44" i="42" s="1"/>
  <c r="S43" i="42"/>
  <c r="T43" i="42" s="1"/>
  <c r="AK34" i="42"/>
  <c r="AL34" i="42" s="1"/>
  <c r="AE47" i="42"/>
  <c r="AF47" i="42" s="1"/>
  <c r="AE25" i="42"/>
  <c r="AL25" i="42"/>
  <c r="M46" i="42"/>
  <c r="N46" i="42" s="1"/>
  <c r="AE37" i="42"/>
  <c r="AF37" i="42" s="1"/>
  <c r="S48" i="42"/>
  <c r="T48" i="42" s="1"/>
  <c r="AK25" i="42"/>
  <c r="AK47" i="42"/>
  <c r="AL47" i="42" s="1"/>
  <c r="Y45" i="42"/>
  <c r="Z45" i="42" s="1"/>
  <c r="AE31" i="42"/>
  <c r="AL31" i="42"/>
  <c r="AK31" i="42"/>
  <c r="AK48" i="42"/>
  <c r="AL48" i="42" s="1"/>
  <c r="Z29" i="42"/>
  <c r="S29" i="42"/>
  <c r="T29" i="42" s="1"/>
  <c r="S37" i="42"/>
  <c r="T37" i="42" s="1"/>
  <c r="Y29" i="42"/>
  <c r="Y43" i="42"/>
  <c r="Z43" i="42" s="1"/>
  <c r="AF43" i="42"/>
  <c r="AE24" i="42"/>
  <c r="AL24" i="42"/>
  <c r="AE30" i="42"/>
  <c r="AL30" i="42"/>
  <c r="N48" i="42"/>
  <c r="M45" i="42"/>
  <c r="N45" i="42" s="1"/>
  <c r="S46" i="42"/>
  <c r="T46" i="42" s="1"/>
  <c r="Z26" i="42"/>
  <c r="S26" i="42"/>
  <c r="H28" i="42"/>
  <c r="M30" i="42"/>
  <c r="N30" i="42" s="1"/>
  <c r="AE48" i="42"/>
  <c r="AF48" i="42" s="1"/>
  <c r="T26" i="42"/>
  <c r="M26" i="42"/>
  <c r="AF24" i="42"/>
  <c r="Y24" i="42"/>
  <c r="S24" i="42"/>
  <c r="Z24" i="42"/>
  <c r="Y37" i="42"/>
  <c r="Z37" i="42" s="1"/>
  <c r="Z25" i="42"/>
  <c r="S25" i="42"/>
  <c r="S45" i="42"/>
  <c r="T45" i="42" s="1"/>
  <c r="T24" i="42"/>
  <c r="M24" i="42"/>
  <c r="N24" i="42" s="1"/>
  <c r="S30" i="42"/>
  <c r="T30" i="42" s="1"/>
  <c r="Z30" i="42"/>
  <c r="Z32" i="42"/>
  <c r="S32" i="42"/>
  <c r="AF25" i="42"/>
  <c r="Y25" i="42"/>
  <c r="AK37" i="42"/>
  <c r="AL37" i="42" s="1"/>
  <c r="Y27" i="42"/>
  <c r="AF27" i="42"/>
  <c r="M37" i="42"/>
  <c r="N37" i="42" s="1"/>
  <c r="Y48" i="42"/>
  <c r="Z48" i="42" s="1"/>
  <c r="M32" i="42"/>
  <c r="T32" i="42"/>
  <c r="AI38" i="42"/>
  <c r="W38" i="42"/>
  <c r="K38" i="42"/>
  <c r="H38" i="42"/>
  <c r="F41" i="42"/>
  <c r="F40" i="42"/>
  <c r="Q38" i="42"/>
  <c r="AC38" i="42"/>
  <c r="AE45" i="42"/>
  <c r="AF45" i="42" s="1"/>
  <c r="AL45" i="42"/>
  <c r="M47" i="42"/>
  <c r="N47" i="42" s="1"/>
  <c r="Y34" i="42"/>
  <c r="Z34" i="42" s="1"/>
  <c r="AL32" i="42"/>
  <c r="AE32" i="42"/>
  <c r="AF46" i="42"/>
  <c r="Y46" i="42"/>
  <c r="Z46" i="42" s="1"/>
  <c r="AL26" i="42"/>
  <c r="AE26" i="42"/>
  <c r="M31" i="42"/>
  <c r="M25" i="42"/>
  <c r="T25" i="42"/>
  <c r="Y31" i="11"/>
  <c r="AF31" i="11"/>
  <c r="M31" i="11"/>
  <c r="AL31" i="11"/>
  <c r="AE31" i="11"/>
  <c r="Z31" i="11"/>
  <c r="S31" i="11"/>
  <c r="T31" i="11" s="1"/>
  <c r="AK31" i="11"/>
  <c r="Y30" i="11"/>
  <c r="AF30" i="11"/>
  <c r="Z30" i="11"/>
  <c r="S30" i="11"/>
  <c r="T30" i="11" s="1"/>
  <c r="M30" i="11"/>
  <c r="N30" i="11" s="1"/>
  <c r="AL30" i="11"/>
  <c r="AE30" i="11"/>
  <c r="AK30" i="11"/>
  <c r="Y14" i="17"/>
  <c r="AF14" i="17"/>
  <c r="Z14" i="17"/>
  <c r="S14" i="17"/>
  <c r="M14" i="17"/>
  <c r="N14" i="17" s="1"/>
  <c r="T14" i="17"/>
  <c r="AL14" i="17"/>
  <c r="AE14" i="17"/>
  <c r="AK14" i="17"/>
  <c r="Y14" i="16"/>
  <c r="AF14" i="16"/>
  <c r="M14" i="16"/>
  <c r="N14" i="16" s="1"/>
  <c r="T14" i="16"/>
  <c r="AL14" i="16"/>
  <c r="AE14" i="16"/>
  <c r="Z14" i="16"/>
  <c r="S14" i="16"/>
  <c r="AK14" i="16"/>
  <c r="M14" i="12"/>
  <c r="N14" i="12" s="1"/>
  <c r="Z14" i="12"/>
  <c r="S14" i="12"/>
  <c r="Y14" i="12"/>
  <c r="AF14" i="12"/>
  <c r="AE14" i="12"/>
  <c r="AK14" i="12"/>
  <c r="AK14" i="11"/>
  <c r="T14" i="11"/>
  <c r="M14" i="11"/>
  <c r="N14" i="11" s="1"/>
  <c r="Z14" i="11"/>
  <c r="S14" i="11"/>
  <c r="Y14" i="11"/>
  <c r="AF14" i="11"/>
  <c r="AL14" i="11"/>
  <c r="AE14" i="11"/>
  <c r="F48" i="17"/>
  <c r="F47" i="17"/>
  <c r="F48" i="16"/>
  <c r="F47" i="16"/>
  <c r="F48" i="12"/>
  <c r="F47" i="12"/>
  <c r="F34" i="17"/>
  <c r="F34" i="16"/>
  <c r="AK21" i="59" l="1"/>
  <c r="AE21" i="59"/>
  <c r="AL21" i="59"/>
  <c r="M21" i="59"/>
  <c r="Y21" i="59"/>
  <c r="AF21" i="59"/>
  <c r="Z21" i="59"/>
  <c r="S21" i="59"/>
  <c r="T21" i="59" s="1"/>
  <c r="AK21" i="58"/>
  <c r="Y21" i="58"/>
  <c r="AF21" i="58"/>
  <c r="AL21" i="58"/>
  <c r="AE21" i="58"/>
  <c r="Z21" i="58"/>
  <c r="S21" i="58"/>
  <c r="T21" i="58" s="1"/>
  <c r="M21" i="58"/>
  <c r="AE21" i="57"/>
  <c r="AL21" i="57"/>
  <c r="AF21" i="57"/>
  <c r="Y21" i="57"/>
  <c r="M21" i="57"/>
  <c r="Z21" i="57"/>
  <c r="S21" i="57"/>
  <c r="T21" i="57" s="1"/>
  <c r="AE21" i="56"/>
  <c r="AL21" i="56"/>
  <c r="M21" i="56"/>
  <c r="AF21" i="56"/>
  <c r="Y21" i="56"/>
  <c r="AK21" i="56"/>
  <c r="S21" i="56"/>
  <c r="T21" i="56" s="1"/>
  <c r="Z21" i="56"/>
  <c r="AE48" i="53"/>
  <c r="AF48" i="53" s="1"/>
  <c r="S40" i="55"/>
  <c r="T40" i="55" s="1"/>
  <c r="AK40" i="55"/>
  <c r="AL40" i="55" s="1"/>
  <c r="AE40" i="55"/>
  <c r="AF40" i="55" s="1"/>
  <c r="Y40" i="55"/>
  <c r="Z40" i="55" s="1"/>
  <c r="AE20" i="57"/>
  <c r="Z20" i="57"/>
  <c r="Y20" i="57"/>
  <c r="M31" i="57"/>
  <c r="M20" i="57"/>
  <c r="AK20" i="57"/>
  <c r="AB34" i="16"/>
  <c r="V34" i="16"/>
  <c r="P34" i="16"/>
  <c r="J34" i="16"/>
  <c r="AH34" i="16"/>
  <c r="G34" i="16"/>
  <c r="AK45" i="57"/>
  <c r="AL45" i="57" s="1"/>
  <c r="AF46" i="54"/>
  <c r="AE44" i="53"/>
  <c r="AF44" i="53" s="1"/>
  <c r="AK26" i="57"/>
  <c r="AF45" i="57"/>
  <c r="AE46" i="57"/>
  <c r="AF46" i="57" s="1"/>
  <c r="M45" i="57"/>
  <c r="N45" i="57" s="1"/>
  <c r="AK25" i="56"/>
  <c r="S45" i="57"/>
  <c r="T45" i="57" s="1"/>
  <c r="Y45" i="57"/>
  <c r="Z45" i="57" s="1"/>
  <c r="AK46" i="57"/>
  <c r="AL46" i="57" s="1"/>
  <c r="AK26" i="59"/>
  <c r="AK27" i="56"/>
  <c r="AK46" i="56"/>
  <c r="Y38" i="51"/>
  <c r="Z38" i="51" s="1"/>
  <c r="K41" i="60"/>
  <c r="S41" i="60" s="1"/>
  <c r="T41" i="60" s="1"/>
  <c r="W41" i="60"/>
  <c r="Y41" i="60" s="1"/>
  <c r="Z41" i="60" s="1"/>
  <c r="AC41" i="60"/>
  <c r="AK41" i="60" s="1"/>
  <c r="AL41" i="60" s="1"/>
  <c r="AE41" i="51"/>
  <c r="AF41" i="51" s="1"/>
  <c r="AK37" i="59"/>
  <c r="AL37" i="59" s="1"/>
  <c r="AK38" i="60"/>
  <c r="AL38" i="60" s="1"/>
  <c r="S41" i="51"/>
  <c r="T41" i="51" s="1"/>
  <c r="AK41" i="58"/>
  <c r="AL41" i="58" s="1"/>
  <c r="S41" i="53"/>
  <c r="T41" i="53" s="1"/>
  <c r="Y41" i="52"/>
  <c r="Z41" i="52" s="1"/>
  <c r="M41" i="52"/>
  <c r="N41" i="52" s="1"/>
  <c r="S40" i="51"/>
  <c r="T40" i="51" s="1"/>
  <c r="N46" i="55"/>
  <c r="AK38" i="50"/>
  <c r="AL38" i="50" s="1"/>
  <c r="AK30" i="57"/>
  <c r="M41" i="53"/>
  <c r="N41" i="53" s="1"/>
  <c r="AK38" i="48"/>
  <c r="AL38" i="48" s="1"/>
  <c r="S38" i="50"/>
  <c r="T38" i="50" s="1"/>
  <c r="Y41" i="53"/>
  <c r="Z41" i="53" s="1"/>
  <c r="T38" i="60"/>
  <c r="Y38" i="54"/>
  <c r="Z38" i="54" s="1"/>
  <c r="M38" i="60"/>
  <c r="N38" i="60" s="1"/>
  <c r="Y38" i="50"/>
  <c r="Z38" i="50" s="1"/>
  <c r="AK31" i="58"/>
  <c r="S38" i="48"/>
  <c r="T38" i="48" s="1"/>
  <c r="AK29" i="59"/>
  <c r="AK40" i="43"/>
  <c r="AL40" i="43" s="1"/>
  <c r="S38" i="54"/>
  <c r="T38" i="54" s="1"/>
  <c r="AK41" i="46"/>
  <c r="AL41" i="46" s="1"/>
  <c r="AK30" i="58"/>
  <c r="AK40" i="51"/>
  <c r="AL40" i="51" s="1"/>
  <c r="Y41" i="55"/>
  <c r="Z41" i="55" s="1"/>
  <c r="AE46" i="55"/>
  <c r="AF46" i="55" s="1"/>
  <c r="S41" i="55"/>
  <c r="T41" i="55" s="1"/>
  <c r="AE48" i="55"/>
  <c r="AF48" i="55" s="1"/>
  <c r="AL48" i="55"/>
  <c r="AK34" i="55"/>
  <c r="AL34" i="55" s="1"/>
  <c r="AK46" i="55"/>
  <c r="AL46" i="55" s="1"/>
  <c r="AK45" i="55"/>
  <c r="AL45" i="55" s="1"/>
  <c r="Y48" i="55"/>
  <c r="Z48" i="55" s="1"/>
  <c r="AK38" i="55"/>
  <c r="AL38" i="55" s="1"/>
  <c r="AK48" i="55"/>
  <c r="AK38" i="62"/>
  <c r="AL38" i="62" s="1"/>
  <c r="Y38" i="62"/>
  <c r="Z38" i="62" s="1"/>
  <c r="S38" i="62"/>
  <c r="T38" i="62" s="1"/>
  <c r="H36" i="62"/>
  <c r="AE38" i="62"/>
  <c r="AF38" i="62" s="1"/>
  <c r="M38" i="62"/>
  <c r="N38" i="62" s="1"/>
  <c r="H36" i="61"/>
  <c r="AE38" i="60"/>
  <c r="AF38" i="60" s="1"/>
  <c r="AK40" i="60"/>
  <c r="AL40" i="60" s="1"/>
  <c r="S40" i="60"/>
  <c r="T40" i="60" s="1"/>
  <c r="Y40" i="60"/>
  <c r="Z40" i="60" s="1"/>
  <c r="M40" i="60"/>
  <c r="N40" i="60" s="1"/>
  <c r="AE40" i="60"/>
  <c r="AF40" i="60" s="1"/>
  <c r="H36" i="60"/>
  <c r="AK20" i="59"/>
  <c r="AK33" i="59"/>
  <c r="AL33" i="59" s="1"/>
  <c r="Z26" i="59"/>
  <c r="S26" i="59"/>
  <c r="Y37" i="59"/>
  <c r="Z37" i="59" s="1"/>
  <c r="Y30" i="59"/>
  <c r="AF30" i="59"/>
  <c r="AL27" i="59"/>
  <c r="AE27" i="59"/>
  <c r="AF20" i="59"/>
  <c r="Y20" i="59"/>
  <c r="S30" i="59"/>
  <c r="T30" i="59" s="1"/>
  <c r="Z30" i="59"/>
  <c r="AK27" i="59"/>
  <c r="AL20" i="59"/>
  <c r="AE20" i="59"/>
  <c r="H28" i="59"/>
  <c r="M29" i="59"/>
  <c r="N29" i="59" s="1"/>
  <c r="AE33" i="59"/>
  <c r="AF33" i="59" s="1"/>
  <c r="Y27" i="59"/>
  <c r="AF27" i="59"/>
  <c r="S24" i="59"/>
  <c r="Z24" i="59"/>
  <c r="Y26" i="59"/>
  <c r="AF26" i="59"/>
  <c r="Z29" i="59"/>
  <c r="S29" i="59"/>
  <c r="T29" i="59" s="1"/>
  <c r="S37" i="59"/>
  <c r="T37" i="59" s="1"/>
  <c r="AK24" i="59"/>
  <c r="M33" i="59"/>
  <c r="N33" i="59" s="1"/>
  <c r="M30" i="59"/>
  <c r="N30" i="59" s="1"/>
  <c r="Z20" i="59"/>
  <c r="S20" i="59"/>
  <c r="M26" i="59"/>
  <c r="T26" i="59"/>
  <c r="Y29" i="59"/>
  <c r="AF29" i="59"/>
  <c r="M37" i="59"/>
  <c r="N37" i="59" s="1"/>
  <c r="T24" i="59"/>
  <c r="M24" i="59"/>
  <c r="N24" i="59" s="1"/>
  <c r="AE30" i="59"/>
  <c r="AL30" i="59"/>
  <c r="T27" i="59"/>
  <c r="M27" i="59"/>
  <c r="M20" i="59"/>
  <c r="T20" i="59"/>
  <c r="H38" i="59"/>
  <c r="AC38" i="59"/>
  <c r="K38" i="59"/>
  <c r="AI38" i="59"/>
  <c r="Q38" i="59"/>
  <c r="W38" i="59"/>
  <c r="AE24" i="59"/>
  <c r="AL24" i="59"/>
  <c r="Y33" i="59"/>
  <c r="Z33" i="59" s="1"/>
  <c r="S27" i="59"/>
  <c r="Z27" i="59"/>
  <c r="AE26" i="59"/>
  <c r="AL26" i="59"/>
  <c r="AL29" i="59"/>
  <c r="AE29" i="59"/>
  <c r="AE37" i="59"/>
  <c r="AF37" i="59" s="1"/>
  <c r="AF24" i="59"/>
  <c r="Y24" i="59"/>
  <c r="S33" i="59"/>
  <c r="T33" i="59" s="1"/>
  <c r="AK30" i="59"/>
  <c r="AK33" i="58"/>
  <c r="AL33" i="58" s="1"/>
  <c r="AK25" i="58"/>
  <c r="Y27" i="58"/>
  <c r="AF27" i="58"/>
  <c r="Y41" i="58"/>
  <c r="Z41" i="58" s="1"/>
  <c r="S24" i="58"/>
  <c r="Z24" i="58"/>
  <c r="AL32" i="58"/>
  <c r="AE32" i="58"/>
  <c r="AE47" i="58"/>
  <c r="AF47" i="58" s="1"/>
  <c r="M31" i="58"/>
  <c r="S40" i="58"/>
  <c r="T40" i="58" s="1"/>
  <c r="Z25" i="58"/>
  <c r="S25" i="58"/>
  <c r="Z29" i="58"/>
  <c r="S29" i="58"/>
  <c r="T29" i="58" s="1"/>
  <c r="AE37" i="58"/>
  <c r="AF37" i="58" s="1"/>
  <c r="Z27" i="58"/>
  <c r="S27" i="58"/>
  <c r="S41" i="58"/>
  <c r="T41" i="58" s="1"/>
  <c r="AK32" i="58"/>
  <c r="M33" i="58"/>
  <c r="N33" i="58" s="1"/>
  <c r="M29" i="58"/>
  <c r="N29" i="58" s="1"/>
  <c r="H38" i="58"/>
  <c r="W38" i="58"/>
  <c r="Q38" i="58"/>
  <c r="K38" i="58"/>
  <c r="AI38" i="58"/>
  <c r="AC38" i="58"/>
  <c r="AL27" i="58"/>
  <c r="AE27" i="58"/>
  <c r="AF32" i="58"/>
  <c r="Y32" i="58"/>
  <c r="AK47" i="58"/>
  <c r="AL47" i="58" s="1"/>
  <c r="AE33" i="58"/>
  <c r="AF33" i="58" s="1"/>
  <c r="H28" i="58"/>
  <c r="AK29" i="58"/>
  <c r="S30" i="58"/>
  <c r="T30" i="58" s="1"/>
  <c r="Z30" i="58"/>
  <c r="AK27" i="58"/>
  <c r="M41" i="58"/>
  <c r="N41" i="58" s="1"/>
  <c r="M32" i="58"/>
  <c r="T32" i="58"/>
  <c r="M47" i="58"/>
  <c r="N47" i="58" s="1"/>
  <c r="AE31" i="58"/>
  <c r="AL31" i="58"/>
  <c r="S33" i="58"/>
  <c r="T33" i="58" s="1"/>
  <c r="AK40" i="58"/>
  <c r="AL40" i="58" s="1"/>
  <c r="AF29" i="58"/>
  <c r="Y29" i="58"/>
  <c r="S37" i="58"/>
  <c r="T37" i="58" s="1"/>
  <c r="AE30" i="58"/>
  <c r="AL30" i="58"/>
  <c r="AF24" i="58"/>
  <c r="Y24" i="58"/>
  <c r="S31" i="58"/>
  <c r="T31" i="58" s="1"/>
  <c r="Z31" i="58"/>
  <c r="Y33" i="58"/>
  <c r="Z33" i="58" s="1"/>
  <c r="Y40" i="58"/>
  <c r="Z40" i="58" s="1"/>
  <c r="AE29" i="58"/>
  <c r="AL29" i="58"/>
  <c r="T24" i="58"/>
  <c r="M24" i="58"/>
  <c r="N24" i="58" s="1"/>
  <c r="M40" i="58"/>
  <c r="N40" i="58" s="1"/>
  <c r="AF25" i="58"/>
  <c r="Y25" i="58"/>
  <c r="M37" i="58"/>
  <c r="N37" i="58" s="1"/>
  <c r="AE24" i="58"/>
  <c r="AL24" i="58"/>
  <c r="Z32" i="58"/>
  <c r="S32" i="58"/>
  <c r="Y47" i="58"/>
  <c r="Z47" i="58" s="1"/>
  <c r="AF31" i="58"/>
  <c r="Y31" i="58"/>
  <c r="M25" i="58"/>
  <c r="T25" i="58"/>
  <c r="AK37" i="58"/>
  <c r="AL37" i="58" s="1"/>
  <c r="Y30" i="58"/>
  <c r="AF30" i="58"/>
  <c r="AE40" i="58"/>
  <c r="AF40" i="58" s="1"/>
  <c r="T27" i="58"/>
  <c r="M27" i="58"/>
  <c r="AE41" i="58"/>
  <c r="AF41" i="58" s="1"/>
  <c r="AK24" i="58"/>
  <c r="S47" i="58"/>
  <c r="T47" i="58" s="1"/>
  <c r="AE25" i="58"/>
  <c r="AL25" i="58"/>
  <c r="Y37" i="58"/>
  <c r="Z37" i="58" s="1"/>
  <c r="M30" i="58"/>
  <c r="N30" i="58" s="1"/>
  <c r="AK37" i="57"/>
  <c r="AL37" i="57" s="1"/>
  <c r="S40" i="57"/>
  <c r="T40" i="57" s="1"/>
  <c r="Z26" i="57"/>
  <c r="S26" i="57"/>
  <c r="S30" i="57"/>
  <c r="T30" i="57" s="1"/>
  <c r="Z30" i="57"/>
  <c r="Y33" i="57"/>
  <c r="Z33" i="57" s="1"/>
  <c r="AE27" i="57"/>
  <c r="AL27" i="57"/>
  <c r="S37" i="57"/>
  <c r="T37" i="57" s="1"/>
  <c r="AE40" i="57"/>
  <c r="AF40" i="57" s="1"/>
  <c r="AK33" i="57"/>
  <c r="AL33" i="57" s="1"/>
  <c r="AL26" i="57"/>
  <c r="AE26" i="57"/>
  <c r="M33" i="57"/>
  <c r="N33" i="57" s="1"/>
  <c r="M40" i="57"/>
  <c r="N40" i="57" s="1"/>
  <c r="AK27" i="57"/>
  <c r="H28" i="57"/>
  <c r="AE33" i="57"/>
  <c r="AF33" i="57" s="1"/>
  <c r="M37" i="57"/>
  <c r="N37" i="57" s="1"/>
  <c r="Y26" i="57"/>
  <c r="AF26" i="57"/>
  <c r="S33" i="57"/>
  <c r="T33" i="57" s="1"/>
  <c r="Z27" i="57"/>
  <c r="S27" i="57"/>
  <c r="T26" i="57"/>
  <c r="M26" i="57"/>
  <c r="M30" i="57"/>
  <c r="N30" i="57" s="1"/>
  <c r="Y40" i="57"/>
  <c r="Z40" i="57" s="1"/>
  <c r="AF30" i="57"/>
  <c r="Y30" i="57"/>
  <c r="Y27" i="57"/>
  <c r="AF27" i="57"/>
  <c r="Y37" i="57"/>
  <c r="Z37" i="57" s="1"/>
  <c r="H38" i="57"/>
  <c r="K38" i="57"/>
  <c r="W38" i="57"/>
  <c r="AI38" i="57"/>
  <c r="AC38" i="57"/>
  <c r="Q38" i="57"/>
  <c r="AK40" i="57"/>
  <c r="AL40" i="57" s="1"/>
  <c r="AE30" i="57"/>
  <c r="AL30" i="57"/>
  <c r="M27" i="57"/>
  <c r="T27" i="57"/>
  <c r="AE37" i="57"/>
  <c r="AF37" i="57" s="1"/>
  <c r="AK31" i="56"/>
  <c r="AK24" i="56"/>
  <c r="AK33" i="56"/>
  <c r="AL33" i="56" s="1"/>
  <c r="AK29" i="56"/>
  <c r="Y25" i="56"/>
  <c r="AF25" i="56"/>
  <c r="Y37" i="56"/>
  <c r="Z37" i="56" s="1"/>
  <c r="T24" i="56"/>
  <c r="M24" i="56"/>
  <c r="N24" i="56" s="1"/>
  <c r="AE31" i="56"/>
  <c r="AL31" i="56"/>
  <c r="AF29" i="56"/>
  <c r="Y29" i="56"/>
  <c r="M20" i="56"/>
  <c r="T20" i="56"/>
  <c r="S40" i="56"/>
  <c r="T40" i="56" s="1"/>
  <c r="S37" i="56"/>
  <c r="T37" i="56" s="1"/>
  <c r="Y30" i="56"/>
  <c r="AF30" i="56"/>
  <c r="T27" i="56"/>
  <c r="M27" i="56"/>
  <c r="M31" i="56"/>
  <c r="M46" i="56"/>
  <c r="N46" i="56" s="1"/>
  <c r="Y33" i="56"/>
  <c r="Z33" i="56" s="1"/>
  <c r="M29" i="56"/>
  <c r="N29" i="56" s="1"/>
  <c r="AL20" i="56"/>
  <c r="AE20" i="56"/>
  <c r="AE37" i="56"/>
  <c r="AF37" i="56" s="1"/>
  <c r="S30" i="56"/>
  <c r="T30" i="56" s="1"/>
  <c r="Z30" i="56"/>
  <c r="Z27" i="56"/>
  <c r="S27" i="56"/>
  <c r="S31" i="56"/>
  <c r="T31" i="56" s="1"/>
  <c r="Z31" i="56"/>
  <c r="Z25" i="56"/>
  <c r="S25" i="56"/>
  <c r="S46" i="56"/>
  <c r="T46" i="56" s="1"/>
  <c r="AE30" i="56"/>
  <c r="AL30" i="56"/>
  <c r="AL27" i="56"/>
  <c r="AE27" i="56"/>
  <c r="Y46" i="56"/>
  <c r="Z46" i="56" s="1"/>
  <c r="Z20" i="56"/>
  <c r="S20" i="56"/>
  <c r="Y40" i="56"/>
  <c r="Z40" i="56" s="1"/>
  <c r="AE25" i="56"/>
  <c r="AL25" i="56"/>
  <c r="AE33" i="56"/>
  <c r="AF33" i="56" s="1"/>
  <c r="AE29" i="56"/>
  <c r="AL29" i="56"/>
  <c r="AK20" i="56"/>
  <c r="AK40" i="56"/>
  <c r="AL40" i="56" s="1"/>
  <c r="H38" i="56"/>
  <c r="AC38" i="56"/>
  <c r="W38" i="56"/>
  <c r="Q38" i="56"/>
  <c r="AI38" i="56"/>
  <c r="K38" i="56"/>
  <c r="M30" i="56"/>
  <c r="N30" i="56" s="1"/>
  <c r="S24" i="56"/>
  <c r="Z24" i="56"/>
  <c r="AE46" i="56"/>
  <c r="AF46" i="56" s="1"/>
  <c r="AL46" i="56"/>
  <c r="M33" i="56"/>
  <c r="N33" i="56" s="1"/>
  <c r="M40" i="56"/>
  <c r="N40" i="56" s="1"/>
  <c r="M37" i="56"/>
  <c r="N37" i="56" s="1"/>
  <c r="AK30" i="56"/>
  <c r="AE24" i="56"/>
  <c r="AL24" i="56"/>
  <c r="M25" i="56"/>
  <c r="T25" i="56"/>
  <c r="Z29" i="56"/>
  <c r="S29" i="56"/>
  <c r="T29" i="56" s="1"/>
  <c r="Y27" i="56"/>
  <c r="AF27" i="56"/>
  <c r="AF31" i="56"/>
  <c r="Y31" i="56"/>
  <c r="S33" i="56"/>
  <c r="T33" i="56" s="1"/>
  <c r="H28" i="56"/>
  <c r="AF20" i="56"/>
  <c r="Y20" i="56"/>
  <c r="AE40" i="56"/>
  <c r="AF40" i="56" s="1"/>
  <c r="AK37" i="56"/>
  <c r="AL37" i="56" s="1"/>
  <c r="AF24" i="56"/>
  <c r="Y24" i="56"/>
  <c r="AE44" i="55"/>
  <c r="AF44" i="55" s="1"/>
  <c r="S38" i="55"/>
  <c r="T38" i="55" s="1"/>
  <c r="M45" i="55"/>
  <c r="N45" i="55" s="1"/>
  <c r="H36" i="55"/>
  <c r="S34" i="55"/>
  <c r="T34" i="55" s="1"/>
  <c r="AE45" i="55"/>
  <c r="M44" i="55"/>
  <c r="N44" i="55" s="1"/>
  <c r="Y44" i="55"/>
  <c r="Z44" i="55" s="1"/>
  <c r="AF45" i="55"/>
  <c r="Y45" i="55"/>
  <c r="Z45" i="55" s="1"/>
  <c r="Y34" i="55"/>
  <c r="Z34" i="55" s="1"/>
  <c r="M38" i="55"/>
  <c r="N38" i="55" s="1"/>
  <c r="S45" i="55"/>
  <c r="T45" i="55" s="1"/>
  <c r="M34" i="55"/>
  <c r="N34" i="55" s="1"/>
  <c r="Y38" i="55"/>
  <c r="Z38" i="55" s="1"/>
  <c r="AK44" i="55"/>
  <c r="AL44" i="55" s="1"/>
  <c r="AE34" i="55"/>
  <c r="AF34" i="55" s="1"/>
  <c r="S44" i="55"/>
  <c r="T44" i="55" s="1"/>
  <c r="AE38" i="55"/>
  <c r="AF38" i="55" s="1"/>
  <c r="AK34" i="54"/>
  <c r="AL34" i="54" s="1"/>
  <c r="AK38" i="54"/>
  <c r="AL38" i="54" s="1"/>
  <c r="S46" i="54"/>
  <c r="T46" i="54" s="1"/>
  <c r="Y46" i="54"/>
  <c r="Z46" i="54" s="1"/>
  <c r="AE38" i="54"/>
  <c r="AF38" i="54" s="1"/>
  <c r="AK41" i="54"/>
  <c r="AL41" i="54" s="1"/>
  <c r="S34" i="54"/>
  <c r="T34" i="54" s="1"/>
  <c r="H36" i="54"/>
  <c r="AE48" i="54"/>
  <c r="AF48" i="54" s="1"/>
  <c r="AE34" i="54"/>
  <c r="AF34" i="54" s="1"/>
  <c r="Y45" i="54"/>
  <c r="Z45" i="54" s="1"/>
  <c r="AE43" i="54"/>
  <c r="AF43" i="54" s="1"/>
  <c r="Y40" i="54"/>
  <c r="Z40" i="54" s="1"/>
  <c r="Y41" i="54"/>
  <c r="Z41" i="54" s="1"/>
  <c r="S47" i="54"/>
  <c r="T47" i="54" s="1"/>
  <c r="M40" i="54"/>
  <c r="N40" i="54" s="1"/>
  <c r="M47" i="54"/>
  <c r="N47" i="54" s="1"/>
  <c r="AK48" i="54"/>
  <c r="AL48" i="54" s="1"/>
  <c r="S45" i="54"/>
  <c r="T45" i="54" s="1"/>
  <c r="S40" i="54"/>
  <c r="T40" i="54" s="1"/>
  <c r="S48" i="54"/>
  <c r="T48" i="54" s="1"/>
  <c r="Y48" i="54"/>
  <c r="Z48" i="54" s="1"/>
  <c r="AL45" i="54"/>
  <c r="AE45" i="54"/>
  <c r="AF45" i="54" s="1"/>
  <c r="S43" i="54"/>
  <c r="T43" i="54" s="1"/>
  <c r="AE41" i="54"/>
  <c r="AF41" i="54" s="1"/>
  <c r="Y43" i="54"/>
  <c r="Z43" i="54" s="1"/>
  <c r="AE40" i="54"/>
  <c r="AF40" i="54" s="1"/>
  <c r="AE47" i="54"/>
  <c r="AF47" i="54" s="1"/>
  <c r="M48" i="54"/>
  <c r="N48" i="54" s="1"/>
  <c r="M34" i="54"/>
  <c r="N34" i="54" s="1"/>
  <c r="AK43" i="54"/>
  <c r="AL43" i="54" s="1"/>
  <c r="Y47" i="54"/>
  <c r="Z47" i="54" s="1"/>
  <c r="Y34" i="54"/>
  <c r="Z34" i="54" s="1"/>
  <c r="S41" i="54"/>
  <c r="T41" i="54" s="1"/>
  <c r="AK47" i="54"/>
  <c r="AL47" i="54" s="1"/>
  <c r="M45" i="54"/>
  <c r="N45" i="54" s="1"/>
  <c r="M43" i="54"/>
  <c r="N43" i="54" s="1"/>
  <c r="AK40" i="54"/>
  <c r="AL40" i="54" s="1"/>
  <c r="M41" i="54"/>
  <c r="N41" i="54" s="1"/>
  <c r="S45" i="53"/>
  <c r="T45" i="53" s="1"/>
  <c r="AE45" i="53"/>
  <c r="AF45" i="53" s="1"/>
  <c r="Y45" i="53"/>
  <c r="Z45" i="53" s="1"/>
  <c r="AE46" i="53"/>
  <c r="AF46" i="53" s="1"/>
  <c r="Y40" i="53"/>
  <c r="Z40" i="53" s="1"/>
  <c r="S34" i="53"/>
  <c r="T34" i="53" s="1"/>
  <c r="M46" i="53"/>
  <c r="N46" i="53" s="1"/>
  <c r="M40" i="53"/>
  <c r="N40" i="53" s="1"/>
  <c r="M34" i="53"/>
  <c r="N34" i="53" s="1"/>
  <c r="AE34" i="53"/>
  <c r="AF34" i="53" s="1"/>
  <c r="AK34" i="53"/>
  <c r="AL34" i="53" s="1"/>
  <c r="S46" i="53"/>
  <c r="T46" i="53" s="1"/>
  <c r="AE40" i="53"/>
  <c r="AF40" i="53" s="1"/>
  <c r="AK46" i="53"/>
  <c r="AL46" i="53" s="1"/>
  <c r="AK40" i="53"/>
  <c r="AL40" i="53" s="1"/>
  <c r="Y34" i="53"/>
  <c r="Z34" i="53" s="1"/>
  <c r="S40" i="53"/>
  <c r="T40" i="53" s="1"/>
  <c r="H36" i="53"/>
  <c r="Y46" i="53"/>
  <c r="Z46" i="53" s="1"/>
  <c r="AK45" i="52"/>
  <c r="AK34" i="52"/>
  <c r="AL34" i="52" s="1"/>
  <c r="AK46" i="52"/>
  <c r="S34" i="52"/>
  <c r="T34" i="52" s="1"/>
  <c r="Y34" i="52"/>
  <c r="Z34" i="52" s="1"/>
  <c r="S46" i="52"/>
  <c r="T46" i="52" s="1"/>
  <c r="S44" i="52"/>
  <c r="T44" i="52" s="1"/>
  <c r="AE34" i="52"/>
  <c r="AF34" i="52" s="1"/>
  <c r="Y46" i="52"/>
  <c r="Z46" i="52" s="1"/>
  <c r="M43" i="52"/>
  <c r="N43" i="52" s="1"/>
  <c r="M44" i="52"/>
  <c r="N44" i="52" s="1"/>
  <c r="Y45" i="52"/>
  <c r="Z45" i="52" s="1"/>
  <c r="H36" i="52"/>
  <c r="S43" i="52"/>
  <c r="T43" i="52" s="1"/>
  <c r="AE44" i="52"/>
  <c r="AF44" i="52" s="1"/>
  <c r="Y44" i="52"/>
  <c r="Z44" i="52" s="1"/>
  <c r="M45" i="52"/>
  <c r="N45" i="52" s="1"/>
  <c r="M46" i="52"/>
  <c r="N46" i="52" s="1"/>
  <c r="AE45" i="52"/>
  <c r="AF45" i="52" s="1"/>
  <c r="AL45" i="52"/>
  <c r="AE46" i="52"/>
  <c r="AF46" i="52" s="1"/>
  <c r="AL46" i="52"/>
  <c r="AK44" i="52"/>
  <c r="AL44" i="52" s="1"/>
  <c r="S45" i="52"/>
  <c r="T45" i="52" s="1"/>
  <c r="AL48" i="52"/>
  <c r="AE48" i="52"/>
  <c r="M48" i="52"/>
  <c r="N48" i="52" s="1"/>
  <c r="AE43" i="52"/>
  <c r="AF43" i="52" s="1"/>
  <c r="M34" i="52"/>
  <c r="N34" i="52" s="1"/>
  <c r="Y43" i="52"/>
  <c r="Z43" i="52" s="1"/>
  <c r="AF48" i="52"/>
  <c r="Y48" i="52"/>
  <c r="Z48" i="52" s="1"/>
  <c r="AK43" i="52"/>
  <c r="AL43" i="52" s="1"/>
  <c r="S48" i="52"/>
  <c r="T48" i="52" s="1"/>
  <c r="H36" i="51"/>
  <c r="Q40" i="50"/>
  <c r="H40" i="50"/>
  <c r="K40" i="50"/>
  <c r="W40" i="50"/>
  <c r="AI40" i="50"/>
  <c r="AC40" i="50"/>
  <c r="AC41" i="50"/>
  <c r="H41" i="50"/>
  <c r="AI41" i="50"/>
  <c r="W41" i="50"/>
  <c r="K41" i="50"/>
  <c r="Q41" i="50"/>
  <c r="AE38" i="50"/>
  <c r="AF38" i="50" s="1"/>
  <c r="M38" i="50"/>
  <c r="N38" i="50" s="1"/>
  <c r="H36" i="50"/>
  <c r="AK38" i="49"/>
  <c r="AL38" i="49" s="1"/>
  <c r="AI41" i="49"/>
  <c r="W41" i="49"/>
  <c r="K41" i="49"/>
  <c r="H41" i="49"/>
  <c r="AC41" i="49"/>
  <c r="Q41" i="49"/>
  <c r="H36" i="49"/>
  <c r="M38" i="49"/>
  <c r="N38" i="49" s="1"/>
  <c r="H40" i="49"/>
  <c r="AC40" i="49"/>
  <c r="K40" i="49"/>
  <c r="W40" i="49"/>
  <c r="Q40" i="49"/>
  <c r="AI40" i="49"/>
  <c r="S38" i="49"/>
  <c r="T38" i="49" s="1"/>
  <c r="Y38" i="49"/>
  <c r="Z38" i="49" s="1"/>
  <c r="AE38" i="49"/>
  <c r="AF38" i="49" s="1"/>
  <c r="W40" i="48"/>
  <c r="Y40" i="48" s="1"/>
  <c r="Z40" i="48" s="1"/>
  <c r="S40" i="48"/>
  <c r="T40" i="48" s="1"/>
  <c r="H36" i="48"/>
  <c r="AK40" i="48"/>
  <c r="AL40" i="48" s="1"/>
  <c r="AE41" i="48"/>
  <c r="AF41" i="48" s="1"/>
  <c r="S41" i="48"/>
  <c r="T41" i="48" s="1"/>
  <c r="M40" i="48"/>
  <c r="N40" i="48" s="1"/>
  <c r="M41" i="48"/>
  <c r="N41" i="48" s="1"/>
  <c r="Y41" i="48"/>
  <c r="Z41" i="48" s="1"/>
  <c r="AK41" i="48"/>
  <c r="AL41" i="48" s="1"/>
  <c r="H40" i="47"/>
  <c r="AI40" i="47"/>
  <c r="AC40" i="47"/>
  <c r="K40" i="47"/>
  <c r="W40" i="47"/>
  <c r="Q40" i="47"/>
  <c r="S38" i="47"/>
  <c r="T38" i="47" s="1"/>
  <c r="Y38" i="47"/>
  <c r="Z38" i="47" s="1"/>
  <c r="AE38" i="47"/>
  <c r="AF38" i="47" s="1"/>
  <c r="AK38" i="47"/>
  <c r="AL38" i="47" s="1"/>
  <c r="M38" i="47"/>
  <c r="N38" i="47" s="1"/>
  <c r="AI41" i="47"/>
  <c r="W41" i="47"/>
  <c r="K41" i="47"/>
  <c r="H41" i="47"/>
  <c r="Q41" i="47"/>
  <c r="AC41" i="47"/>
  <c r="M40" i="46"/>
  <c r="N40" i="46" s="1"/>
  <c r="Y41" i="46"/>
  <c r="Z41" i="46" s="1"/>
  <c r="Y40" i="46"/>
  <c r="Z40" i="46" s="1"/>
  <c r="S41" i="46"/>
  <c r="T41" i="46" s="1"/>
  <c r="S40" i="46"/>
  <c r="T40" i="46" s="1"/>
  <c r="AK40" i="46"/>
  <c r="AL40" i="46" s="1"/>
  <c r="AE41" i="46"/>
  <c r="AF41" i="46" s="1"/>
  <c r="AE40" i="46"/>
  <c r="AF40" i="46" s="1"/>
  <c r="M41" i="46"/>
  <c r="N41" i="46" s="1"/>
  <c r="Y38" i="45"/>
  <c r="Z38" i="45" s="1"/>
  <c r="AE38" i="45"/>
  <c r="AF38" i="45" s="1"/>
  <c r="AK38" i="45"/>
  <c r="AL38" i="45" s="1"/>
  <c r="AE40" i="45"/>
  <c r="AF40" i="45" s="1"/>
  <c r="AE41" i="45"/>
  <c r="AF41" i="45" s="1"/>
  <c r="AK40" i="45"/>
  <c r="AL40" i="45" s="1"/>
  <c r="S41" i="45"/>
  <c r="T41" i="45" s="1"/>
  <c r="Y40" i="45"/>
  <c r="Z40" i="45" s="1"/>
  <c r="S40" i="45"/>
  <c r="T40" i="45" s="1"/>
  <c r="Y41" i="45"/>
  <c r="Z41" i="45" s="1"/>
  <c r="M41" i="45"/>
  <c r="N41" i="45" s="1"/>
  <c r="AK41" i="45"/>
  <c r="AL41" i="45" s="1"/>
  <c r="M40" i="45"/>
  <c r="N40" i="45" s="1"/>
  <c r="AI41" i="44"/>
  <c r="W41" i="44"/>
  <c r="K41" i="44"/>
  <c r="H41" i="44"/>
  <c r="Q41" i="44"/>
  <c r="AC41" i="44"/>
  <c r="AE38" i="44"/>
  <c r="AF38" i="44" s="1"/>
  <c r="Y38" i="44"/>
  <c r="Z38" i="44" s="1"/>
  <c r="AK38" i="44"/>
  <c r="AL38" i="44" s="1"/>
  <c r="H40" i="44"/>
  <c r="AC40" i="44"/>
  <c r="Q40" i="44"/>
  <c r="AI40" i="44"/>
  <c r="K40" i="44"/>
  <c r="W40" i="44"/>
  <c r="M38" i="44"/>
  <c r="N38" i="44" s="1"/>
  <c r="S38" i="44"/>
  <c r="T38" i="44" s="1"/>
  <c r="AE41" i="43"/>
  <c r="AF41" i="43" s="1"/>
  <c r="AE40" i="43"/>
  <c r="AF40" i="43" s="1"/>
  <c r="M38" i="42"/>
  <c r="N38" i="42" s="1"/>
  <c r="Y38" i="42"/>
  <c r="Z38" i="42" s="1"/>
  <c r="AK38" i="42"/>
  <c r="AL38" i="42" s="1"/>
  <c r="AI40" i="42"/>
  <c r="W40" i="42"/>
  <c r="K40" i="42"/>
  <c r="H40" i="42"/>
  <c r="Q40" i="42"/>
  <c r="AC40" i="42"/>
  <c r="W41" i="42"/>
  <c r="H41" i="42"/>
  <c r="AC41" i="42"/>
  <c r="AI41" i="42"/>
  <c r="Q41" i="42"/>
  <c r="K41" i="42"/>
  <c r="AE38" i="42"/>
  <c r="AF38" i="42" s="1"/>
  <c r="S38" i="42"/>
  <c r="T38" i="42" s="1"/>
  <c r="AH34" i="17"/>
  <c r="AB34" i="17"/>
  <c r="V34" i="17"/>
  <c r="P34" i="17"/>
  <c r="J34" i="17"/>
  <c r="G34" i="17"/>
  <c r="F46" i="17"/>
  <c r="F45" i="17"/>
  <c r="F44" i="17"/>
  <c r="F46" i="16"/>
  <c r="F45" i="16"/>
  <c r="F44" i="16"/>
  <c r="AH34" i="15"/>
  <c r="AB34" i="15"/>
  <c r="V34" i="15"/>
  <c r="P34" i="15"/>
  <c r="J34" i="15"/>
  <c r="G34" i="15"/>
  <c r="F46" i="13"/>
  <c r="G8" i="13"/>
  <c r="F45" i="13" s="1"/>
  <c r="F44" i="13" l="1"/>
  <c r="AE41" i="60"/>
  <c r="AF41" i="60" s="1"/>
  <c r="M41" i="60"/>
  <c r="N41" i="60" s="1"/>
  <c r="AE40" i="48"/>
  <c r="AF40" i="48" s="1"/>
  <c r="S41" i="50"/>
  <c r="AK41" i="49"/>
  <c r="AL41" i="49" s="1"/>
  <c r="AK41" i="42"/>
  <c r="AL41" i="42" s="1"/>
  <c r="H39" i="62"/>
  <c r="H39" i="61"/>
  <c r="H39" i="60"/>
  <c r="AK38" i="59"/>
  <c r="AL38" i="59" s="1"/>
  <c r="S38" i="59"/>
  <c r="T38" i="59" s="1"/>
  <c r="M38" i="59"/>
  <c r="N38" i="59" s="1"/>
  <c r="AE38" i="59"/>
  <c r="AF38" i="59" s="1"/>
  <c r="H36" i="59"/>
  <c r="Y38" i="59"/>
  <c r="Z38" i="59" s="1"/>
  <c r="AE38" i="58"/>
  <c r="AF38" i="58" s="1"/>
  <c r="AK38" i="58"/>
  <c r="AL38" i="58" s="1"/>
  <c r="M38" i="58"/>
  <c r="N38" i="58" s="1"/>
  <c r="H36" i="58"/>
  <c r="S38" i="58"/>
  <c r="T38" i="58" s="1"/>
  <c r="Y38" i="58"/>
  <c r="Z38" i="58" s="1"/>
  <c r="AE38" i="57"/>
  <c r="AF38" i="57" s="1"/>
  <c r="S38" i="57"/>
  <c r="T38" i="57" s="1"/>
  <c r="AK38" i="57"/>
  <c r="AL38" i="57" s="1"/>
  <c r="Y38" i="57"/>
  <c r="Z38" i="57" s="1"/>
  <c r="M38" i="57"/>
  <c r="N38" i="57" s="1"/>
  <c r="H36" i="57"/>
  <c r="AK38" i="56"/>
  <c r="AL38" i="56" s="1"/>
  <c r="S38" i="56"/>
  <c r="T38" i="56" s="1"/>
  <c r="Y38" i="56"/>
  <c r="Z38" i="56" s="1"/>
  <c r="H36" i="56"/>
  <c r="AE38" i="56"/>
  <c r="AF38" i="56" s="1"/>
  <c r="M38" i="56"/>
  <c r="N38" i="56" s="1"/>
  <c r="H39" i="55"/>
  <c r="H39" i="54"/>
  <c r="H39" i="53"/>
  <c r="H39" i="52"/>
  <c r="H39" i="51"/>
  <c r="AE41" i="50"/>
  <c r="AF41" i="50" s="1"/>
  <c r="AE40" i="50"/>
  <c r="AF40" i="50" s="1"/>
  <c r="AK40" i="50"/>
  <c r="AL40" i="50" s="1"/>
  <c r="Y40" i="50"/>
  <c r="Z40" i="50" s="1"/>
  <c r="M41" i="50"/>
  <c r="N41" i="50" s="1"/>
  <c r="T41" i="50"/>
  <c r="S40" i="50"/>
  <c r="T40" i="50" s="1"/>
  <c r="M40" i="50"/>
  <c r="N40" i="50" s="1"/>
  <c r="Y41" i="50"/>
  <c r="Z41" i="50" s="1"/>
  <c r="AK41" i="50"/>
  <c r="AL41" i="50" s="1"/>
  <c r="H39" i="50"/>
  <c r="AK40" i="49"/>
  <c r="AL40" i="49" s="1"/>
  <c r="Y41" i="49"/>
  <c r="Z41" i="49" s="1"/>
  <c r="Y40" i="49"/>
  <c r="Z40" i="49" s="1"/>
  <c r="AE40" i="49"/>
  <c r="AF40" i="49" s="1"/>
  <c r="S41" i="49"/>
  <c r="T41" i="49" s="1"/>
  <c r="S40" i="49"/>
  <c r="T40" i="49" s="1"/>
  <c r="M40" i="49"/>
  <c r="N40" i="49" s="1"/>
  <c r="AE41" i="49"/>
  <c r="AF41" i="49" s="1"/>
  <c r="H39" i="49"/>
  <c r="M41" i="49"/>
  <c r="N41" i="49" s="1"/>
  <c r="H39" i="48"/>
  <c r="AK41" i="47"/>
  <c r="AL41" i="47" s="1"/>
  <c r="Y40" i="47"/>
  <c r="Z40" i="47" s="1"/>
  <c r="M40" i="47"/>
  <c r="N40" i="47" s="1"/>
  <c r="AK40" i="47"/>
  <c r="AL40" i="47" s="1"/>
  <c r="S41" i="47"/>
  <c r="T41" i="47" s="1"/>
  <c r="Y41" i="47"/>
  <c r="Z41" i="47" s="1"/>
  <c r="S40" i="47"/>
  <c r="T40" i="47" s="1"/>
  <c r="AE40" i="47"/>
  <c r="AF40" i="47" s="1"/>
  <c r="AE41" i="47"/>
  <c r="AF41" i="47" s="1"/>
  <c r="M41" i="47"/>
  <c r="N41" i="47" s="1"/>
  <c r="Y40" i="44"/>
  <c r="Z40" i="44" s="1"/>
  <c r="AE41" i="44"/>
  <c r="AF41" i="44" s="1"/>
  <c r="M40" i="44"/>
  <c r="N40" i="44" s="1"/>
  <c r="S40" i="44"/>
  <c r="T40" i="44" s="1"/>
  <c r="M41" i="44"/>
  <c r="N41" i="44" s="1"/>
  <c r="AK40" i="44"/>
  <c r="AL40" i="44" s="1"/>
  <c r="AE40" i="44"/>
  <c r="AF40" i="44" s="1"/>
  <c r="Y41" i="44"/>
  <c r="Z41" i="44" s="1"/>
  <c r="S41" i="44"/>
  <c r="T41" i="44" s="1"/>
  <c r="AK41" i="44"/>
  <c r="AL41" i="44" s="1"/>
  <c r="M40" i="42"/>
  <c r="N40" i="42" s="1"/>
  <c r="Y41" i="42"/>
  <c r="Z41" i="42" s="1"/>
  <c r="Y40" i="42"/>
  <c r="Z40" i="42" s="1"/>
  <c r="S40" i="42"/>
  <c r="T40" i="42" s="1"/>
  <c r="AK40" i="42"/>
  <c r="AL40" i="42" s="1"/>
  <c r="M41" i="42"/>
  <c r="N41" i="42" s="1"/>
  <c r="AE41" i="42"/>
  <c r="AF41" i="42" s="1"/>
  <c r="S41" i="42"/>
  <c r="T41" i="42" s="1"/>
  <c r="AE40" i="42"/>
  <c r="AF40" i="42" s="1"/>
  <c r="F48" i="13"/>
  <c r="F47" i="13"/>
  <c r="F34" i="13"/>
  <c r="H50" i="49" l="1"/>
  <c r="H51" i="49" s="1"/>
  <c r="H52" i="49" s="1"/>
  <c r="H56" i="62"/>
  <c r="H50" i="62"/>
  <c r="H56" i="61"/>
  <c r="H50" i="61"/>
  <c r="H56" i="60"/>
  <c r="H50" i="60"/>
  <c r="H39" i="59"/>
  <c r="H39" i="58"/>
  <c r="H39" i="57"/>
  <c r="H39" i="56"/>
  <c r="H56" i="55"/>
  <c r="H50" i="55"/>
  <c r="H56" i="54"/>
  <c r="H50" i="54"/>
  <c r="H56" i="53"/>
  <c r="H50" i="53"/>
  <c r="H50" i="52"/>
  <c r="H56" i="52"/>
  <c r="H56" i="51"/>
  <c r="H50" i="51"/>
  <c r="H56" i="50"/>
  <c r="H50" i="50"/>
  <c r="H56" i="49"/>
  <c r="H56" i="48"/>
  <c r="H50" i="48"/>
  <c r="H51" i="62" l="1"/>
  <c r="H52" i="62" s="1"/>
  <c r="H57" i="62"/>
  <c r="H51" i="61"/>
  <c r="H52" i="61" s="1"/>
  <c r="H57" i="61"/>
  <c r="H57" i="60"/>
  <c r="H51" i="60"/>
  <c r="H52" i="60" s="1"/>
  <c r="H56" i="59"/>
  <c r="H50" i="59"/>
  <c r="H50" i="58"/>
  <c r="H56" i="58"/>
  <c r="H56" i="57"/>
  <c r="H50" i="57"/>
  <c r="H56" i="56"/>
  <c r="H50" i="56"/>
  <c r="H51" i="55"/>
  <c r="H52" i="55" s="1"/>
  <c r="H57" i="55"/>
  <c r="H51" i="54"/>
  <c r="H52" i="54" s="1"/>
  <c r="H57" i="54"/>
  <c r="H51" i="53"/>
  <c r="H52" i="53" s="1"/>
  <c r="H57" i="53"/>
  <c r="H58" i="53" s="1"/>
  <c r="H57" i="52"/>
  <c r="H58" i="52" s="1"/>
  <c r="H51" i="52"/>
  <c r="H52" i="52" s="1"/>
  <c r="H51" i="51"/>
  <c r="H52" i="51" s="1"/>
  <c r="H57" i="51"/>
  <c r="H51" i="50"/>
  <c r="H57" i="50"/>
  <c r="H57" i="49"/>
  <c r="H53" i="49"/>
  <c r="H54" i="49" s="1"/>
  <c r="H51" i="48"/>
  <c r="H57" i="48"/>
  <c r="H53" i="62" l="1"/>
  <c r="H58" i="62"/>
  <c r="H53" i="61"/>
  <c r="H54" i="61" s="1"/>
  <c r="H58" i="61"/>
  <c r="H53" i="60"/>
  <c r="H54" i="60" s="1"/>
  <c r="H58" i="60"/>
  <c r="H51" i="59"/>
  <c r="H52" i="59" s="1"/>
  <c r="H57" i="59"/>
  <c r="H57" i="58"/>
  <c r="H51" i="58"/>
  <c r="H52" i="58" s="1"/>
  <c r="H51" i="57"/>
  <c r="H57" i="57"/>
  <c r="H58" i="57" s="1"/>
  <c r="H51" i="56"/>
  <c r="H52" i="56" s="1"/>
  <c r="H57" i="56"/>
  <c r="H58" i="56" s="1"/>
  <c r="H53" i="55"/>
  <c r="H58" i="55"/>
  <c r="H58" i="54"/>
  <c r="H53" i="54"/>
  <c r="H54" i="54" s="1"/>
  <c r="H59" i="53"/>
  <c r="H53" i="53"/>
  <c r="H54" i="53" s="1"/>
  <c r="H59" i="52"/>
  <c r="H53" i="52"/>
  <c r="H54" i="52" s="1"/>
  <c r="H53" i="51"/>
  <c r="H58" i="51"/>
  <c r="H52" i="50"/>
  <c r="H58" i="50"/>
  <c r="H58" i="49"/>
  <c r="H52" i="48"/>
  <c r="H58" i="48"/>
  <c r="H59" i="49" l="1"/>
  <c r="H60" i="49" s="1"/>
  <c r="H59" i="62"/>
  <c r="H54" i="62"/>
  <c r="H59" i="61"/>
  <c r="H59" i="60"/>
  <c r="H60" i="60" s="1"/>
  <c r="H53" i="59"/>
  <c r="H54" i="59" s="1"/>
  <c r="H58" i="59"/>
  <c r="H53" i="58"/>
  <c r="H54" i="58" s="1"/>
  <c r="H58" i="58"/>
  <c r="H59" i="57"/>
  <c r="H60" i="57" s="1"/>
  <c r="H52" i="57"/>
  <c r="H59" i="56"/>
  <c r="H53" i="56"/>
  <c r="H54" i="56" s="1"/>
  <c r="H59" i="55"/>
  <c r="H60" i="55" s="1"/>
  <c r="H54" i="55"/>
  <c r="H59" i="54"/>
  <c r="H60" i="54" s="1"/>
  <c r="H60" i="53"/>
  <c r="H60" i="52"/>
  <c r="H59" i="51"/>
  <c r="H54" i="51"/>
  <c r="H53" i="50"/>
  <c r="H59" i="50"/>
  <c r="H60" i="50" s="1"/>
  <c r="H53" i="48"/>
  <c r="H54" i="48" s="1"/>
  <c r="H59" i="48"/>
  <c r="H60" i="61" l="1"/>
  <c r="H60" i="51"/>
  <c r="H60" i="62"/>
  <c r="H59" i="59"/>
  <c r="H59" i="58"/>
  <c r="H60" i="58" s="1"/>
  <c r="H53" i="57"/>
  <c r="H54" i="57" s="1"/>
  <c r="H60" i="56"/>
  <c r="H54" i="50"/>
  <c r="H60" i="48"/>
  <c r="H60" i="59" l="1"/>
  <c r="G8" i="37" l="1"/>
  <c r="G7" i="37"/>
  <c r="F37" i="37" s="1"/>
  <c r="G8" i="14"/>
  <c r="G7" i="14"/>
  <c r="F37" i="14" s="1"/>
  <c r="AK55" i="37"/>
  <c r="AE55" i="37"/>
  <c r="Y55" i="37"/>
  <c r="S55" i="37"/>
  <c r="AK49" i="37"/>
  <c r="AE49" i="37"/>
  <c r="Y49" i="37"/>
  <c r="S49" i="37"/>
  <c r="AI42" i="37"/>
  <c r="AC42" i="37"/>
  <c r="W42" i="37"/>
  <c r="Q42" i="37"/>
  <c r="K42" i="37"/>
  <c r="H42" i="37"/>
  <c r="AI35" i="37"/>
  <c r="AC35" i="37"/>
  <c r="W35" i="37"/>
  <c r="Q35" i="37"/>
  <c r="K35" i="37"/>
  <c r="H35" i="37"/>
  <c r="AI18" i="37"/>
  <c r="AC18" i="37"/>
  <c r="AL18" i="37" s="1"/>
  <c r="W18" i="37"/>
  <c r="Q18" i="37"/>
  <c r="Z18" i="37" s="1"/>
  <c r="K18" i="37"/>
  <c r="S18" i="37" s="1"/>
  <c r="H18" i="37"/>
  <c r="N18" i="37" s="1"/>
  <c r="AI17" i="37"/>
  <c r="AC17" i="37"/>
  <c r="AL17" i="37" s="1"/>
  <c r="W17" i="37"/>
  <c r="Q17" i="37"/>
  <c r="Z17" i="37" s="1"/>
  <c r="K17" i="37"/>
  <c r="H17" i="37"/>
  <c r="N17" i="37" s="1"/>
  <c r="AI16" i="37"/>
  <c r="AC16" i="37"/>
  <c r="AL16" i="37" s="1"/>
  <c r="W16" i="37"/>
  <c r="AF16" i="37" s="1"/>
  <c r="Q16" i="37"/>
  <c r="Z16" i="37" s="1"/>
  <c r="K16" i="37"/>
  <c r="H16" i="37"/>
  <c r="N16" i="37" s="1"/>
  <c r="AI13" i="37"/>
  <c r="AC13" i="37"/>
  <c r="AL13" i="37" s="1"/>
  <c r="W13" i="37"/>
  <c r="T13" i="37"/>
  <c r="Q13" i="37"/>
  <c r="S13" i="37" s="1"/>
  <c r="K13" i="37"/>
  <c r="H13" i="37"/>
  <c r="N13" i="37" s="1"/>
  <c r="H12" i="37"/>
  <c r="AH34" i="13"/>
  <c r="AB34" i="13"/>
  <c r="V34" i="13"/>
  <c r="P34" i="13"/>
  <c r="J34" i="13"/>
  <c r="G34" i="13"/>
  <c r="AH34" i="12"/>
  <c r="AB34" i="12"/>
  <c r="V34" i="12"/>
  <c r="P34" i="12"/>
  <c r="J34" i="12"/>
  <c r="Z13" i="37" l="1"/>
  <c r="AK13" i="37"/>
  <c r="M13" i="37"/>
  <c r="Y18" i="37"/>
  <c r="F30" i="14"/>
  <c r="F31" i="14"/>
  <c r="F24" i="37"/>
  <c r="F30" i="37"/>
  <c r="F31" i="37"/>
  <c r="M35" i="37"/>
  <c r="S35" i="37"/>
  <c r="Y35" i="37"/>
  <c r="F34" i="37"/>
  <c r="F48" i="37"/>
  <c r="F47" i="37"/>
  <c r="Q47" i="37" s="1"/>
  <c r="F48" i="14"/>
  <c r="F47" i="14"/>
  <c r="F34" i="14"/>
  <c r="AK16" i="37"/>
  <c r="AK17" i="37"/>
  <c r="AK18" i="37"/>
  <c r="S16" i="37"/>
  <c r="AK42" i="37"/>
  <c r="AL42" i="37" s="1"/>
  <c r="K24" i="37"/>
  <c r="T24" i="37" s="1"/>
  <c r="F33" i="37"/>
  <c r="H33" i="37" s="1"/>
  <c r="F26" i="37"/>
  <c r="W26" i="37" s="1"/>
  <c r="AF26" i="37" s="1"/>
  <c r="F40" i="37"/>
  <c r="AI40" i="37" s="1"/>
  <c r="F46" i="37"/>
  <c r="K46" i="37" s="1"/>
  <c r="F45" i="37"/>
  <c r="AC45" i="37" s="1"/>
  <c r="F44" i="37"/>
  <c r="AI44" i="37" s="1"/>
  <c r="F45" i="14"/>
  <c r="F44" i="14"/>
  <c r="F46" i="14"/>
  <c r="F29" i="37"/>
  <c r="AC29" i="37" s="1"/>
  <c r="AL29" i="37" s="1"/>
  <c r="AC37" i="37"/>
  <c r="F25" i="37"/>
  <c r="W25" i="37" s="1"/>
  <c r="AF25" i="37" s="1"/>
  <c r="F32" i="37"/>
  <c r="W32" i="37" s="1"/>
  <c r="AF32" i="37" s="1"/>
  <c r="F21" i="37"/>
  <c r="AC21" i="37" s="1"/>
  <c r="AL21" i="37" s="1"/>
  <c r="F20" i="37"/>
  <c r="F27" i="37"/>
  <c r="W27" i="37" s="1"/>
  <c r="F43" i="37"/>
  <c r="Q43" i="37" s="1"/>
  <c r="F19" i="37"/>
  <c r="H19" i="37" s="1"/>
  <c r="F41" i="37"/>
  <c r="H41" i="37" s="1"/>
  <c r="K48" i="37"/>
  <c r="Q48" i="37"/>
  <c r="AI48" i="37"/>
  <c r="AC48" i="37"/>
  <c r="AI24" i="37"/>
  <c r="H24" i="37"/>
  <c r="W24" i="37"/>
  <c r="AF24" i="37" s="1"/>
  <c r="M42" i="37"/>
  <c r="N42" i="37" s="1"/>
  <c r="Y16" i="37"/>
  <c r="S42" i="37"/>
  <c r="T42" i="37" s="1"/>
  <c r="M16" i="37"/>
  <c r="T16" i="37"/>
  <c r="Y13" i="37"/>
  <c r="AF13" i="37"/>
  <c r="M17" i="37"/>
  <c r="T17" i="37"/>
  <c r="AE13" i="37"/>
  <c r="AF17" i="37"/>
  <c r="AE17" i="37"/>
  <c r="Y42" i="37"/>
  <c r="Z42" i="37" s="1"/>
  <c r="AE16" i="37"/>
  <c r="Y17" i="37"/>
  <c r="AC47" i="37"/>
  <c r="S17" i="37"/>
  <c r="M18" i="37"/>
  <c r="T18" i="37"/>
  <c r="AF18" i="37"/>
  <c r="AE18" i="37"/>
  <c r="AE35" i="37"/>
  <c r="AK35" i="37"/>
  <c r="AI33" i="37"/>
  <c r="W33" i="37"/>
  <c r="K33" i="37"/>
  <c r="AE42" i="37"/>
  <c r="AF42" i="37" s="1"/>
  <c r="AC24" i="37"/>
  <c r="Q24" i="37"/>
  <c r="W48" i="37"/>
  <c r="H48" i="37"/>
  <c r="W29" i="37" l="1"/>
  <c r="AE29" i="37" s="1"/>
  <c r="AI29" i="37"/>
  <c r="AK29" i="37" s="1"/>
  <c r="AI43" i="37"/>
  <c r="Q40" i="37"/>
  <c r="H40" i="37"/>
  <c r="Q29" i="37"/>
  <c r="Z29" i="37" s="1"/>
  <c r="H27" i="37"/>
  <c r="N27" i="37" s="1"/>
  <c r="H29" i="37"/>
  <c r="AB34" i="14"/>
  <c r="V34" i="14"/>
  <c r="AH34" i="14"/>
  <c r="P34" i="14"/>
  <c r="J34" i="14"/>
  <c r="G34" i="14"/>
  <c r="G34" i="37"/>
  <c r="AH34" i="37"/>
  <c r="AI34" i="37" s="1"/>
  <c r="AB34" i="37"/>
  <c r="AC34" i="37" s="1"/>
  <c r="V34" i="37"/>
  <c r="P34" i="37"/>
  <c r="J34" i="37"/>
  <c r="W43" i="37"/>
  <c r="Y43" i="37" s="1"/>
  <c r="Z43" i="37" s="1"/>
  <c r="H31" i="37"/>
  <c r="N31" i="37" s="1"/>
  <c r="Q31" i="37"/>
  <c r="AC31" i="37"/>
  <c r="AI31" i="37"/>
  <c r="K31" i="37"/>
  <c r="W31" i="37"/>
  <c r="H30" i="37"/>
  <c r="AI30" i="37"/>
  <c r="Q30" i="37"/>
  <c r="AC30" i="37"/>
  <c r="K30" i="37"/>
  <c r="W30" i="37"/>
  <c r="K27" i="37"/>
  <c r="T27" i="37" s="1"/>
  <c r="AC33" i="37"/>
  <c r="AK33" i="37" s="1"/>
  <c r="AL33" i="37" s="1"/>
  <c r="AI47" i="37"/>
  <c r="AI31" i="14"/>
  <c r="H31" i="14"/>
  <c r="N31" i="14" s="1"/>
  <c r="Q31" i="14"/>
  <c r="AC31" i="14"/>
  <c r="K31" i="14"/>
  <c r="W31" i="14"/>
  <c r="AI30" i="14"/>
  <c r="H30" i="14"/>
  <c r="W30" i="14"/>
  <c r="Q30" i="14"/>
  <c r="AC30" i="14"/>
  <c r="K30" i="14"/>
  <c r="Q33" i="37"/>
  <c r="S33" i="37" s="1"/>
  <c r="T33" i="37" s="1"/>
  <c r="W47" i="37"/>
  <c r="AC25" i="37"/>
  <c r="AE25" i="37" s="1"/>
  <c r="K40" i="37"/>
  <c r="Q26" i="37"/>
  <c r="Z26" i="37" s="1"/>
  <c r="Q37" i="37"/>
  <c r="K43" i="37"/>
  <c r="S43" i="37" s="1"/>
  <c r="K25" i="37"/>
  <c r="T25" i="37" s="1"/>
  <c r="AC32" i="37"/>
  <c r="AE32" i="37" s="1"/>
  <c r="Q25" i="37"/>
  <c r="Y25" i="37" s="1"/>
  <c r="AC43" i="37"/>
  <c r="AE43" i="37" s="1"/>
  <c r="AF43" i="37" s="1"/>
  <c r="AI25" i="37"/>
  <c r="K29" i="37"/>
  <c r="H43" i="37"/>
  <c r="H25" i="37"/>
  <c r="N25" i="37" s="1"/>
  <c r="AC40" i="37"/>
  <c r="AK40" i="37" s="1"/>
  <c r="AL40" i="37" s="1"/>
  <c r="M24" i="37"/>
  <c r="N24" i="37" s="1"/>
  <c r="S48" i="37"/>
  <c r="T48" i="37" s="1"/>
  <c r="Y24" i="37"/>
  <c r="K45" i="37"/>
  <c r="AC26" i="37"/>
  <c r="H47" i="37"/>
  <c r="K26" i="37"/>
  <c r="Q32" i="37"/>
  <c r="Y32" i="37" s="1"/>
  <c r="K47" i="37"/>
  <c r="AI26" i="37"/>
  <c r="H21" i="37"/>
  <c r="N21" i="37" s="1"/>
  <c r="Q45" i="37"/>
  <c r="H45" i="37"/>
  <c r="Q21" i="37"/>
  <c r="H26" i="37"/>
  <c r="N26" i="37" s="1"/>
  <c r="W21" i="37"/>
  <c r="AE21" i="37" s="1"/>
  <c r="K21" i="37"/>
  <c r="M21" i="37" s="1"/>
  <c r="AI21" i="37"/>
  <c r="AK21" i="37" s="1"/>
  <c r="W40" i="37"/>
  <c r="M48" i="37"/>
  <c r="N48" i="37" s="1"/>
  <c r="AC41" i="37"/>
  <c r="W46" i="37"/>
  <c r="H34" i="37"/>
  <c r="AI20" i="37"/>
  <c r="K20" i="37"/>
  <c r="H20" i="37"/>
  <c r="N20" i="37" s="1"/>
  <c r="AC20" i="37"/>
  <c r="W20" i="37"/>
  <c r="Q20" i="37"/>
  <c r="H32" i="37"/>
  <c r="N32" i="37" s="1"/>
  <c r="K32" i="37"/>
  <c r="T32" i="37" s="1"/>
  <c r="AI45" i="37"/>
  <c r="AK45" i="37" s="1"/>
  <c r="AL45" i="37" s="1"/>
  <c r="Q44" i="37"/>
  <c r="Q34" i="37"/>
  <c r="W44" i="37"/>
  <c r="AI46" i="37"/>
  <c r="W41" i="37"/>
  <c r="W37" i="37"/>
  <c r="AE37" i="37" s="1"/>
  <c r="AF37" i="37" s="1"/>
  <c r="F38" i="37"/>
  <c r="K37" i="37"/>
  <c r="H37" i="37"/>
  <c r="AI37" i="37"/>
  <c r="AK37" i="37" s="1"/>
  <c r="AL37" i="37" s="1"/>
  <c r="K41" i="37"/>
  <c r="M41" i="37" s="1"/>
  <c r="N41" i="37" s="1"/>
  <c r="W34" i="37"/>
  <c r="AC46" i="37"/>
  <c r="AI41" i="37"/>
  <c r="W45" i="37"/>
  <c r="AE45" i="37" s="1"/>
  <c r="K44" i="37"/>
  <c r="Q41" i="37"/>
  <c r="Q27" i="37"/>
  <c r="Y27" i="37" s="1"/>
  <c r="AI27" i="37"/>
  <c r="AC27" i="37"/>
  <c r="AL27" i="37" s="1"/>
  <c r="AK43" i="37"/>
  <c r="AL43" i="37" s="1"/>
  <c r="AC44" i="37"/>
  <c r="K34" i="37"/>
  <c r="AI32" i="37"/>
  <c r="H44" i="37"/>
  <c r="H46" i="37"/>
  <c r="M46" i="37" s="1"/>
  <c r="N46" i="37" s="1"/>
  <c r="Q46" i="37"/>
  <c r="S46" i="37" s="1"/>
  <c r="T46" i="37" s="1"/>
  <c r="AK48" i="37"/>
  <c r="AL48" i="37" s="1"/>
  <c r="M27" i="37"/>
  <c r="AF27" i="37"/>
  <c r="T43" i="37"/>
  <c r="M33" i="37"/>
  <c r="N33" i="37" s="1"/>
  <c r="AE47" i="37"/>
  <c r="AF47" i="37" s="1"/>
  <c r="Y48" i="37"/>
  <c r="Z48" i="37" s="1"/>
  <c r="AK47" i="37"/>
  <c r="AL47" i="37" s="1"/>
  <c r="AE24" i="37"/>
  <c r="AL24" i="37"/>
  <c r="AE48" i="37"/>
  <c r="AF48" i="37" s="1"/>
  <c r="Y47" i="37"/>
  <c r="Z47" i="37" s="1"/>
  <c r="AK24" i="37"/>
  <c r="Z25" i="37"/>
  <c r="S24" i="37"/>
  <c r="Z24" i="37"/>
  <c r="S45" i="37"/>
  <c r="T45" i="37" s="1"/>
  <c r="AF29" i="37" l="1"/>
  <c r="M43" i="37"/>
  <c r="N43" i="37" s="1"/>
  <c r="M45" i="37"/>
  <c r="N45" i="37" s="1"/>
  <c r="M29" i="37"/>
  <c r="N29" i="37" s="1"/>
  <c r="AF21" i="37"/>
  <c r="S40" i="37"/>
  <c r="T40" i="37" s="1"/>
  <c r="Y29" i="37"/>
  <c r="S25" i="37"/>
  <c r="Y26" i="37"/>
  <c r="M26" i="37"/>
  <c r="AE33" i="37"/>
  <c r="AF33" i="37" s="1"/>
  <c r="M31" i="14"/>
  <c r="AK31" i="37"/>
  <c r="AK30" i="14"/>
  <c r="M31" i="37"/>
  <c r="AF31" i="37"/>
  <c r="Y31" i="37"/>
  <c r="AF31" i="14"/>
  <c r="Y31" i="14"/>
  <c r="AF30" i="37"/>
  <c r="Y30" i="37"/>
  <c r="M30" i="14"/>
  <c r="N30" i="14" s="1"/>
  <c r="AL31" i="14"/>
  <c r="AE31" i="14"/>
  <c r="M30" i="37"/>
  <c r="N30" i="37" s="1"/>
  <c r="AL31" i="37"/>
  <c r="AE31" i="37"/>
  <c r="AL30" i="14"/>
  <c r="AE30" i="14"/>
  <c r="Z31" i="14"/>
  <c r="S31" i="14"/>
  <c r="T31" i="14" s="1"/>
  <c r="AL30" i="37"/>
  <c r="AE30" i="37"/>
  <c r="S31" i="37"/>
  <c r="T31" i="37" s="1"/>
  <c r="Z31" i="37"/>
  <c r="S21" i="37"/>
  <c r="T21" i="37" s="1"/>
  <c r="Z30" i="14"/>
  <c r="S30" i="14"/>
  <c r="T30" i="14" s="1"/>
  <c r="Z30" i="37"/>
  <c r="S30" i="37"/>
  <c r="T30" i="37" s="1"/>
  <c r="AF30" i="14"/>
  <c r="Y30" i="14"/>
  <c r="AK31" i="14"/>
  <c r="AK30" i="37"/>
  <c r="M40" i="37"/>
  <c r="N40" i="37" s="1"/>
  <c r="Y33" i="37"/>
  <c r="Z33" i="37" s="1"/>
  <c r="AE40" i="37"/>
  <c r="AF40" i="37" s="1"/>
  <c r="AK20" i="37"/>
  <c r="Z32" i="37"/>
  <c r="S32" i="37"/>
  <c r="AK32" i="37"/>
  <c r="AL32" i="37"/>
  <c r="S29" i="37"/>
  <c r="T29" i="37" s="1"/>
  <c r="M25" i="37"/>
  <c r="AK25" i="37"/>
  <c r="AL25" i="37"/>
  <c r="H28" i="37"/>
  <c r="H36" i="37" s="1"/>
  <c r="AK26" i="37"/>
  <c r="S41" i="37"/>
  <c r="T41" i="37" s="1"/>
  <c r="AK41" i="37"/>
  <c r="AL41" i="37" s="1"/>
  <c r="Y37" i="37"/>
  <c r="Z37" i="37" s="1"/>
  <c r="M34" i="37"/>
  <c r="N34" i="37" s="1"/>
  <c r="Y34" i="37"/>
  <c r="Z34" i="37" s="1"/>
  <c r="M47" i="37"/>
  <c r="N47" i="37" s="1"/>
  <c r="Y41" i="37"/>
  <c r="Z41" i="37" s="1"/>
  <c r="AE41" i="37"/>
  <c r="AF41" i="37" s="1"/>
  <c r="AE46" i="37"/>
  <c r="AF46" i="37" s="1"/>
  <c r="AL26" i="37"/>
  <c r="AE26" i="37"/>
  <c r="Y40" i="37"/>
  <c r="Z40" i="37" s="1"/>
  <c r="M32" i="37"/>
  <c r="Y21" i="37"/>
  <c r="Z21" i="37"/>
  <c r="M37" i="37"/>
  <c r="N37" i="37" s="1"/>
  <c r="S47" i="37"/>
  <c r="T47" i="37" s="1"/>
  <c r="S26" i="37"/>
  <c r="T26" i="37"/>
  <c r="AE44" i="37"/>
  <c r="AF44" i="37" s="1"/>
  <c r="Y44" i="37"/>
  <c r="Z44" i="37" s="1"/>
  <c r="Y45" i="37"/>
  <c r="Z45" i="37" s="1"/>
  <c r="AK34" i="37"/>
  <c r="AL34" i="37" s="1"/>
  <c r="AK46" i="37"/>
  <c r="AL46" i="37" s="1"/>
  <c r="M44" i="37"/>
  <c r="N44" i="37" s="1"/>
  <c r="Y46" i="37"/>
  <c r="Z46" i="37" s="1"/>
  <c r="S34" i="37"/>
  <c r="T34" i="37" s="1"/>
  <c r="AE27" i="37"/>
  <c r="S44" i="37"/>
  <c r="T44" i="37" s="1"/>
  <c r="AF45" i="37"/>
  <c r="S37" i="37"/>
  <c r="T37" i="37" s="1"/>
  <c r="AL20" i="37"/>
  <c r="AE20" i="37"/>
  <c r="AK27" i="37"/>
  <c r="Q38" i="37"/>
  <c r="AI38" i="37"/>
  <c r="AC38" i="37"/>
  <c r="W38" i="37"/>
  <c r="K38" i="37"/>
  <c r="H38" i="37"/>
  <c r="Z20" i="37"/>
  <c r="S20" i="37"/>
  <c r="AK44" i="37"/>
  <c r="AL44" i="37" s="1"/>
  <c r="Z27" i="37"/>
  <c r="S27" i="37"/>
  <c r="AF20" i="37"/>
  <c r="Y20" i="37"/>
  <c r="AE34" i="37"/>
  <c r="AF34" i="37" s="1"/>
  <c r="T20" i="37"/>
  <c r="M20" i="37"/>
  <c r="AK38" i="37" l="1"/>
  <c r="AL38" i="37" s="1"/>
  <c r="Y38" i="37"/>
  <c r="Z38" i="37" s="1"/>
  <c r="AE38" i="37"/>
  <c r="AF38" i="37" s="1"/>
  <c r="S38" i="37"/>
  <c r="T38" i="37" s="1"/>
  <c r="M38" i="37"/>
  <c r="N38" i="37" s="1"/>
  <c r="H39" i="37"/>
  <c r="H56" i="37" l="1"/>
  <c r="H50" i="37"/>
  <c r="H51" i="37" l="1"/>
  <c r="H57" i="37"/>
  <c r="H58" i="37" s="1"/>
  <c r="H59" i="37" l="1"/>
  <c r="H60" i="37" s="1"/>
  <c r="H52" i="37"/>
  <c r="H53" i="37" l="1"/>
  <c r="H54" i="37" s="1"/>
  <c r="F42" i="17" l="1"/>
  <c r="F35" i="17"/>
  <c r="F18" i="17"/>
  <c r="F17" i="17"/>
  <c r="F16" i="17"/>
  <c r="F15" i="17"/>
  <c r="F13" i="17"/>
  <c r="F12" i="17"/>
  <c r="F42" i="16"/>
  <c r="F35" i="16"/>
  <c r="F18" i="16"/>
  <c r="F17" i="16"/>
  <c r="F16" i="16"/>
  <c r="F15" i="16"/>
  <c r="F13" i="16"/>
  <c r="F12" i="16"/>
  <c r="AI42" i="17" l="1"/>
  <c r="AI15" i="17"/>
  <c r="AC42" i="17"/>
  <c r="AC15" i="17"/>
  <c r="W42" i="17"/>
  <c r="Q42" i="17"/>
  <c r="Q15" i="17"/>
  <c r="K42" i="17"/>
  <c r="K15" i="17"/>
  <c r="W15" i="17"/>
  <c r="H15" i="17"/>
  <c r="AK55" i="17"/>
  <c r="AE55" i="17"/>
  <c r="Y55" i="17"/>
  <c r="S55" i="17"/>
  <c r="AK49" i="17"/>
  <c r="AE49" i="17"/>
  <c r="Y49" i="17"/>
  <c r="S49" i="17"/>
  <c r="AC48" i="17"/>
  <c r="W48" i="17"/>
  <c r="W47" i="17"/>
  <c r="K46" i="17"/>
  <c r="Q44" i="17"/>
  <c r="AC44" i="17"/>
  <c r="F43" i="17"/>
  <c r="W43" i="17" s="1"/>
  <c r="H42" i="17"/>
  <c r="F41" i="17"/>
  <c r="F40" i="17"/>
  <c r="AC40" i="17" s="1"/>
  <c r="AI35" i="17"/>
  <c r="AC35" i="17"/>
  <c r="W35" i="17"/>
  <c r="Q35" i="17"/>
  <c r="K35" i="17"/>
  <c r="H35" i="17"/>
  <c r="W34" i="17"/>
  <c r="F33" i="17"/>
  <c r="H33" i="17" s="1"/>
  <c r="F32" i="17"/>
  <c r="W32" i="17" s="1"/>
  <c r="F29" i="17"/>
  <c r="F27" i="17"/>
  <c r="F26" i="17"/>
  <c r="W26" i="17" s="1"/>
  <c r="F25" i="17"/>
  <c r="AC25" i="17" s="1"/>
  <c r="F24" i="17"/>
  <c r="F21" i="17"/>
  <c r="AI21" i="17" s="1"/>
  <c r="F20" i="17"/>
  <c r="H20" i="17" s="1"/>
  <c r="N20" i="17" s="1"/>
  <c r="F19" i="17"/>
  <c r="AI18" i="17"/>
  <c r="AC18" i="17"/>
  <c r="AL18" i="17" s="1"/>
  <c r="W18" i="17"/>
  <c r="Q18" i="17"/>
  <c r="Z18" i="17" s="1"/>
  <c r="K18" i="17"/>
  <c r="T18" i="17" s="1"/>
  <c r="H18" i="17"/>
  <c r="N18" i="17" s="1"/>
  <c r="AI17" i="17"/>
  <c r="AC17" i="17"/>
  <c r="AL17" i="17" s="1"/>
  <c r="W17" i="17"/>
  <c r="Q17" i="17"/>
  <c r="Z17" i="17" s="1"/>
  <c r="K17" i="17"/>
  <c r="T17" i="17" s="1"/>
  <c r="H17" i="17"/>
  <c r="N17" i="17" s="1"/>
  <c r="AI16" i="17"/>
  <c r="AC16" i="17"/>
  <c r="AL16" i="17" s="1"/>
  <c r="W16" i="17"/>
  <c r="Q16" i="17"/>
  <c r="Z16" i="17" s="1"/>
  <c r="K16" i="17"/>
  <c r="T16" i="17" s="1"/>
  <c r="H16" i="17"/>
  <c r="N16" i="17" s="1"/>
  <c r="AI13" i="17"/>
  <c r="AC13" i="17"/>
  <c r="AL13" i="17" s="1"/>
  <c r="W13" i="17"/>
  <c r="AF13" i="17" s="1"/>
  <c r="Q13" i="17"/>
  <c r="K13" i="17"/>
  <c r="H13" i="17"/>
  <c r="N13" i="17" s="1"/>
  <c r="AI42" i="16"/>
  <c r="AI15" i="16"/>
  <c r="AC42" i="16"/>
  <c r="AC15" i="16"/>
  <c r="W42" i="16"/>
  <c r="W15" i="16"/>
  <c r="Q42" i="16"/>
  <c r="K42" i="16"/>
  <c r="K15" i="16"/>
  <c r="H42" i="16"/>
  <c r="H15" i="16"/>
  <c r="AK55" i="16"/>
  <c r="AE55" i="16"/>
  <c r="Y55" i="16"/>
  <c r="S55" i="16"/>
  <c r="AK49" i="16"/>
  <c r="AE49" i="16"/>
  <c r="Y49" i="16"/>
  <c r="S49" i="16"/>
  <c r="Q47" i="16"/>
  <c r="AC46" i="16"/>
  <c r="K44" i="16"/>
  <c r="F43" i="16"/>
  <c r="AI43" i="16" s="1"/>
  <c r="F41" i="16"/>
  <c r="F40" i="16"/>
  <c r="AI35" i="16"/>
  <c r="AC35" i="16"/>
  <c r="W35" i="16"/>
  <c r="Q35" i="16"/>
  <c r="K35" i="16"/>
  <c r="H35" i="16"/>
  <c r="F33" i="16"/>
  <c r="F32" i="16"/>
  <c r="Q32" i="16" s="1"/>
  <c r="Z32" i="16" s="1"/>
  <c r="F29" i="16"/>
  <c r="F27" i="16"/>
  <c r="Q27" i="16" s="1"/>
  <c r="Z27" i="16" s="1"/>
  <c r="F26" i="16"/>
  <c r="W26" i="16" s="1"/>
  <c r="AF26" i="16" s="1"/>
  <c r="F25" i="16"/>
  <c r="H25" i="16" s="1"/>
  <c r="N25" i="16" s="1"/>
  <c r="F24" i="16"/>
  <c r="F21" i="16"/>
  <c r="F20" i="16"/>
  <c r="H20" i="16" s="1"/>
  <c r="N20" i="16" s="1"/>
  <c r="F19" i="16"/>
  <c r="AI18" i="16"/>
  <c r="AC18" i="16"/>
  <c r="W18" i="16"/>
  <c r="AF18" i="16" s="1"/>
  <c r="Q18" i="16"/>
  <c r="Z18" i="16" s="1"/>
  <c r="K18" i="16"/>
  <c r="H18" i="16"/>
  <c r="N18" i="16" s="1"/>
  <c r="AI17" i="16"/>
  <c r="AC17" i="16"/>
  <c r="AL17" i="16" s="1"/>
  <c r="W17" i="16"/>
  <c r="AF17" i="16" s="1"/>
  <c r="Q17" i="16"/>
  <c r="Z17" i="16" s="1"/>
  <c r="K17" i="16"/>
  <c r="T17" i="16" s="1"/>
  <c r="H17" i="16"/>
  <c r="N17" i="16" s="1"/>
  <c r="AI16" i="16"/>
  <c r="AC16" i="16"/>
  <c r="AL16" i="16" s="1"/>
  <c r="W16" i="16"/>
  <c r="Q16" i="16"/>
  <c r="Z16" i="16" s="1"/>
  <c r="K16" i="16"/>
  <c r="T16" i="16" s="1"/>
  <c r="H16" i="16"/>
  <c r="N16" i="16" s="1"/>
  <c r="Q15" i="16"/>
  <c r="AI13" i="16"/>
  <c r="AC13" i="16"/>
  <c r="AL13" i="16" s="1"/>
  <c r="W13" i="16"/>
  <c r="AF13" i="16" s="1"/>
  <c r="Q13" i="16"/>
  <c r="Z13" i="16" s="1"/>
  <c r="K13" i="16"/>
  <c r="H13" i="16"/>
  <c r="N13" i="16" s="1"/>
  <c r="AI42" i="15"/>
  <c r="AI15" i="15"/>
  <c r="AC15" i="15"/>
  <c r="W42" i="15"/>
  <c r="W15" i="15"/>
  <c r="Q42" i="15"/>
  <c r="K42" i="15"/>
  <c r="K15" i="15"/>
  <c r="Q15" i="15"/>
  <c r="H42" i="15"/>
  <c r="H15" i="15"/>
  <c r="AK55" i="15"/>
  <c r="AE55" i="15"/>
  <c r="Y55" i="15"/>
  <c r="S55" i="15"/>
  <c r="AK49" i="15"/>
  <c r="AE49" i="15"/>
  <c r="Y49" i="15"/>
  <c r="S49" i="15"/>
  <c r="F48" i="15"/>
  <c r="W48" i="15" s="1"/>
  <c r="F47" i="15"/>
  <c r="H47" i="15" s="1"/>
  <c r="F46" i="15"/>
  <c r="K46" i="15" s="1"/>
  <c r="F45" i="15"/>
  <c r="K45" i="15" s="1"/>
  <c r="F44" i="15"/>
  <c r="F43" i="15"/>
  <c r="AC42" i="15"/>
  <c r="F37" i="15"/>
  <c r="F38" i="15" s="1"/>
  <c r="F41" i="15" s="1"/>
  <c r="AI35" i="15"/>
  <c r="AC35" i="15"/>
  <c r="W35" i="15"/>
  <c r="Q35" i="15"/>
  <c r="K35" i="15"/>
  <c r="H35" i="15"/>
  <c r="F34" i="15"/>
  <c r="F33" i="15"/>
  <c r="F32" i="15"/>
  <c r="AC32" i="15" s="1"/>
  <c r="AL32" i="15" s="1"/>
  <c r="F29" i="15"/>
  <c r="F27" i="15"/>
  <c r="H27" i="15" s="1"/>
  <c r="N27" i="15" s="1"/>
  <c r="F26" i="15"/>
  <c r="K26" i="15" s="1"/>
  <c r="F25" i="15"/>
  <c r="AC25" i="15" s="1"/>
  <c r="AL25" i="15" s="1"/>
  <c r="F24" i="15"/>
  <c r="F21" i="15"/>
  <c r="W21" i="15" s="1"/>
  <c r="AF21" i="15" s="1"/>
  <c r="F20" i="15"/>
  <c r="H20" i="15" s="1"/>
  <c r="N20" i="15" s="1"/>
  <c r="F19" i="15"/>
  <c r="AI18" i="15"/>
  <c r="AC18" i="15"/>
  <c r="AL18" i="15" s="1"/>
  <c r="W18" i="15"/>
  <c r="AF18" i="15" s="1"/>
  <c r="Q18" i="15"/>
  <c r="Z18" i="15" s="1"/>
  <c r="K18" i="15"/>
  <c r="T18" i="15" s="1"/>
  <c r="H18" i="15"/>
  <c r="N18" i="15" s="1"/>
  <c r="AI17" i="15"/>
  <c r="AC17" i="15"/>
  <c r="AL17" i="15" s="1"/>
  <c r="W17" i="15"/>
  <c r="Q17" i="15"/>
  <c r="Z17" i="15" s="1"/>
  <c r="K17" i="15"/>
  <c r="T17" i="15" s="1"/>
  <c r="H17" i="15"/>
  <c r="N17" i="15" s="1"/>
  <c r="AI16" i="15"/>
  <c r="AC16" i="15"/>
  <c r="AL16" i="15" s="1"/>
  <c r="W16" i="15"/>
  <c r="Q16" i="15"/>
  <c r="Z16" i="15" s="1"/>
  <c r="K16" i="15"/>
  <c r="H16" i="15"/>
  <c r="N16" i="15" s="1"/>
  <c r="AL13" i="15"/>
  <c r="AI13" i="15"/>
  <c r="AK13" i="15" s="1"/>
  <c r="AC13" i="15"/>
  <c r="W13" i="15"/>
  <c r="AF13" i="15" s="1"/>
  <c r="Q13" i="15"/>
  <c r="Z13" i="15" s="1"/>
  <c r="K13" i="15"/>
  <c r="T13" i="15" s="1"/>
  <c r="H13" i="15"/>
  <c r="N13" i="15" s="1"/>
  <c r="F47" i="11"/>
  <c r="AI42" i="14"/>
  <c r="AI15" i="14"/>
  <c r="AC42" i="14"/>
  <c r="AC15" i="14"/>
  <c r="AL15" i="14" s="1"/>
  <c r="W42" i="14"/>
  <c r="W15" i="14"/>
  <c r="Q42" i="14"/>
  <c r="Q15" i="14"/>
  <c r="K42" i="14"/>
  <c r="K15" i="14"/>
  <c r="H42" i="14"/>
  <c r="H15" i="14"/>
  <c r="AK55" i="14"/>
  <c r="AE55" i="14"/>
  <c r="Y55" i="14"/>
  <c r="S55" i="14"/>
  <c r="AK49" i="14"/>
  <c r="AE49" i="14"/>
  <c r="Y49" i="14"/>
  <c r="S49" i="14"/>
  <c r="AI47" i="14"/>
  <c r="AC46" i="14"/>
  <c r="W45" i="14"/>
  <c r="H44" i="14"/>
  <c r="F43" i="14"/>
  <c r="AC43" i="14" s="1"/>
  <c r="F41" i="14"/>
  <c r="F40" i="14"/>
  <c r="AI35" i="14"/>
  <c r="AC35" i="14"/>
  <c r="W35" i="14"/>
  <c r="Q35" i="14"/>
  <c r="K35" i="14"/>
  <c r="H35" i="14"/>
  <c r="F33" i="14"/>
  <c r="F32" i="14"/>
  <c r="W32" i="14" s="1"/>
  <c r="AF32" i="14" s="1"/>
  <c r="F29" i="14"/>
  <c r="F27" i="14"/>
  <c r="W27" i="14" s="1"/>
  <c r="AF27" i="14" s="1"/>
  <c r="F26" i="14"/>
  <c r="AC26" i="14" s="1"/>
  <c r="F25" i="14"/>
  <c r="AC25" i="14" s="1"/>
  <c r="AL25" i="14" s="1"/>
  <c r="F24" i="14"/>
  <c r="F21" i="14"/>
  <c r="AC21" i="14" s="1"/>
  <c r="AL21" i="14" s="1"/>
  <c r="F20" i="14"/>
  <c r="W20" i="14" s="1"/>
  <c r="AF20" i="14" s="1"/>
  <c r="F19" i="14"/>
  <c r="AI18" i="14"/>
  <c r="AC18" i="14"/>
  <c r="W18" i="14"/>
  <c r="AF18" i="14" s="1"/>
  <c r="Q18" i="14"/>
  <c r="K18" i="14"/>
  <c r="T18" i="14" s="1"/>
  <c r="H18" i="14"/>
  <c r="N18" i="14" s="1"/>
  <c r="AI17" i="14"/>
  <c r="AC17" i="14"/>
  <c r="AL17" i="14" s="1"/>
  <c r="W17" i="14"/>
  <c r="Q17" i="14"/>
  <c r="Z17" i="14" s="1"/>
  <c r="K17" i="14"/>
  <c r="H17" i="14"/>
  <c r="N17" i="14" s="1"/>
  <c r="AI16" i="14"/>
  <c r="AC16" i="14"/>
  <c r="W16" i="14"/>
  <c r="AF16" i="14" s="1"/>
  <c r="Q16" i="14"/>
  <c r="Y16" i="14" s="1"/>
  <c r="K16" i="14"/>
  <c r="H16" i="14"/>
  <c r="N16" i="14" s="1"/>
  <c r="AI13" i="14"/>
  <c r="AC13" i="14"/>
  <c r="AK13" i="14" s="1"/>
  <c r="W13" i="14"/>
  <c r="AF13" i="14" s="1"/>
  <c r="Q13" i="14"/>
  <c r="K13" i="14"/>
  <c r="T13" i="14" s="1"/>
  <c r="H13" i="14"/>
  <c r="N13" i="14" s="1"/>
  <c r="AI42" i="13"/>
  <c r="AC42" i="13"/>
  <c r="AC15" i="13"/>
  <c r="AL15" i="13" s="1"/>
  <c r="W42" i="13"/>
  <c r="W15" i="13"/>
  <c r="Q42" i="13"/>
  <c r="Q15" i="13"/>
  <c r="K42" i="13"/>
  <c r="H42" i="13"/>
  <c r="F43" i="13"/>
  <c r="F41" i="13"/>
  <c r="F40" i="13"/>
  <c r="AK55" i="13"/>
  <c r="AE55" i="13"/>
  <c r="Y55" i="13"/>
  <c r="S55" i="13"/>
  <c r="AK49" i="13"/>
  <c r="AE49" i="13"/>
  <c r="Y49" i="13"/>
  <c r="S49" i="13"/>
  <c r="W48" i="13"/>
  <c r="AC47" i="13"/>
  <c r="H46" i="13"/>
  <c r="K45" i="13"/>
  <c r="F38" i="13"/>
  <c r="AI35" i="13"/>
  <c r="AC35" i="13"/>
  <c r="W35" i="13"/>
  <c r="Q35" i="13"/>
  <c r="K35" i="13"/>
  <c r="H35" i="13"/>
  <c r="F33" i="13"/>
  <c r="F32" i="13"/>
  <c r="Q32" i="13" s="1"/>
  <c r="F29" i="13"/>
  <c r="F27" i="13"/>
  <c r="H27" i="13" s="1"/>
  <c r="N27" i="13" s="1"/>
  <c r="F26" i="13"/>
  <c r="AC26" i="13" s="1"/>
  <c r="AL26" i="13" s="1"/>
  <c r="F25" i="13"/>
  <c r="F24" i="13"/>
  <c r="F21" i="13"/>
  <c r="W21" i="13" s="1"/>
  <c r="AF21" i="13" s="1"/>
  <c r="F20" i="13"/>
  <c r="H20" i="13" s="1"/>
  <c r="N20" i="13" s="1"/>
  <c r="F19" i="13"/>
  <c r="AI18" i="13"/>
  <c r="AC18" i="13"/>
  <c r="AL18" i="13" s="1"/>
  <c r="W18" i="13"/>
  <c r="Q18" i="13"/>
  <c r="Z18" i="13" s="1"/>
  <c r="K18" i="13"/>
  <c r="T18" i="13" s="1"/>
  <c r="H18" i="13"/>
  <c r="N18" i="13" s="1"/>
  <c r="AI17" i="13"/>
  <c r="AC17" i="13"/>
  <c r="AL17" i="13" s="1"/>
  <c r="W17" i="13"/>
  <c r="Q17" i="13"/>
  <c r="Z17" i="13" s="1"/>
  <c r="K17" i="13"/>
  <c r="T17" i="13" s="1"/>
  <c r="H17" i="13"/>
  <c r="N17" i="13" s="1"/>
  <c r="AI16" i="13"/>
  <c r="AC16" i="13"/>
  <c r="W16" i="13"/>
  <c r="Q16" i="13"/>
  <c r="Z16" i="13" s="1"/>
  <c r="K16" i="13"/>
  <c r="T16" i="13" s="1"/>
  <c r="H16" i="13"/>
  <c r="N16" i="13" s="1"/>
  <c r="H15" i="13"/>
  <c r="AI13" i="13"/>
  <c r="AC13" i="13"/>
  <c r="AL13" i="13" s="1"/>
  <c r="W13" i="13"/>
  <c r="AF13" i="13" s="1"/>
  <c r="Q13" i="13"/>
  <c r="Z13" i="13" s="1"/>
  <c r="K13" i="13"/>
  <c r="T13" i="13" s="1"/>
  <c r="H13" i="13"/>
  <c r="N13" i="13" s="1"/>
  <c r="AI42" i="12"/>
  <c r="AI35" i="12"/>
  <c r="AI15" i="12"/>
  <c r="AC42" i="12"/>
  <c r="AC35" i="12"/>
  <c r="AC15" i="12"/>
  <c r="AL15" i="12" s="1"/>
  <c r="W42" i="12"/>
  <c r="W35" i="12"/>
  <c r="W15" i="12"/>
  <c r="Q42" i="12"/>
  <c r="Q35" i="12"/>
  <c r="Q15" i="12"/>
  <c r="K42" i="12"/>
  <c r="K35" i="12"/>
  <c r="K15" i="12"/>
  <c r="H42" i="12"/>
  <c r="H35" i="12"/>
  <c r="AK55" i="12"/>
  <c r="AE55" i="12"/>
  <c r="Y55" i="12"/>
  <c r="S55" i="12"/>
  <c r="AK49" i="12"/>
  <c r="AE49" i="12"/>
  <c r="Y49" i="12"/>
  <c r="S49" i="12"/>
  <c r="AC48" i="12"/>
  <c r="AC47" i="12"/>
  <c r="F46" i="12"/>
  <c r="F45" i="12"/>
  <c r="AC45" i="12" s="1"/>
  <c r="F44" i="12"/>
  <c r="W44" i="12" s="1"/>
  <c r="F43" i="12"/>
  <c r="H43" i="12" s="1"/>
  <c r="F37" i="12"/>
  <c r="G34" i="12"/>
  <c r="F34" i="12"/>
  <c r="F33" i="12"/>
  <c r="F32" i="12"/>
  <c r="Q32" i="12" s="1"/>
  <c r="Z32" i="12" s="1"/>
  <c r="F29" i="12"/>
  <c r="Q29" i="12" s="1"/>
  <c r="F27" i="12"/>
  <c r="Q27" i="12" s="1"/>
  <c r="Z27" i="12" s="1"/>
  <c r="F26" i="12"/>
  <c r="F25" i="12"/>
  <c r="F24" i="12"/>
  <c r="F21" i="12"/>
  <c r="K21" i="12" s="1"/>
  <c r="F19" i="12"/>
  <c r="AI18" i="12"/>
  <c r="AC18" i="12"/>
  <c r="AL18" i="12" s="1"/>
  <c r="W18" i="12"/>
  <c r="Q18" i="12"/>
  <c r="K18" i="12"/>
  <c r="H18" i="12"/>
  <c r="N18" i="12" s="1"/>
  <c r="AI17" i="12"/>
  <c r="AC17" i="12"/>
  <c r="AL17" i="12" s="1"/>
  <c r="W17" i="12"/>
  <c r="Q17" i="12"/>
  <c r="Z17" i="12" s="1"/>
  <c r="K17" i="12"/>
  <c r="H17" i="12"/>
  <c r="N17" i="12" s="1"/>
  <c r="AI16" i="12"/>
  <c r="AC16" i="12"/>
  <c r="AL16" i="12" s="1"/>
  <c r="W16" i="12"/>
  <c r="AF16" i="12" s="1"/>
  <c r="Q16" i="12"/>
  <c r="Z16" i="12" s="1"/>
  <c r="K16" i="12"/>
  <c r="M16" i="12" s="1"/>
  <c r="H16" i="12"/>
  <c r="N16" i="12" s="1"/>
  <c r="H15" i="12"/>
  <c r="AI13" i="12"/>
  <c r="AC13" i="12"/>
  <c r="AL13" i="12" s="1"/>
  <c r="W13" i="12"/>
  <c r="AF13" i="12" s="1"/>
  <c r="Q13" i="12"/>
  <c r="Z13" i="12" s="1"/>
  <c r="K13" i="12"/>
  <c r="T13" i="12" s="1"/>
  <c r="H13" i="12"/>
  <c r="N13" i="12" s="1"/>
  <c r="Y17" i="14" l="1"/>
  <c r="Z16" i="14"/>
  <c r="AF17" i="14"/>
  <c r="AI26" i="17"/>
  <c r="K40" i="17"/>
  <c r="AI40" i="17"/>
  <c r="AK40" i="17" s="1"/>
  <c r="AL40" i="17" s="1"/>
  <c r="M35" i="17"/>
  <c r="S35" i="17"/>
  <c r="Y35" i="14"/>
  <c r="H12" i="13"/>
  <c r="H12" i="17"/>
  <c r="H12" i="15"/>
  <c r="M18" i="12"/>
  <c r="H29" i="17"/>
  <c r="H19" i="15"/>
  <c r="H12" i="12"/>
  <c r="M16" i="15"/>
  <c r="M17" i="12"/>
  <c r="Q33" i="13"/>
  <c r="H24" i="13"/>
  <c r="AI24" i="14"/>
  <c r="Q33" i="14"/>
  <c r="AI24" i="16"/>
  <c r="AC40" i="16"/>
  <c r="AI29" i="13"/>
  <c r="H41" i="17"/>
  <c r="AC37" i="14"/>
  <c r="Q41" i="16"/>
  <c r="AC33" i="17"/>
  <c r="Q29" i="16"/>
  <c r="H12" i="14"/>
  <c r="H12" i="16"/>
  <c r="H41" i="14"/>
  <c r="Y42" i="12"/>
  <c r="Z42" i="12" s="1"/>
  <c r="H33" i="16"/>
  <c r="AC21" i="15"/>
  <c r="AL21" i="15" s="1"/>
  <c r="K21" i="15"/>
  <c r="T21" i="15" s="1"/>
  <c r="Q21" i="15"/>
  <c r="Z21" i="15" s="1"/>
  <c r="AI21" i="15"/>
  <c r="AI27" i="15"/>
  <c r="AC46" i="15"/>
  <c r="AI46" i="15"/>
  <c r="W48" i="14"/>
  <c r="K34" i="14"/>
  <c r="AI34" i="14"/>
  <c r="H34" i="14"/>
  <c r="Q34" i="14"/>
  <c r="AC34" i="14"/>
  <c r="AI32" i="13"/>
  <c r="AI48" i="12"/>
  <c r="AK48" i="12" s="1"/>
  <c r="AL48" i="12" s="1"/>
  <c r="AC37" i="12"/>
  <c r="H29" i="15"/>
  <c r="H19" i="16"/>
  <c r="AI24" i="17"/>
  <c r="AI24" i="12"/>
  <c r="AI33" i="12"/>
  <c r="AC33" i="15"/>
  <c r="AC37" i="16"/>
  <c r="W48" i="12"/>
  <c r="AE48" i="12" s="1"/>
  <c r="AF48" i="12" s="1"/>
  <c r="H44" i="17"/>
  <c r="K48" i="17"/>
  <c r="K44" i="17"/>
  <c r="M44" i="17" s="1"/>
  <c r="N44" i="17" s="1"/>
  <c r="Q48" i="17"/>
  <c r="Y48" i="17" s="1"/>
  <c r="Z48" i="17" s="1"/>
  <c r="AI44" i="17"/>
  <c r="AK44" i="17" s="1"/>
  <c r="AL44" i="17" s="1"/>
  <c r="AI48" i="17"/>
  <c r="AK48" i="17" s="1"/>
  <c r="AL48" i="17" s="1"/>
  <c r="H34" i="17"/>
  <c r="AI29" i="17"/>
  <c r="W40" i="17"/>
  <c r="AE40" i="17" s="1"/>
  <c r="AF40" i="17" s="1"/>
  <c r="AI43" i="17"/>
  <c r="S13" i="17"/>
  <c r="AK18" i="17"/>
  <c r="S18" i="17"/>
  <c r="AK13" i="17"/>
  <c r="AC44" i="16"/>
  <c r="K43" i="16"/>
  <c r="AC43" i="16"/>
  <c r="AI47" i="16"/>
  <c r="H24" i="16"/>
  <c r="W47" i="16"/>
  <c r="Y47" i="16" s="1"/>
  <c r="Z47" i="16" s="1"/>
  <c r="W20" i="16"/>
  <c r="AF20" i="16" s="1"/>
  <c r="K24" i="16"/>
  <c r="AC20" i="16"/>
  <c r="AL20" i="16" s="1"/>
  <c r="Q24" i="16"/>
  <c r="H44" i="16"/>
  <c r="M44" i="16" s="1"/>
  <c r="N44" i="16" s="1"/>
  <c r="W24" i="16"/>
  <c r="AF24" i="16" s="1"/>
  <c r="AC24" i="16"/>
  <c r="Y35" i="16"/>
  <c r="M18" i="16"/>
  <c r="AK17" i="16"/>
  <c r="M13" i="16"/>
  <c r="Q46" i="15"/>
  <c r="S46" i="15" s="1"/>
  <c r="T46" i="15" s="1"/>
  <c r="AI26" i="15"/>
  <c r="W46" i="15"/>
  <c r="AI29" i="15"/>
  <c r="Q25" i="15"/>
  <c r="Z25" i="15" s="1"/>
  <c r="W25" i="15"/>
  <c r="AE25" i="15" s="1"/>
  <c r="AI47" i="15"/>
  <c r="W26" i="15"/>
  <c r="AF26" i="15" s="1"/>
  <c r="H46" i="15"/>
  <c r="M46" i="15" s="1"/>
  <c r="N46" i="15" s="1"/>
  <c r="W34" i="14"/>
  <c r="H45" i="14"/>
  <c r="K45" i="14"/>
  <c r="Q46" i="14"/>
  <c r="W46" i="14"/>
  <c r="AE46" i="14" s="1"/>
  <c r="AF46" i="14" s="1"/>
  <c r="AI46" i="14"/>
  <c r="AK46" i="14" s="1"/>
  <c r="AL46" i="14" s="1"/>
  <c r="AC27" i="14"/>
  <c r="AL27" i="14" s="1"/>
  <c r="AC44" i="14"/>
  <c r="AI44" i="14"/>
  <c r="H46" i="14"/>
  <c r="Q24" i="14"/>
  <c r="K44" i="14"/>
  <c r="M44" i="14" s="1"/>
  <c r="N44" i="14" s="1"/>
  <c r="Q45" i="14"/>
  <c r="H25" i="14"/>
  <c r="N25" i="14" s="1"/>
  <c r="Q44" i="14"/>
  <c r="AC45" i="14"/>
  <c r="AE45" i="14" s="1"/>
  <c r="AF45" i="14" s="1"/>
  <c r="W25" i="14"/>
  <c r="AF25" i="14" s="1"/>
  <c r="W44" i="14"/>
  <c r="AI45" i="14"/>
  <c r="AI21" i="13"/>
  <c r="AC21" i="13"/>
  <c r="AL21" i="13" s="1"/>
  <c r="AC40" i="13"/>
  <c r="AI33" i="13"/>
  <c r="W29" i="13"/>
  <c r="H34" i="13"/>
  <c r="Q27" i="13"/>
  <c r="Z27" i="13" s="1"/>
  <c r="W27" i="13"/>
  <c r="AF27" i="13" s="1"/>
  <c r="K24" i="13"/>
  <c r="K21" i="13"/>
  <c r="Q24" i="13"/>
  <c r="AC27" i="13"/>
  <c r="AL27" i="13" s="1"/>
  <c r="W32" i="13"/>
  <c r="AF32" i="13" s="1"/>
  <c r="Q47" i="13"/>
  <c r="AC33" i="13"/>
  <c r="W33" i="13"/>
  <c r="Q21" i="13"/>
  <c r="Z21" i="13" s="1"/>
  <c r="AC24" i="13"/>
  <c r="AI27" i="13"/>
  <c r="AC32" i="13"/>
  <c r="AL32" i="13" s="1"/>
  <c r="AC29" i="12"/>
  <c r="AL29" i="12" s="1"/>
  <c r="K37" i="12"/>
  <c r="K48" i="12"/>
  <c r="Q47" i="12"/>
  <c r="AI47" i="12"/>
  <c r="AK47" i="12" s="1"/>
  <c r="AL47" i="12" s="1"/>
  <c r="K47" i="12"/>
  <c r="AC44" i="12"/>
  <c r="AE44" i="12" s="1"/>
  <c r="AF44" i="12" s="1"/>
  <c r="AI37" i="12"/>
  <c r="AI44" i="12"/>
  <c r="Q48" i="12"/>
  <c r="K43" i="12"/>
  <c r="M43" i="12" s="1"/>
  <c r="N43" i="12" s="1"/>
  <c r="W47" i="12"/>
  <c r="W43" i="12"/>
  <c r="Q34" i="12"/>
  <c r="H48" i="12"/>
  <c r="Q43" i="12"/>
  <c r="AC43" i="12"/>
  <c r="H47" i="12"/>
  <c r="K41" i="17"/>
  <c r="AI41" i="17"/>
  <c r="K43" i="17"/>
  <c r="W41" i="17"/>
  <c r="H40" i="17"/>
  <c r="K20" i="17"/>
  <c r="T20" i="17" s="1"/>
  <c r="H47" i="17"/>
  <c r="AI34" i="17"/>
  <c r="Q20" i="17"/>
  <c r="Z20" i="17" s="1"/>
  <c r="K47" i="17"/>
  <c r="K29" i="17"/>
  <c r="W29" i="17"/>
  <c r="W20" i="17"/>
  <c r="AF20" i="17" s="1"/>
  <c r="H26" i="17"/>
  <c r="N26" i="17" s="1"/>
  <c r="K32" i="17"/>
  <c r="T32" i="17" s="1"/>
  <c r="Q47" i="17"/>
  <c r="K34" i="17"/>
  <c r="AC20" i="17"/>
  <c r="AL20" i="17" s="1"/>
  <c r="H24" i="17"/>
  <c r="K26" i="17"/>
  <c r="AC47" i="17"/>
  <c r="AE47" i="17" s="1"/>
  <c r="AF47" i="17" s="1"/>
  <c r="H32" i="17"/>
  <c r="N32" i="17" s="1"/>
  <c r="Q26" i="17"/>
  <c r="AC32" i="17"/>
  <c r="AL32" i="17" s="1"/>
  <c r="AI47" i="17"/>
  <c r="W24" i="17"/>
  <c r="AI32" i="17"/>
  <c r="Q46" i="17"/>
  <c r="S46" i="17" s="1"/>
  <c r="T46" i="17" s="1"/>
  <c r="AI20" i="17"/>
  <c r="K24" i="17"/>
  <c r="Q21" i="17"/>
  <c r="Z21" i="17" s="1"/>
  <c r="AC26" i="17"/>
  <c r="AL26" i="17" s="1"/>
  <c r="AC46" i="17"/>
  <c r="H48" i="17"/>
  <c r="H41" i="16"/>
  <c r="AC41" i="16"/>
  <c r="Q43" i="16"/>
  <c r="S43" i="16" s="1"/>
  <c r="T43" i="16" s="1"/>
  <c r="W43" i="16"/>
  <c r="AE43" i="16" s="1"/>
  <c r="AF43" i="16" s="1"/>
  <c r="K27" i="16"/>
  <c r="T27" i="16" s="1"/>
  <c r="AC33" i="16"/>
  <c r="W27" i="16"/>
  <c r="AF27" i="16" s="1"/>
  <c r="AI33" i="16"/>
  <c r="Q25" i="16"/>
  <c r="Z25" i="16" s="1"/>
  <c r="AC27" i="16"/>
  <c r="H37" i="16"/>
  <c r="K37" i="16"/>
  <c r="AC25" i="16"/>
  <c r="AL25" i="16" s="1"/>
  <c r="AI37" i="16"/>
  <c r="H47" i="16"/>
  <c r="W37" i="16"/>
  <c r="F38" i="16"/>
  <c r="W38" i="16" s="1"/>
  <c r="Q33" i="16"/>
  <c r="H27" i="16"/>
  <c r="N27" i="16" s="1"/>
  <c r="K33" i="16"/>
  <c r="AK16" i="17"/>
  <c r="AK17" i="17"/>
  <c r="AC34" i="17"/>
  <c r="AE34" i="17" s="1"/>
  <c r="AF34" i="17" s="1"/>
  <c r="AK15" i="17"/>
  <c r="AL15" i="17" s="1"/>
  <c r="AE15" i="17"/>
  <c r="AF15" i="17" s="1"/>
  <c r="AE13" i="17"/>
  <c r="Y13" i="17"/>
  <c r="Y18" i="17"/>
  <c r="S17" i="17"/>
  <c r="T13" i="17"/>
  <c r="S16" i="17"/>
  <c r="M42" i="17"/>
  <c r="N42" i="17" s="1"/>
  <c r="M13" i="17"/>
  <c r="F38" i="17"/>
  <c r="Q37" i="17"/>
  <c r="W37" i="17"/>
  <c r="AC37" i="17"/>
  <c r="K37" i="17"/>
  <c r="H37" i="17"/>
  <c r="AF16" i="17"/>
  <c r="AE16" i="17"/>
  <c r="Y16" i="17"/>
  <c r="M15" i="17"/>
  <c r="N15" i="17" s="1"/>
  <c r="AI37" i="17"/>
  <c r="S15" i="17"/>
  <c r="T15" i="17" s="1"/>
  <c r="AC27" i="17"/>
  <c r="K27" i="17"/>
  <c r="H27" i="17"/>
  <c r="N27" i="17" s="1"/>
  <c r="Q27" i="17"/>
  <c r="W27" i="17"/>
  <c r="M16" i="17"/>
  <c r="H19" i="17"/>
  <c r="AI27" i="17"/>
  <c r="AK42" i="17"/>
  <c r="AL42" i="17" s="1"/>
  <c r="AC45" i="17"/>
  <c r="K45" i="17"/>
  <c r="H45" i="17"/>
  <c r="Q45" i="17"/>
  <c r="W45" i="17"/>
  <c r="M17" i="17"/>
  <c r="AL25" i="17"/>
  <c r="AF17" i="17"/>
  <c r="AE17" i="17"/>
  <c r="M18" i="17"/>
  <c r="Y17" i="17"/>
  <c r="AF32" i="17"/>
  <c r="Z13" i="17"/>
  <c r="Y15" i="17"/>
  <c r="Z15" i="17" s="1"/>
  <c r="AF18" i="17"/>
  <c r="AE18" i="17"/>
  <c r="AE42" i="17"/>
  <c r="AF42" i="17" s="1"/>
  <c r="AI45" i="17"/>
  <c r="Q25" i="17"/>
  <c r="H25" i="17"/>
  <c r="N25" i="17" s="1"/>
  <c r="K25" i="17"/>
  <c r="S42" i="17"/>
  <c r="T42" i="17" s="1"/>
  <c r="W21" i="17"/>
  <c r="AC24" i="17"/>
  <c r="AE48" i="17"/>
  <c r="AF48" i="17" s="1"/>
  <c r="H21" i="17"/>
  <c r="N21" i="17" s="1"/>
  <c r="AF26" i="17"/>
  <c r="Y35" i="17"/>
  <c r="Y42" i="17"/>
  <c r="Z42" i="17" s="1"/>
  <c r="Q43" i="17"/>
  <c r="Y43" i="17" s="1"/>
  <c r="AC43" i="17"/>
  <c r="H43" i="17"/>
  <c r="AI25" i="17"/>
  <c r="AK25" i="17" s="1"/>
  <c r="K21" i="17"/>
  <c r="AC21" i="17"/>
  <c r="W25" i="17"/>
  <c r="AK35" i="17"/>
  <c r="AE35" i="17"/>
  <c r="Q24" i="17"/>
  <c r="Q32" i="17"/>
  <c r="Y32" i="17" s="1"/>
  <c r="K33" i="17"/>
  <c r="W33" i="17"/>
  <c r="AI33" i="17"/>
  <c r="W44" i="17"/>
  <c r="AI46" i="17"/>
  <c r="AK46" i="17" s="1"/>
  <c r="AL46" i="17" s="1"/>
  <c r="Q29" i="17"/>
  <c r="AC29" i="17"/>
  <c r="Q41" i="17"/>
  <c r="AC41" i="17"/>
  <c r="W46" i="17"/>
  <c r="Q34" i="17"/>
  <c r="Q40" i="17"/>
  <c r="H46" i="17"/>
  <c r="Q33" i="17"/>
  <c r="AK35" i="16"/>
  <c r="AC29" i="16"/>
  <c r="AK18" i="16"/>
  <c r="AK16" i="16"/>
  <c r="AK13" i="16"/>
  <c r="AK15" i="16"/>
  <c r="AL15" i="16" s="1"/>
  <c r="AE35" i="16"/>
  <c r="Y13" i="16"/>
  <c r="T13" i="16"/>
  <c r="S13" i="16"/>
  <c r="T18" i="16"/>
  <c r="Y16" i="16"/>
  <c r="AF16" i="16"/>
  <c r="AE16" i="16"/>
  <c r="Y42" i="16"/>
  <c r="Z42" i="16" s="1"/>
  <c r="Y15" i="16"/>
  <c r="Z15" i="16" s="1"/>
  <c r="AC21" i="16"/>
  <c r="W21" i="16"/>
  <c r="Q21" i="16"/>
  <c r="H21" i="16"/>
  <c r="N21" i="16" s="1"/>
  <c r="K21" i="16"/>
  <c r="AI21" i="16"/>
  <c r="M15" i="16"/>
  <c r="N15" i="16" s="1"/>
  <c r="Q34" i="16"/>
  <c r="AC34" i="16"/>
  <c r="AI34" i="16"/>
  <c r="W34" i="16"/>
  <c r="K34" i="16"/>
  <c r="K48" i="16"/>
  <c r="H48" i="16"/>
  <c r="Q48" i="16"/>
  <c r="AI48" i="16"/>
  <c r="AC48" i="16"/>
  <c r="W48" i="16"/>
  <c r="H34" i="16"/>
  <c r="M35" i="16"/>
  <c r="M42" i="16"/>
  <c r="N42" i="16" s="1"/>
  <c r="AI46" i="16"/>
  <c r="AK46" i="16" s="1"/>
  <c r="AL46" i="16" s="1"/>
  <c r="AE13" i="16"/>
  <c r="AE15" i="16"/>
  <c r="AF15" i="16" s="1"/>
  <c r="AE18" i="16"/>
  <c r="AL18" i="16"/>
  <c r="H29" i="16"/>
  <c r="H46" i="16"/>
  <c r="S17" i="16"/>
  <c r="K46" i="16"/>
  <c r="H40" i="16"/>
  <c r="K40" i="16"/>
  <c r="Q45" i="16"/>
  <c r="AI45" i="16"/>
  <c r="K45" i="16"/>
  <c r="AC45" i="16"/>
  <c r="H45" i="16"/>
  <c r="Y43" i="16"/>
  <c r="Z43" i="16" s="1"/>
  <c r="AI26" i="16"/>
  <c r="Q26" i="16"/>
  <c r="Y26" i="16" s="1"/>
  <c r="K26" i="16"/>
  <c r="AC26" i="16"/>
  <c r="H26" i="16"/>
  <c r="N26" i="16" s="1"/>
  <c r="AK43" i="16"/>
  <c r="AL43" i="16" s="1"/>
  <c r="W45" i="16"/>
  <c r="Q46" i="16"/>
  <c r="M17" i="16"/>
  <c r="Y18" i="16"/>
  <c r="AI29" i="16"/>
  <c r="W29" i="16"/>
  <c r="K29" i="16"/>
  <c r="W40" i="16"/>
  <c r="AE42" i="16"/>
  <c r="AF42" i="16" s="1"/>
  <c r="M16" i="16"/>
  <c r="AI25" i="16"/>
  <c r="W25" i="16"/>
  <c r="K25" i="16"/>
  <c r="AK42" i="16"/>
  <c r="AL42" i="16" s="1"/>
  <c r="S15" i="16"/>
  <c r="T15" i="16" s="1"/>
  <c r="S16" i="16"/>
  <c r="Y17" i="16"/>
  <c r="AC32" i="16"/>
  <c r="K32" i="16"/>
  <c r="S32" i="16" s="1"/>
  <c r="W32" i="16"/>
  <c r="AI32" i="16"/>
  <c r="S42" i="16"/>
  <c r="T42" i="16" s="1"/>
  <c r="S18" i="16"/>
  <c r="Q20" i="16"/>
  <c r="AI20" i="16"/>
  <c r="K20" i="16"/>
  <c r="AI27" i="16"/>
  <c r="H32" i="16"/>
  <c r="N32" i="16" s="1"/>
  <c r="Q40" i="16"/>
  <c r="AI40" i="16"/>
  <c r="H43" i="16"/>
  <c r="M43" i="16" s="1"/>
  <c r="AI44" i="16"/>
  <c r="Q44" i="16"/>
  <c r="W44" i="16"/>
  <c r="W46" i="16"/>
  <c r="AE17" i="16"/>
  <c r="W33" i="16"/>
  <c r="S35" i="16"/>
  <c r="AI41" i="16"/>
  <c r="W41" i="16"/>
  <c r="K41" i="16"/>
  <c r="AC47" i="16"/>
  <c r="K47" i="16"/>
  <c r="Q37" i="16"/>
  <c r="H41" i="15"/>
  <c r="AC41" i="15"/>
  <c r="Q41" i="15"/>
  <c r="K37" i="15"/>
  <c r="AI37" i="15"/>
  <c r="H48" i="15"/>
  <c r="Q20" i="15"/>
  <c r="Z20" i="15" s="1"/>
  <c r="Q32" i="15"/>
  <c r="Z32" i="15" s="1"/>
  <c r="K48" i="15"/>
  <c r="W20" i="15"/>
  <c r="AI25" i="15"/>
  <c r="AK25" i="15" s="1"/>
  <c r="AI32" i="15"/>
  <c r="AK32" i="15" s="1"/>
  <c r="Q48" i="15"/>
  <c r="Y48" i="15" s="1"/>
  <c r="Z48" i="15" s="1"/>
  <c r="K29" i="15"/>
  <c r="W29" i="15"/>
  <c r="AI20" i="15"/>
  <c r="Q27" i="15"/>
  <c r="Z27" i="15" s="1"/>
  <c r="AC48" i="15"/>
  <c r="AE48" i="15" s="1"/>
  <c r="AF48" i="15" s="1"/>
  <c r="K33" i="15"/>
  <c r="W37" i="15"/>
  <c r="AI48" i="15"/>
  <c r="H25" i="15"/>
  <c r="N25" i="15" s="1"/>
  <c r="Q26" i="15"/>
  <c r="Z26" i="15" s="1"/>
  <c r="W27" i="15"/>
  <c r="AF27" i="15" s="1"/>
  <c r="Q33" i="15"/>
  <c r="Q47" i="15"/>
  <c r="H21" i="15"/>
  <c r="N21" i="15" s="1"/>
  <c r="K25" i="15"/>
  <c r="T26" i="15"/>
  <c r="W47" i="15"/>
  <c r="AC29" i="15"/>
  <c r="AK15" i="15"/>
  <c r="AL15" i="15" s="1"/>
  <c r="AE35" i="15"/>
  <c r="AE15" i="15"/>
  <c r="AF15" i="15" s="1"/>
  <c r="AE13" i="15"/>
  <c r="W33" i="15"/>
  <c r="Y15" i="15"/>
  <c r="Z15" i="15" s="1"/>
  <c r="Y35" i="15"/>
  <c r="S42" i="15"/>
  <c r="T42" i="15" s="1"/>
  <c r="M35" i="15"/>
  <c r="M18" i="15"/>
  <c r="M13" i="15"/>
  <c r="Q43" i="15"/>
  <c r="AI43" i="15"/>
  <c r="AC43" i="15"/>
  <c r="K43" i="15"/>
  <c r="H43" i="15"/>
  <c r="AK17" i="15"/>
  <c r="AI34" i="15"/>
  <c r="W34" i="15"/>
  <c r="K34" i="15"/>
  <c r="W43" i="15"/>
  <c r="M15" i="15"/>
  <c r="N15" i="15" s="1"/>
  <c r="M17" i="15"/>
  <c r="H45" i="15"/>
  <c r="M45" i="15" s="1"/>
  <c r="Y16" i="15"/>
  <c r="AF16" i="15"/>
  <c r="H34" i="15"/>
  <c r="AC34" i="15"/>
  <c r="AK35" i="15"/>
  <c r="AE42" i="15"/>
  <c r="AF42" i="15" s="1"/>
  <c r="S16" i="15"/>
  <c r="H24" i="15"/>
  <c r="K24" i="15"/>
  <c r="W24" i="15"/>
  <c r="AI24" i="15"/>
  <c r="Y42" i="15"/>
  <c r="Z42" i="15" s="1"/>
  <c r="Y13" i="15"/>
  <c r="T16" i="15"/>
  <c r="AI44" i="15"/>
  <c r="Q44" i="15"/>
  <c r="AC44" i="15"/>
  <c r="K44" i="15"/>
  <c r="Y17" i="15"/>
  <c r="AF17" i="15"/>
  <c r="M42" i="15"/>
  <c r="N42" i="15" s="1"/>
  <c r="AK42" i="15"/>
  <c r="AL42" i="15" s="1"/>
  <c r="H44" i="15"/>
  <c r="AE17" i="15"/>
  <c r="S13" i="15"/>
  <c r="AC45" i="15"/>
  <c r="W45" i="15"/>
  <c r="AI45" i="15"/>
  <c r="Q45" i="15"/>
  <c r="AE18" i="15"/>
  <c r="AC24" i="15"/>
  <c r="S17" i="15"/>
  <c r="AK18" i="15"/>
  <c r="S15" i="15"/>
  <c r="T15" i="15" s="1"/>
  <c r="AE16" i="15"/>
  <c r="S35" i="15"/>
  <c r="AK16" i="15"/>
  <c r="S18" i="15"/>
  <c r="Q24" i="15"/>
  <c r="Q34" i="15"/>
  <c r="W44" i="15"/>
  <c r="W32" i="15"/>
  <c r="AI41" i="15"/>
  <c r="AC20" i="15"/>
  <c r="Q37" i="15"/>
  <c r="K20" i="15"/>
  <c r="AC27" i="15"/>
  <c r="AC38" i="15"/>
  <c r="Q38" i="15"/>
  <c r="AC37" i="15"/>
  <c r="H38" i="15"/>
  <c r="AI38" i="15"/>
  <c r="W41" i="15"/>
  <c r="AE21" i="15"/>
  <c r="K27" i="15"/>
  <c r="H32" i="15"/>
  <c r="N32" i="15" s="1"/>
  <c r="H33" i="15"/>
  <c r="AI33" i="15"/>
  <c r="W38" i="15"/>
  <c r="F40" i="15"/>
  <c r="K41" i="15"/>
  <c r="Y18" i="15"/>
  <c r="H26" i="15"/>
  <c r="AC26" i="15"/>
  <c r="K32" i="15"/>
  <c r="H37" i="15"/>
  <c r="K38" i="15"/>
  <c r="K47" i="15"/>
  <c r="AC47" i="15"/>
  <c r="Q29" i="15"/>
  <c r="AK18" i="14"/>
  <c r="AI33" i="14"/>
  <c r="AK35" i="14"/>
  <c r="AK15" i="14"/>
  <c r="AE17" i="14"/>
  <c r="AK17" i="14"/>
  <c r="AL13" i="14"/>
  <c r="AE35" i="14"/>
  <c r="Y42" i="14"/>
  <c r="Z42" i="14" s="1"/>
  <c r="S13" i="14"/>
  <c r="M18" i="14"/>
  <c r="K41" i="14"/>
  <c r="H43" i="14"/>
  <c r="W41" i="14"/>
  <c r="AI41" i="14"/>
  <c r="H20" i="14"/>
  <c r="N20" i="14" s="1"/>
  <c r="AI21" i="14"/>
  <c r="AK21" i="14" s="1"/>
  <c r="K20" i="14"/>
  <c r="T20" i="14" s="1"/>
  <c r="H21" i="14"/>
  <c r="AI27" i="14"/>
  <c r="H32" i="14"/>
  <c r="N32" i="14" s="1"/>
  <c r="Q20" i="14"/>
  <c r="K21" i="14"/>
  <c r="H27" i="14"/>
  <c r="N27" i="14" s="1"/>
  <c r="Q32" i="14"/>
  <c r="Y32" i="14" s="1"/>
  <c r="AC33" i="14"/>
  <c r="Q47" i="14"/>
  <c r="Q21" i="14"/>
  <c r="Z21" i="14" s="1"/>
  <c r="K27" i="14"/>
  <c r="W47" i="14"/>
  <c r="W21" i="14"/>
  <c r="AE21" i="14" s="1"/>
  <c r="AC20" i="14"/>
  <c r="AL20" i="14" s="1"/>
  <c r="Q27" i="14"/>
  <c r="H33" i="14"/>
  <c r="AI20" i="14"/>
  <c r="AL26" i="14"/>
  <c r="Y15" i="14"/>
  <c r="Z15" i="14" s="1"/>
  <c r="S17" i="14"/>
  <c r="T17" i="14"/>
  <c r="K29" i="14"/>
  <c r="H29" i="14"/>
  <c r="W29" i="14"/>
  <c r="AI29" i="14"/>
  <c r="M17" i="14"/>
  <c r="AC40" i="14"/>
  <c r="K40" i="14"/>
  <c r="W40" i="14"/>
  <c r="AI40" i="14"/>
  <c r="Q40" i="14"/>
  <c r="H40" i="14"/>
  <c r="S15" i="14"/>
  <c r="T15" i="14" s="1"/>
  <c r="M15" i="14"/>
  <c r="N15" i="14" s="1"/>
  <c r="AL16" i="14"/>
  <c r="AE16" i="14"/>
  <c r="AK16" i="14"/>
  <c r="AI37" i="14"/>
  <c r="W37" i="14"/>
  <c r="K37" i="14"/>
  <c r="F38" i="14"/>
  <c r="H37" i="14"/>
  <c r="Q37" i="14"/>
  <c r="AE42" i="14"/>
  <c r="AF42" i="14" s="1"/>
  <c r="AE15" i="14"/>
  <c r="AF15" i="14" s="1"/>
  <c r="T16" i="14"/>
  <c r="S16" i="14"/>
  <c r="M16" i="14"/>
  <c r="H26" i="14"/>
  <c r="N26" i="14" s="1"/>
  <c r="W26" i="14"/>
  <c r="Q26" i="14"/>
  <c r="AC29" i="14"/>
  <c r="K26" i="14"/>
  <c r="Y13" i="14"/>
  <c r="H19" i="14"/>
  <c r="Q29" i="14"/>
  <c r="Z13" i="14"/>
  <c r="S18" i="14"/>
  <c r="Y18" i="14"/>
  <c r="Z18" i="14"/>
  <c r="AC24" i="14"/>
  <c r="K24" i="14"/>
  <c r="W24" i="14"/>
  <c r="H24" i="14"/>
  <c r="AI26" i="14"/>
  <c r="AK26" i="14" s="1"/>
  <c r="M42" i="14"/>
  <c r="N42" i="14" s="1"/>
  <c r="S35" i="14"/>
  <c r="M35" i="14"/>
  <c r="AE13" i="14"/>
  <c r="AK42" i="14"/>
  <c r="AL42" i="14" s="1"/>
  <c r="Q48" i="14"/>
  <c r="AI48" i="14"/>
  <c r="AC48" i="14"/>
  <c r="K48" i="14"/>
  <c r="H48" i="14"/>
  <c r="M13" i="14"/>
  <c r="AL18" i="14"/>
  <c r="AE18" i="14"/>
  <c r="K25" i="14"/>
  <c r="AI25" i="14"/>
  <c r="AK25" i="14" s="1"/>
  <c r="Q25" i="14"/>
  <c r="AI32" i="14"/>
  <c r="AC32" i="14"/>
  <c r="K32" i="14"/>
  <c r="S42" i="14"/>
  <c r="T42" i="14" s="1"/>
  <c r="K43" i="14"/>
  <c r="W43" i="14"/>
  <c r="AE43" i="14" s="1"/>
  <c r="AI43" i="14"/>
  <c r="AK43" i="14" s="1"/>
  <c r="AL43" i="14" s="1"/>
  <c r="Q43" i="14"/>
  <c r="K33" i="14"/>
  <c r="W33" i="14"/>
  <c r="Q41" i="14"/>
  <c r="AC41" i="14"/>
  <c r="H47" i="14"/>
  <c r="K47" i="14"/>
  <c r="AC47" i="14"/>
  <c r="K46" i="14"/>
  <c r="AC29" i="13"/>
  <c r="Y18" i="13"/>
  <c r="W37" i="13"/>
  <c r="H37" i="13"/>
  <c r="K37" i="13"/>
  <c r="Q20" i="13"/>
  <c r="Z20" i="13" s="1"/>
  <c r="H48" i="13"/>
  <c r="W20" i="13"/>
  <c r="AI37" i="13"/>
  <c r="K48" i="13"/>
  <c r="AI20" i="13"/>
  <c r="H32" i="13"/>
  <c r="N32" i="13" s="1"/>
  <c r="H33" i="13"/>
  <c r="K38" i="13"/>
  <c r="Q48" i="13"/>
  <c r="Y48" i="13" s="1"/>
  <c r="Z48" i="13" s="1"/>
  <c r="H19" i="13"/>
  <c r="H29" i="13"/>
  <c r="K32" i="13"/>
  <c r="T32" i="13" s="1"/>
  <c r="K33" i="13"/>
  <c r="W38" i="13"/>
  <c r="AC46" i="13"/>
  <c r="AC48" i="13"/>
  <c r="AE48" i="13" s="1"/>
  <c r="AF48" i="13" s="1"/>
  <c r="H21" i="13"/>
  <c r="N21" i="13" s="1"/>
  <c r="K27" i="13"/>
  <c r="T27" i="13" s="1"/>
  <c r="K29" i="13"/>
  <c r="AI48" i="13"/>
  <c r="AK42" i="13"/>
  <c r="AL42" i="13" s="1"/>
  <c r="AK16" i="13"/>
  <c r="AK15" i="13"/>
  <c r="AK13" i="13"/>
  <c r="AK18" i="13"/>
  <c r="AE18" i="13"/>
  <c r="AF18" i="13"/>
  <c r="AE13" i="13"/>
  <c r="Y35" i="13"/>
  <c r="S42" i="13"/>
  <c r="T42" i="13" s="1"/>
  <c r="S35" i="13"/>
  <c r="M13" i="13"/>
  <c r="S18" i="13"/>
  <c r="S16" i="13"/>
  <c r="M35" i="13"/>
  <c r="M16" i="13"/>
  <c r="M18" i="13"/>
  <c r="M15" i="13"/>
  <c r="N15" i="13" s="1"/>
  <c r="Y15" i="13"/>
  <c r="Z15" i="13" s="1"/>
  <c r="S15" i="13"/>
  <c r="T15" i="13" s="1"/>
  <c r="AC25" i="13"/>
  <c r="AI25" i="13"/>
  <c r="Q25" i="13"/>
  <c r="W40" i="13"/>
  <c r="Y42" i="13"/>
  <c r="Z42" i="13" s="1"/>
  <c r="AI44" i="13"/>
  <c r="Q44" i="13"/>
  <c r="AC44" i="13"/>
  <c r="K44" i="13"/>
  <c r="AE17" i="13"/>
  <c r="H25" i="13"/>
  <c r="N25" i="13" s="1"/>
  <c r="Q43" i="13"/>
  <c r="AC43" i="13"/>
  <c r="K43" i="13"/>
  <c r="H43" i="13"/>
  <c r="W34" i="13"/>
  <c r="AI34" i="13"/>
  <c r="K34" i="13"/>
  <c r="Y16" i="13"/>
  <c r="AF16" i="13"/>
  <c r="K26" i="13"/>
  <c r="W26" i="13"/>
  <c r="AE26" i="13" s="1"/>
  <c r="S13" i="13"/>
  <c r="K25" i="13"/>
  <c r="H26" i="13"/>
  <c r="N26" i="13" s="1"/>
  <c r="AI26" i="13"/>
  <c r="AK26" i="13" s="1"/>
  <c r="AE35" i="13"/>
  <c r="AE42" i="13"/>
  <c r="AF42" i="13" s="1"/>
  <c r="Y13" i="13"/>
  <c r="AE16" i="13"/>
  <c r="AK17" i="13"/>
  <c r="K40" i="13"/>
  <c r="M17" i="13"/>
  <c r="H40" i="13"/>
  <c r="H44" i="13"/>
  <c r="AC45" i="13"/>
  <c r="AI45" i="13"/>
  <c r="Q45" i="13"/>
  <c r="H45" i="13"/>
  <c r="M45" i="13" s="1"/>
  <c r="K46" i="13"/>
  <c r="AI46" i="13"/>
  <c r="Q46" i="13"/>
  <c r="M42" i="13"/>
  <c r="N42" i="13" s="1"/>
  <c r="W43" i="13"/>
  <c r="H47" i="13"/>
  <c r="W47" i="13"/>
  <c r="AE47" i="13" s="1"/>
  <c r="S17" i="13"/>
  <c r="W25" i="13"/>
  <c r="Z32" i="13"/>
  <c r="AC34" i="13"/>
  <c r="AK35" i="13"/>
  <c r="W44" i="13"/>
  <c r="K47" i="13"/>
  <c r="AI47" i="13"/>
  <c r="Q26" i="13"/>
  <c r="Q40" i="13"/>
  <c r="AI40" i="13"/>
  <c r="AI43" i="13"/>
  <c r="W45" i="13"/>
  <c r="AE15" i="13"/>
  <c r="AF15" i="13" s="1"/>
  <c r="AL16" i="13"/>
  <c r="Y17" i="13"/>
  <c r="AF17" i="13"/>
  <c r="Q34" i="13"/>
  <c r="W46" i="13"/>
  <c r="AI41" i="13"/>
  <c r="AI24" i="13"/>
  <c r="K20" i="13"/>
  <c r="AC20" i="13"/>
  <c r="W24" i="13"/>
  <c r="AC38" i="13"/>
  <c r="Q38" i="13"/>
  <c r="Q37" i="13"/>
  <c r="AC37" i="13"/>
  <c r="H38" i="13"/>
  <c r="AI38" i="13"/>
  <c r="Q29" i="13"/>
  <c r="H24" i="12"/>
  <c r="K24" i="12"/>
  <c r="W27" i="12"/>
  <c r="AF27" i="12" s="1"/>
  <c r="K33" i="12"/>
  <c r="Q24" i="12"/>
  <c r="Z24" i="12" s="1"/>
  <c r="AI27" i="12"/>
  <c r="Q33" i="12"/>
  <c r="W45" i="12"/>
  <c r="W24" i="12"/>
  <c r="W33" i="12"/>
  <c r="AC24" i="12"/>
  <c r="AL24" i="12" s="1"/>
  <c r="H29" i="12"/>
  <c r="AC33" i="12"/>
  <c r="H37" i="12"/>
  <c r="H44" i="12"/>
  <c r="W37" i="12"/>
  <c r="K44" i="12"/>
  <c r="F38" i="12"/>
  <c r="Q44" i="12"/>
  <c r="Y44" i="12" s="1"/>
  <c r="Z44" i="12" s="1"/>
  <c r="AK35" i="12"/>
  <c r="S18" i="12"/>
  <c r="T18" i="12"/>
  <c r="AK15" i="12"/>
  <c r="AK16" i="12"/>
  <c r="AK17" i="12"/>
  <c r="AK18" i="12"/>
  <c r="AE35" i="12"/>
  <c r="AE16" i="12"/>
  <c r="Z18" i="12"/>
  <c r="Y13" i="12"/>
  <c r="S35" i="12"/>
  <c r="T16" i="12"/>
  <c r="S13" i="12"/>
  <c r="T17" i="12"/>
  <c r="M42" i="12"/>
  <c r="N42" i="12" s="1"/>
  <c r="T15" i="12"/>
  <c r="M15" i="12"/>
  <c r="N15" i="12" s="1"/>
  <c r="Y15" i="12"/>
  <c r="Z15" i="12" s="1"/>
  <c r="AI46" i="12"/>
  <c r="Q46" i="12"/>
  <c r="W46" i="12"/>
  <c r="AF18" i="12"/>
  <c r="Y18" i="12"/>
  <c r="H21" i="12"/>
  <c r="N21" i="12" s="1"/>
  <c r="AI26" i="12"/>
  <c r="Q26" i="12"/>
  <c r="W26" i="12"/>
  <c r="K26" i="12"/>
  <c r="M35" i="12"/>
  <c r="W21" i="12"/>
  <c r="AI21" i="12"/>
  <c r="Q21" i="12"/>
  <c r="H46" i="12"/>
  <c r="AE18" i="12"/>
  <c r="AE42" i="12"/>
  <c r="AF42" i="12" s="1"/>
  <c r="K46" i="12"/>
  <c r="S17" i="12"/>
  <c r="H26" i="12"/>
  <c r="N26" i="12" s="1"/>
  <c r="AK42" i="12"/>
  <c r="AL42" i="12" s="1"/>
  <c r="AC46" i="12"/>
  <c r="AE13" i="12"/>
  <c r="AE15" i="12"/>
  <c r="AF15" i="12" s="1"/>
  <c r="Y17" i="12"/>
  <c r="AF17" i="12"/>
  <c r="Q25" i="12"/>
  <c r="AI25" i="12"/>
  <c r="K25" i="12"/>
  <c r="AC25" i="12"/>
  <c r="H25" i="12"/>
  <c r="N25" i="12" s="1"/>
  <c r="S15" i="12"/>
  <c r="AE17" i="12"/>
  <c r="AC21" i="12"/>
  <c r="AI34" i="12"/>
  <c r="W34" i="12"/>
  <c r="K34" i="12"/>
  <c r="AC34" i="12"/>
  <c r="H34" i="12"/>
  <c r="M13" i="12"/>
  <c r="S16" i="12"/>
  <c r="H19" i="12"/>
  <c r="W25" i="12"/>
  <c r="AC26" i="12"/>
  <c r="Y35" i="12"/>
  <c r="AC32" i="12"/>
  <c r="W32" i="12"/>
  <c r="AK13" i="12"/>
  <c r="H27" i="12"/>
  <c r="N27" i="12" s="1"/>
  <c r="Y16" i="12"/>
  <c r="S42" i="12"/>
  <c r="T42" i="12" s="1"/>
  <c r="H32" i="12"/>
  <c r="N32" i="12" s="1"/>
  <c r="AI45" i="12"/>
  <c r="AK45" i="12" s="1"/>
  <c r="AL45" i="12" s="1"/>
  <c r="Q45" i="12"/>
  <c r="AC27" i="12"/>
  <c r="K32" i="12"/>
  <c r="S32" i="12" s="1"/>
  <c r="AI32" i="12"/>
  <c r="H45" i="12"/>
  <c r="K27" i="12"/>
  <c r="AI29" i="12"/>
  <c r="W29" i="12"/>
  <c r="K29" i="12"/>
  <c r="S29" i="12" s="1"/>
  <c r="AI43" i="12"/>
  <c r="K45" i="12"/>
  <c r="H33" i="12"/>
  <c r="Q37" i="12"/>
  <c r="M40" i="17" l="1"/>
  <c r="N40" i="17" s="1"/>
  <c r="S26" i="17"/>
  <c r="Y46" i="14"/>
  <c r="Z46" i="14" s="1"/>
  <c r="S44" i="17"/>
  <c r="T44" i="17" s="1"/>
  <c r="M29" i="17"/>
  <c r="N29" i="17" s="1"/>
  <c r="AK20" i="17"/>
  <c r="S20" i="17"/>
  <c r="M20" i="17"/>
  <c r="AE20" i="17"/>
  <c r="H28" i="12"/>
  <c r="H36" i="12" s="1"/>
  <c r="H28" i="14"/>
  <c r="H36" i="14" s="1"/>
  <c r="M41" i="14"/>
  <c r="N41" i="14" s="1"/>
  <c r="M33" i="13"/>
  <c r="N33" i="13" s="1"/>
  <c r="Y46" i="15"/>
  <c r="Z46" i="15" s="1"/>
  <c r="AK46" i="15"/>
  <c r="AL46" i="15" s="1"/>
  <c r="AK21" i="15"/>
  <c r="AK27" i="15"/>
  <c r="M25" i="15"/>
  <c r="AE40" i="16"/>
  <c r="AF40" i="16" s="1"/>
  <c r="AK32" i="17"/>
  <c r="Y33" i="13"/>
  <c r="Z33" i="13" s="1"/>
  <c r="S24" i="16"/>
  <c r="AE37" i="14"/>
  <c r="AF37" i="14" s="1"/>
  <c r="M41" i="17"/>
  <c r="N41" i="17" s="1"/>
  <c r="AK37" i="14"/>
  <c r="AL37" i="14" s="1"/>
  <c r="M24" i="13"/>
  <c r="N24" i="13" s="1"/>
  <c r="AK24" i="14"/>
  <c r="AK33" i="17"/>
  <c r="AL33" i="17" s="1"/>
  <c r="S29" i="16"/>
  <c r="T29" i="16" s="1"/>
  <c r="AK24" i="16"/>
  <c r="AL24" i="16" s="1"/>
  <c r="M47" i="17"/>
  <c r="N47" i="17" s="1"/>
  <c r="AK47" i="17"/>
  <c r="AL47" i="17" s="1"/>
  <c r="M48" i="17"/>
  <c r="N48" i="17" s="1"/>
  <c r="S48" i="12"/>
  <c r="T48" i="12" s="1"/>
  <c r="AE37" i="12"/>
  <c r="AF37" i="12" s="1"/>
  <c r="Y24" i="16"/>
  <c r="Z24" i="16" s="1"/>
  <c r="M24" i="17"/>
  <c r="N24" i="17" s="1"/>
  <c r="AK37" i="15"/>
  <c r="AL37" i="15" s="1"/>
  <c r="AE33" i="15"/>
  <c r="AF33" i="15" s="1"/>
  <c r="AE33" i="17"/>
  <c r="AF33" i="17" s="1"/>
  <c r="Y40" i="17"/>
  <c r="Z40" i="17" s="1"/>
  <c r="S48" i="17"/>
  <c r="T48" i="17" s="1"/>
  <c r="AK44" i="16"/>
  <c r="AL44" i="16" s="1"/>
  <c r="S33" i="15"/>
  <c r="T33" i="15" s="1"/>
  <c r="AK29" i="15"/>
  <c r="AK33" i="15"/>
  <c r="AL33" i="15" s="1"/>
  <c r="Y21" i="15"/>
  <c r="S21" i="15"/>
  <c r="M45" i="14"/>
  <c r="N45" i="14" s="1"/>
  <c r="Y25" i="14"/>
  <c r="AE27" i="14"/>
  <c r="S45" i="14"/>
  <c r="T45" i="14" s="1"/>
  <c r="AK21" i="13"/>
  <c r="AE21" i="13"/>
  <c r="AK33" i="13"/>
  <c r="AL33" i="13" s="1"/>
  <c r="AK37" i="12"/>
  <c r="AL37" i="12" s="1"/>
  <c r="AE37" i="16"/>
  <c r="AF37" i="16" s="1"/>
  <c r="AE29" i="15"/>
  <c r="AF29" i="15" s="1"/>
  <c r="M29" i="15"/>
  <c r="N29" i="15" s="1"/>
  <c r="AK37" i="16"/>
  <c r="AL37" i="16" s="1"/>
  <c r="M37" i="12"/>
  <c r="N37" i="12" s="1"/>
  <c r="AK29" i="12"/>
  <c r="Y43" i="12"/>
  <c r="Z43" i="12" s="1"/>
  <c r="Y47" i="12"/>
  <c r="Z47" i="12" s="1"/>
  <c r="AE26" i="17"/>
  <c r="S47" i="17"/>
  <c r="T47" i="17" s="1"/>
  <c r="AK26" i="17"/>
  <c r="Y29" i="17"/>
  <c r="AK37" i="17"/>
  <c r="AL37" i="17" s="1"/>
  <c r="Z26" i="17"/>
  <c r="AK41" i="16"/>
  <c r="AL41" i="16" s="1"/>
  <c r="AE24" i="16"/>
  <c r="AK34" i="16"/>
  <c r="AL34" i="16" s="1"/>
  <c r="H38" i="16"/>
  <c r="AI38" i="16"/>
  <c r="AE20" i="16"/>
  <c r="Y27" i="16"/>
  <c r="T24" i="16"/>
  <c r="AC38" i="16"/>
  <c r="AE38" i="16" s="1"/>
  <c r="AF38" i="16" s="1"/>
  <c r="M24" i="16"/>
  <c r="N24" i="16" s="1"/>
  <c r="M37" i="16"/>
  <c r="N37" i="16" s="1"/>
  <c r="AE27" i="16"/>
  <c r="AK20" i="16"/>
  <c r="Y20" i="16"/>
  <c r="AK25" i="16"/>
  <c r="AK27" i="16"/>
  <c r="AE33" i="16"/>
  <c r="AF33" i="16" s="1"/>
  <c r="AL27" i="16"/>
  <c r="S27" i="16"/>
  <c r="Y37" i="16"/>
  <c r="Z37" i="16" s="1"/>
  <c r="M27" i="16"/>
  <c r="S33" i="16"/>
  <c r="T33" i="16" s="1"/>
  <c r="AK33" i="16"/>
  <c r="AL33" i="16" s="1"/>
  <c r="AF25" i="15"/>
  <c r="AK41" i="15"/>
  <c r="AL41" i="15" s="1"/>
  <c r="AK26" i="15"/>
  <c r="S48" i="15"/>
  <c r="T48" i="15" s="1"/>
  <c r="AK48" i="15"/>
  <c r="AL48" i="15" s="1"/>
  <c r="Y20" i="15"/>
  <c r="AE46" i="15"/>
  <c r="AF46" i="15" s="1"/>
  <c r="Y47" i="15"/>
  <c r="Z47" i="15" s="1"/>
  <c r="AK45" i="15"/>
  <c r="Y25" i="15"/>
  <c r="Y34" i="14"/>
  <c r="Z34" i="14" s="1"/>
  <c r="S44" i="14"/>
  <c r="T44" i="14" s="1"/>
  <c r="Y45" i="14"/>
  <c r="Z45" i="14" s="1"/>
  <c r="AE44" i="14"/>
  <c r="AF44" i="14" s="1"/>
  <c r="AK44" i="14"/>
  <c r="AL44" i="14" s="1"/>
  <c r="AE25" i="14"/>
  <c r="AK27" i="14"/>
  <c r="S21" i="14"/>
  <c r="T21" i="14" s="1"/>
  <c r="AK41" i="14"/>
  <c r="AL41" i="14" s="1"/>
  <c r="AK45" i="14"/>
  <c r="AL45" i="14" s="1"/>
  <c r="Y44" i="14"/>
  <c r="Z44" i="14" s="1"/>
  <c r="Y47" i="14"/>
  <c r="Z47" i="14" s="1"/>
  <c r="S24" i="14"/>
  <c r="AK45" i="13"/>
  <c r="AL45" i="13" s="1"/>
  <c r="AK27" i="13"/>
  <c r="S24" i="13"/>
  <c r="T24" i="13" s="1"/>
  <c r="AE40" i="13"/>
  <c r="AF40" i="13" s="1"/>
  <c r="Y21" i="13"/>
  <c r="M29" i="13"/>
  <c r="N29" i="13" s="1"/>
  <c r="Y32" i="13"/>
  <c r="AE27" i="13"/>
  <c r="Y29" i="13"/>
  <c r="M37" i="13"/>
  <c r="N37" i="13" s="1"/>
  <c r="AE29" i="13"/>
  <c r="AF29" i="13" s="1"/>
  <c r="AE33" i="13"/>
  <c r="AF33" i="13" s="1"/>
  <c r="AE32" i="13"/>
  <c r="Y27" i="13"/>
  <c r="AK29" i="13"/>
  <c r="AL29" i="13" s="1"/>
  <c r="S47" i="13"/>
  <c r="T47" i="13" s="1"/>
  <c r="AK24" i="13"/>
  <c r="AL24" i="13" s="1"/>
  <c r="M21" i="13"/>
  <c r="S21" i="13"/>
  <c r="T21" i="13" s="1"/>
  <c r="AK32" i="13"/>
  <c r="AE24" i="13"/>
  <c r="M48" i="13"/>
  <c r="N48" i="13" s="1"/>
  <c r="Y33" i="12"/>
  <c r="Z33" i="12" s="1"/>
  <c r="S47" i="12"/>
  <c r="T47" i="12" s="1"/>
  <c r="M48" i="12"/>
  <c r="N48" i="12" s="1"/>
  <c r="Y45" i="12"/>
  <c r="Z45" i="12" s="1"/>
  <c r="AE47" i="12"/>
  <c r="AF47" i="12" s="1"/>
  <c r="AE43" i="12"/>
  <c r="AF43" i="12" s="1"/>
  <c r="AK43" i="12"/>
  <c r="AL43" i="12" s="1"/>
  <c r="S43" i="12"/>
  <c r="T43" i="12" s="1"/>
  <c r="AK24" i="12"/>
  <c r="S34" i="12"/>
  <c r="T34" i="12" s="1"/>
  <c r="S24" i="12"/>
  <c r="T24" i="12" s="1"/>
  <c r="S33" i="12"/>
  <c r="T33" i="12" s="1"/>
  <c r="AE33" i="12"/>
  <c r="AF33" i="12" s="1"/>
  <c r="AE24" i="12"/>
  <c r="AF24" i="12" s="1"/>
  <c r="M47" i="12"/>
  <c r="N47" i="12" s="1"/>
  <c r="AK32" i="12"/>
  <c r="AK44" i="12"/>
  <c r="AL44" i="12" s="1"/>
  <c r="S44" i="12"/>
  <c r="T44" i="12" s="1"/>
  <c r="M24" i="12"/>
  <c r="N24" i="12" s="1"/>
  <c r="Y48" i="12"/>
  <c r="Z48" i="12" s="1"/>
  <c r="M44" i="12"/>
  <c r="N44" i="12" s="1"/>
  <c r="M21" i="12"/>
  <c r="Y47" i="17"/>
  <c r="Z47" i="17" s="1"/>
  <c r="M26" i="17"/>
  <c r="T26" i="17"/>
  <c r="Y20" i="17"/>
  <c r="Y24" i="17"/>
  <c r="M32" i="17"/>
  <c r="Y26" i="17"/>
  <c r="AE32" i="17"/>
  <c r="M34" i="17"/>
  <c r="N34" i="17" s="1"/>
  <c r="K38" i="16"/>
  <c r="Q38" i="16"/>
  <c r="AK32" i="16"/>
  <c r="AE25" i="16"/>
  <c r="M33" i="16"/>
  <c r="N33" i="16" s="1"/>
  <c r="AK27" i="17"/>
  <c r="AK34" i="17"/>
  <c r="AL34" i="17" s="1"/>
  <c r="Y37" i="17"/>
  <c r="Z37" i="17" s="1"/>
  <c r="Z24" i="17"/>
  <c r="S24" i="17"/>
  <c r="T24" i="17" s="1"/>
  <c r="M45" i="17"/>
  <c r="N45" i="17" s="1"/>
  <c r="Y44" i="17"/>
  <c r="Z44" i="17" s="1"/>
  <c r="Y21" i="17"/>
  <c r="AF21" i="17"/>
  <c r="AE45" i="17"/>
  <c r="AF45" i="17" s="1"/>
  <c r="Y46" i="17"/>
  <c r="Z46" i="17" s="1"/>
  <c r="AE46" i="17"/>
  <c r="AF46" i="17" s="1"/>
  <c r="AK45" i="17"/>
  <c r="AL45" i="17" s="1"/>
  <c r="AE41" i="17"/>
  <c r="AF41" i="17" s="1"/>
  <c r="Y33" i="17"/>
  <c r="Z33" i="17" s="1"/>
  <c r="AF25" i="17"/>
  <c r="Y25" i="17"/>
  <c r="T25" i="17"/>
  <c r="M25" i="17"/>
  <c r="H28" i="17"/>
  <c r="Y27" i="17"/>
  <c r="AF27" i="17"/>
  <c r="T21" i="17"/>
  <c r="M21" i="17"/>
  <c r="S40" i="17"/>
  <c r="T40" i="17" s="1"/>
  <c r="S25" i="17"/>
  <c r="Z25" i="17"/>
  <c r="AE27" i="17"/>
  <c r="AL27" i="17"/>
  <c r="S37" i="17"/>
  <c r="T37" i="17" s="1"/>
  <c r="AC38" i="17"/>
  <c r="Q38" i="17"/>
  <c r="AI38" i="17"/>
  <c r="W38" i="17"/>
  <c r="K38" i="17"/>
  <c r="H38" i="17"/>
  <c r="S41" i="17"/>
  <c r="T41" i="17" s="1"/>
  <c r="M33" i="17"/>
  <c r="N33" i="17" s="1"/>
  <c r="AE44" i="17"/>
  <c r="AF44" i="17" s="1"/>
  <c r="AE43" i="17"/>
  <c r="AF43" i="17" s="1"/>
  <c r="AK43" i="17"/>
  <c r="AL43" i="17" s="1"/>
  <c r="S21" i="17"/>
  <c r="AK41" i="17"/>
  <c r="AL41" i="17" s="1"/>
  <c r="Z27" i="17"/>
  <c r="S27" i="17"/>
  <c r="M37" i="17"/>
  <c r="N37" i="17" s="1"/>
  <c r="Y41" i="17"/>
  <c r="Z41" i="17" s="1"/>
  <c r="AE29" i="17"/>
  <c r="AF29" i="17" s="1"/>
  <c r="AL29" i="17"/>
  <c r="M46" i="17"/>
  <c r="N46" i="17" s="1"/>
  <c r="S45" i="17"/>
  <c r="T45" i="17" s="1"/>
  <c r="M27" i="17"/>
  <c r="T27" i="17"/>
  <c r="S29" i="17"/>
  <c r="T29" i="17" s="1"/>
  <c r="Z29" i="17"/>
  <c r="S34" i="17"/>
  <c r="T34" i="17" s="1"/>
  <c r="S33" i="17"/>
  <c r="T33" i="17" s="1"/>
  <c r="Z32" i="17"/>
  <c r="S32" i="17"/>
  <c r="M43" i="17"/>
  <c r="N43" i="17" s="1"/>
  <c r="AL21" i="17"/>
  <c r="AK21" i="17"/>
  <c r="AE21" i="17"/>
  <c r="Z43" i="17"/>
  <c r="S43" i="17"/>
  <c r="T43" i="17" s="1"/>
  <c r="AE24" i="17"/>
  <c r="AF24" i="17" s="1"/>
  <c r="AK24" i="17"/>
  <c r="AL24" i="17" s="1"/>
  <c r="Y34" i="17"/>
  <c r="Z34" i="17" s="1"/>
  <c r="AE25" i="17"/>
  <c r="Y45" i="17"/>
  <c r="Z45" i="17" s="1"/>
  <c r="AK29" i="17"/>
  <c r="AE37" i="17"/>
  <c r="AF37" i="17" s="1"/>
  <c r="AE29" i="16"/>
  <c r="AK29" i="16"/>
  <c r="AL29" i="16" s="1"/>
  <c r="AK26" i="16"/>
  <c r="AK40" i="16"/>
  <c r="AL40" i="16" s="1"/>
  <c r="M32" i="16"/>
  <c r="T32" i="16"/>
  <c r="AE45" i="16"/>
  <c r="AF45" i="16" s="1"/>
  <c r="M46" i="16"/>
  <c r="N46" i="16" s="1"/>
  <c r="Y34" i="16"/>
  <c r="Z34" i="16" s="1"/>
  <c r="AK21" i="16"/>
  <c r="AF21" i="16"/>
  <c r="Y21" i="16"/>
  <c r="M47" i="16"/>
  <c r="N47" i="16" s="1"/>
  <c r="Y46" i="16"/>
  <c r="Z46" i="16" s="1"/>
  <c r="S40" i="16"/>
  <c r="T40" i="16" s="1"/>
  <c r="M20" i="16"/>
  <c r="T20" i="16"/>
  <c r="AE32" i="16"/>
  <c r="AL32" i="16"/>
  <c r="AE26" i="16"/>
  <c r="AL26" i="16"/>
  <c r="M45" i="16"/>
  <c r="N45" i="16" s="1"/>
  <c r="Y48" i="16"/>
  <c r="Z48" i="16" s="1"/>
  <c r="AE21" i="16"/>
  <c r="AL21" i="16"/>
  <c r="S47" i="16"/>
  <c r="T47" i="16" s="1"/>
  <c r="Y33" i="16"/>
  <c r="Z33" i="16" s="1"/>
  <c r="Y44" i="16"/>
  <c r="Z44" i="16" s="1"/>
  <c r="H28" i="16"/>
  <c r="M26" i="16"/>
  <c r="T26" i="16"/>
  <c r="AK45" i="16"/>
  <c r="AL45" i="16" s="1"/>
  <c r="AE46" i="16"/>
  <c r="AF46" i="16" s="1"/>
  <c r="AE48" i="16"/>
  <c r="AF48" i="16" s="1"/>
  <c r="AE34" i="16"/>
  <c r="AF34" i="16" s="1"/>
  <c r="T25" i="16"/>
  <c r="M25" i="16"/>
  <c r="S46" i="16"/>
  <c r="T46" i="16" s="1"/>
  <c r="M40" i="16"/>
  <c r="N40" i="16" s="1"/>
  <c r="S48" i="16"/>
  <c r="T48" i="16" s="1"/>
  <c r="AE47" i="16"/>
  <c r="AF47" i="16" s="1"/>
  <c r="N43" i="16"/>
  <c r="M29" i="16"/>
  <c r="N29" i="16" s="1"/>
  <c r="Y45" i="16"/>
  <c r="Z45" i="16" s="1"/>
  <c r="AK47" i="16"/>
  <c r="AL47" i="16" s="1"/>
  <c r="M21" i="16"/>
  <c r="T21" i="16"/>
  <c r="M41" i="16"/>
  <c r="N41" i="16" s="1"/>
  <c r="Y25" i="16"/>
  <c r="AF25" i="16"/>
  <c r="Y29" i="16"/>
  <c r="Z29" i="16" s="1"/>
  <c r="AF29" i="16"/>
  <c r="M48" i="16"/>
  <c r="N48" i="16" s="1"/>
  <c r="Y41" i="16"/>
  <c r="Z41" i="16" s="1"/>
  <c r="S41" i="16"/>
  <c r="T41" i="16" s="1"/>
  <c r="AF32" i="16"/>
  <c r="Y32" i="16"/>
  <c r="M34" i="16"/>
  <c r="N34" i="16" s="1"/>
  <c r="Z21" i="16"/>
  <c r="S21" i="16"/>
  <c r="S37" i="16"/>
  <c r="T37" i="16" s="1"/>
  <c r="S44" i="16"/>
  <c r="T44" i="16" s="1"/>
  <c r="Z20" i="16"/>
  <c r="S20" i="16"/>
  <c r="AE41" i="16"/>
  <c r="AF41" i="16" s="1"/>
  <c r="Y40" i="16"/>
  <c r="Z40" i="16" s="1"/>
  <c r="S26" i="16"/>
  <c r="Z26" i="16"/>
  <c r="S45" i="16"/>
  <c r="T45" i="16" s="1"/>
  <c r="AK48" i="16"/>
  <c r="AL48" i="16" s="1"/>
  <c r="S34" i="16"/>
  <c r="T34" i="16" s="1"/>
  <c r="AE44" i="16"/>
  <c r="AF44" i="16" s="1"/>
  <c r="S25" i="16"/>
  <c r="Y37" i="15"/>
  <c r="Z37" i="15" s="1"/>
  <c r="S41" i="15"/>
  <c r="T41" i="15" s="1"/>
  <c r="S27" i="15"/>
  <c r="Y26" i="15"/>
  <c r="M21" i="15"/>
  <c r="S47" i="15"/>
  <c r="T47" i="15" s="1"/>
  <c r="S20" i="15"/>
  <c r="T25" i="15"/>
  <c r="Y27" i="15"/>
  <c r="AK43" i="15"/>
  <c r="Y33" i="15"/>
  <c r="Z33" i="15" s="1"/>
  <c r="S25" i="15"/>
  <c r="AF20" i="15"/>
  <c r="M48" i="15"/>
  <c r="N48" i="15" s="1"/>
  <c r="S26" i="15"/>
  <c r="AK20" i="15"/>
  <c r="AK24" i="15"/>
  <c r="AK44" i="15"/>
  <c r="AL44" i="15" s="1"/>
  <c r="AK38" i="15"/>
  <c r="AL38" i="15" s="1"/>
  <c r="AL29" i="15"/>
  <c r="H28" i="15"/>
  <c r="H36" i="15" s="1"/>
  <c r="AE47" i="15"/>
  <c r="AF47" i="15" s="1"/>
  <c r="Y24" i="15"/>
  <c r="AK47" i="15"/>
  <c r="AL47" i="15" s="1"/>
  <c r="M38" i="15"/>
  <c r="N38" i="15" s="1"/>
  <c r="Y41" i="15"/>
  <c r="Z41" i="15" s="1"/>
  <c r="AL45" i="15"/>
  <c r="AE45" i="15"/>
  <c r="AF45" i="15" s="1"/>
  <c r="M37" i="15"/>
  <c r="N37" i="15" s="1"/>
  <c r="S29" i="15"/>
  <c r="T29" i="15" s="1"/>
  <c r="T32" i="15"/>
  <c r="M32" i="15"/>
  <c r="S32" i="15"/>
  <c r="Y29" i="15"/>
  <c r="Z29" i="15" s="1"/>
  <c r="Y43" i="15"/>
  <c r="Z43" i="15" s="1"/>
  <c r="Y32" i="15"/>
  <c r="AF32" i="15"/>
  <c r="AE32" i="15"/>
  <c r="M47" i="15"/>
  <c r="N47" i="15" s="1"/>
  <c r="AE27" i="15"/>
  <c r="AL27" i="15"/>
  <c r="AE41" i="15"/>
  <c r="AF41" i="15" s="1"/>
  <c r="AL26" i="15"/>
  <c r="AE26" i="15"/>
  <c r="AE37" i="15"/>
  <c r="AF37" i="15" s="1"/>
  <c r="S37" i="15"/>
  <c r="T37" i="15" s="1"/>
  <c r="Y44" i="15"/>
  <c r="Z44" i="15" s="1"/>
  <c r="AL24" i="15"/>
  <c r="AE24" i="15"/>
  <c r="AF24" i="15" s="1"/>
  <c r="M33" i="15"/>
  <c r="N33" i="15" s="1"/>
  <c r="M34" i="15"/>
  <c r="N34" i="15" s="1"/>
  <c r="N26" i="15"/>
  <c r="M26" i="15"/>
  <c r="S38" i="15"/>
  <c r="T38" i="15" s="1"/>
  <c r="AE20" i="15"/>
  <c r="AL20" i="15"/>
  <c r="Z24" i="15"/>
  <c r="S24" i="15"/>
  <c r="M44" i="15"/>
  <c r="N44" i="15" s="1"/>
  <c r="Y34" i="15"/>
  <c r="Z34" i="15" s="1"/>
  <c r="M43" i="15"/>
  <c r="N43" i="15" s="1"/>
  <c r="M27" i="15"/>
  <c r="T27" i="15"/>
  <c r="S45" i="15"/>
  <c r="T45" i="15" s="1"/>
  <c r="S44" i="15"/>
  <c r="T44" i="15" s="1"/>
  <c r="M41" i="15"/>
  <c r="N41" i="15" s="1"/>
  <c r="N45" i="15"/>
  <c r="S43" i="15"/>
  <c r="T43" i="15" s="1"/>
  <c r="AC40" i="15"/>
  <c r="Q40" i="15"/>
  <c r="AI40" i="15"/>
  <c r="W40" i="15"/>
  <c r="K40" i="15"/>
  <c r="H40" i="15"/>
  <c r="M20" i="15"/>
  <c r="T20" i="15"/>
  <c r="Y45" i="15"/>
  <c r="Z45" i="15" s="1"/>
  <c r="T24" i="15"/>
  <c r="M24" i="15"/>
  <c r="N24" i="15" s="1"/>
  <c r="Y38" i="15"/>
  <c r="Z38" i="15" s="1"/>
  <c r="AE38" i="15"/>
  <c r="AF38" i="15" s="1"/>
  <c r="S34" i="15"/>
  <c r="T34" i="15" s="1"/>
  <c r="AE44" i="15"/>
  <c r="AF44" i="15" s="1"/>
  <c r="AE34" i="15"/>
  <c r="AF34" i="15" s="1"/>
  <c r="AK34" i="15"/>
  <c r="AL34" i="15" s="1"/>
  <c r="AE43" i="15"/>
  <c r="AF43" i="15" s="1"/>
  <c r="AL43" i="15"/>
  <c r="AK33" i="14"/>
  <c r="AL33" i="14" s="1"/>
  <c r="Y41" i="14"/>
  <c r="Z41" i="14" s="1"/>
  <c r="S34" i="14"/>
  <c r="T34" i="14" s="1"/>
  <c r="S47" i="14"/>
  <c r="T47" i="14" s="1"/>
  <c r="M20" i="14"/>
  <c r="Z32" i="14"/>
  <c r="AK29" i="14"/>
  <c r="T27" i="14"/>
  <c r="M27" i="14"/>
  <c r="M21" i="14"/>
  <c r="N21" i="14" s="1"/>
  <c r="Z20" i="14"/>
  <c r="S20" i="14"/>
  <c r="Y20" i="14"/>
  <c r="Y21" i="14"/>
  <c r="AF21" i="14"/>
  <c r="S27" i="14"/>
  <c r="Z27" i="14"/>
  <c r="AE20" i="14"/>
  <c r="Y27" i="14"/>
  <c r="AK20" i="14"/>
  <c r="Y26" i="14"/>
  <c r="AF26" i="14"/>
  <c r="Y33" i="14"/>
  <c r="Z33" i="14" s="1"/>
  <c r="M33" i="14"/>
  <c r="N33" i="14" s="1"/>
  <c r="AK32" i="14"/>
  <c r="S40" i="14"/>
  <c r="T40" i="14" s="1"/>
  <c r="Q38" i="14"/>
  <c r="AC38" i="14"/>
  <c r="W38" i="14"/>
  <c r="H38" i="14"/>
  <c r="AI38" i="14"/>
  <c r="K38" i="14"/>
  <c r="AK40" i="14"/>
  <c r="AL40" i="14" s="1"/>
  <c r="Y29" i="14"/>
  <c r="Z29" i="14" s="1"/>
  <c r="M43" i="14"/>
  <c r="N43" i="14" s="1"/>
  <c r="Z25" i="14"/>
  <c r="S25" i="14"/>
  <c r="Y24" i="14"/>
  <c r="Z24" i="14" s="1"/>
  <c r="AF24" i="14"/>
  <c r="M37" i="14"/>
  <c r="N37" i="14" s="1"/>
  <c r="AE33" i="14"/>
  <c r="AF33" i="14" s="1"/>
  <c r="AE47" i="14"/>
  <c r="AF47" i="14" s="1"/>
  <c r="AK47" i="14"/>
  <c r="AL47" i="14" s="1"/>
  <c r="T24" i="14"/>
  <c r="M24" i="14"/>
  <c r="N24" i="14" s="1"/>
  <c r="S33" i="14"/>
  <c r="T33" i="14" s="1"/>
  <c r="Y37" i="14"/>
  <c r="Z37" i="14" s="1"/>
  <c r="M40" i="14"/>
  <c r="N40" i="14" s="1"/>
  <c r="M29" i="14"/>
  <c r="N29" i="14" s="1"/>
  <c r="M32" i="14"/>
  <c r="T32" i="14"/>
  <c r="T26" i="14"/>
  <c r="M26" i="14"/>
  <c r="AE41" i="14"/>
  <c r="AF41" i="14" s="1"/>
  <c r="AE32" i="14"/>
  <c r="AL32" i="14"/>
  <c r="S48" i="14"/>
  <c r="T48" i="14" s="1"/>
  <c r="AE34" i="14"/>
  <c r="AF34" i="14" s="1"/>
  <c r="AF43" i="14"/>
  <c r="Y43" i="14"/>
  <c r="Z43" i="14" s="1"/>
  <c r="AK34" i="14"/>
  <c r="AL34" i="14" s="1"/>
  <c r="Y40" i="14"/>
  <c r="Z40" i="14" s="1"/>
  <c r="M47" i="14"/>
  <c r="N47" i="14" s="1"/>
  <c r="M25" i="14"/>
  <c r="T25" i="14"/>
  <c r="M48" i="14"/>
  <c r="N48" i="14" s="1"/>
  <c r="AE24" i="14"/>
  <c r="AL24" i="14"/>
  <c r="S29" i="14"/>
  <c r="T29" i="14" s="1"/>
  <c r="AE29" i="14"/>
  <c r="AF29" i="14" s="1"/>
  <c r="AL29" i="14"/>
  <c r="AE40" i="14"/>
  <c r="AF40" i="14" s="1"/>
  <c r="AE26" i="14"/>
  <c r="S43" i="14"/>
  <c r="T43" i="14" s="1"/>
  <c r="AK48" i="14"/>
  <c r="AL48" i="14" s="1"/>
  <c r="S37" i="14"/>
  <c r="T37" i="14" s="1"/>
  <c r="S32" i="14"/>
  <c r="S41" i="14"/>
  <c r="T41" i="14" s="1"/>
  <c r="Y48" i="14"/>
  <c r="Z48" i="14" s="1"/>
  <c r="M34" i="14"/>
  <c r="N34" i="14" s="1"/>
  <c r="S46" i="14"/>
  <c r="T46" i="14" s="1"/>
  <c r="M46" i="14"/>
  <c r="N46" i="14" s="1"/>
  <c r="AE48" i="14"/>
  <c r="AF48" i="14" s="1"/>
  <c r="S26" i="14"/>
  <c r="Z26" i="14"/>
  <c r="Y37" i="13"/>
  <c r="Z37" i="13" s="1"/>
  <c r="M32" i="13"/>
  <c r="AK48" i="13"/>
  <c r="AL48" i="13" s="1"/>
  <c r="Y20" i="13"/>
  <c r="S20" i="13"/>
  <c r="S33" i="13"/>
  <c r="T33" i="13" s="1"/>
  <c r="M27" i="13"/>
  <c r="S27" i="13"/>
  <c r="AK46" i="13"/>
  <c r="AL46" i="13" s="1"/>
  <c r="S48" i="13"/>
  <c r="T48" i="13" s="1"/>
  <c r="Y38" i="13"/>
  <c r="Z38" i="13" s="1"/>
  <c r="H28" i="13"/>
  <c r="H36" i="13" s="1"/>
  <c r="AF20" i="13"/>
  <c r="AK43" i="13"/>
  <c r="AL43" i="13" s="1"/>
  <c r="S32" i="13"/>
  <c r="H41" i="13"/>
  <c r="AC41" i="13"/>
  <c r="AK41" i="13" s="1"/>
  <c r="Q41" i="13"/>
  <c r="K41" i="13"/>
  <c r="W41" i="13"/>
  <c r="M40" i="13"/>
  <c r="N40" i="13" s="1"/>
  <c r="AE38" i="13"/>
  <c r="AF38" i="13" s="1"/>
  <c r="S45" i="13"/>
  <c r="T45" i="13" s="1"/>
  <c r="S34" i="13"/>
  <c r="T34" i="13" s="1"/>
  <c r="AE44" i="13"/>
  <c r="AF44" i="13" s="1"/>
  <c r="AE20" i="13"/>
  <c r="AL20" i="13"/>
  <c r="AK40" i="13"/>
  <c r="AL40" i="13" s="1"/>
  <c r="AK20" i="13"/>
  <c r="AK38" i="13"/>
  <c r="AL38" i="13" s="1"/>
  <c r="M20" i="13"/>
  <c r="T20" i="13"/>
  <c r="S40" i="13"/>
  <c r="T40" i="13" s="1"/>
  <c r="AK47" i="13"/>
  <c r="AL47" i="13" s="1"/>
  <c r="M43" i="13"/>
  <c r="N43" i="13" s="1"/>
  <c r="AK44" i="13"/>
  <c r="AL44" i="13" s="1"/>
  <c r="S25" i="13"/>
  <c r="Z25" i="13"/>
  <c r="M47" i="13"/>
  <c r="N47" i="13" s="1"/>
  <c r="M34" i="13"/>
  <c r="N34" i="13" s="1"/>
  <c r="AE43" i="13"/>
  <c r="AF43" i="13" s="1"/>
  <c r="AK25" i="13"/>
  <c r="N45" i="13"/>
  <c r="AE37" i="13"/>
  <c r="AF37" i="13" s="1"/>
  <c r="Z26" i="13"/>
  <c r="S26" i="13"/>
  <c r="Y44" i="13"/>
  <c r="Z44" i="13" s="1"/>
  <c r="Y25" i="13"/>
  <c r="AF25" i="13"/>
  <c r="Y47" i="13"/>
  <c r="Z47" i="13" s="1"/>
  <c r="AF47" i="13"/>
  <c r="AK34" i="13"/>
  <c r="AL34" i="13" s="1"/>
  <c r="S43" i="13"/>
  <c r="T43" i="13" s="1"/>
  <c r="Y40" i="13"/>
  <c r="Z40" i="13" s="1"/>
  <c r="AL25" i="13"/>
  <c r="AE25" i="13"/>
  <c r="M38" i="13"/>
  <c r="N38" i="13" s="1"/>
  <c r="AE34" i="13"/>
  <c r="AF34" i="13" s="1"/>
  <c r="S44" i="13"/>
  <c r="T44" i="13" s="1"/>
  <c r="S37" i="13"/>
  <c r="T37" i="13" s="1"/>
  <c r="S46" i="13"/>
  <c r="T46" i="13" s="1"/>
  <c r="Y26" i="13"/>
  <c r="AF26" i="13"/>
  <c r="Y34" i="13"/>
  <c r="Z34" i="13" s="1"/>
  <c r="Y45" i="13"/>
  <c r="Z45" i="13" s="1"/>
  <c r="M46" i="13"/>
  <c r="N46" i="13" s="1"/>
  <c r="M44" i="13"/>
  <c r="N44" i="13" s="1"/>
  <c r="AF24" i="13"/>
  <c r="Y24" i="13"/>
  <c r="Z24" i="13" s="1"/>
  <c r="AE45" i="13"/>
  <c r="AF45" i="13" s="1"/>
  <c r="M25" i="13"/>
  <c r="T25" i="13"/>
  <c r="Z29" i="13"/>
  <c r="S29" i="13"/>
  <c r="T29" i="13" s="1"/>
  <c r="S38" i="13"/>
  <c r="T38" i="13" s="1"/>
  <c r="Y46" i="13"/>
  <c r="Z46" i="13" s="1"/>
  <c r="Y43" i="13"/>
  <c r="Z43" i="13" s="1"/>
  <c r="AE46" i="13"/>
  <c r="AF46" i="13" s="1"/>
  <c r="T26" i="13"/>
  <c r="M26" i="13"/>
  <c r="AK37" i="13"/>
  <c r="AL37" i="13" s="1"/>
  <c r="M33" i="12"/>
  <c r="N33" i="12" s="1"/>
  <c r="F41" i="12"/>
  <c r="F40" i="12"/>
  <c r="AC38" i="12"/>
  <c r="Q38" i="12"/>
  <c r="H38" i="12"/>
  <c r="K38" i="12"/>
  <c r="Y24" i="12"/>
  <c r="W38" i="12"/>
  <c r="AI38" i="12"/>
  <c r="Y27" i="12"/>
  <c r="AE45" i="12"/>
  <c r="AF45" i="12" s="1"/>
  <c r="AK33" i="12"/>
  <c r="AL33" i="12" s="1"/>
  <c r="AK46" i="12"/>
  <c r="AL46" i="12" s="1"/>
  <c r="S46" i="12"/>
  <c r="T46" i="12" s="1"/>
  <c r="AE34" i="12"/>
  <c r="AF34" i="12" s="1"/>
  <c r="M34" i="12"/>
  <c r="N34" i="12" s="1"/>
  <c r="S37" i="12"/>
  <c r="T37" i="12" s="1"/>
  <c r="Y29" i="12"/>
  <c r="Z29" i="12" s="1"/>
  <c r="M32" i="12"/>
  <c r="T32" i="12"/>
  <c r="AF25" i="12"/>
  <c r="Y25" i="12"/>
  <c r="M46" i="12"/>
  <c r="N46" i="12" s="1"/>
  <c r="AK26" i="12"/>
  <c r="M45" i="12"/>
  <c r="N45" i="12" s="1"/>
  <c r="AL27" i="12"/>
  <c r="AE27" i="12"/>
  <c r="AK27" i="12"/>
  <c r="AK34" i="12"/>
  <c r="AL34" i="12" s="1"/>
  <c r="AF32" i="12"/>
  <c r="Y32" i="12"/>
  <c r="T25" i="12"/>
  <c r="M25" i="12"/>
  <c r="S21" i="12"/>
  <c r="T21" i="12" s="1"/>
  <c r="Z21" i="12"/>
  <c r="AE29" i="12"/>
  <c r="AF29" i="12" s="1"/>
  <c r="S25" i="12"/>
  <c r="Z25" i="12"/>
  <c r="AF21" i="12"/>
  <c r="Y21" i="12"/>
  <c r="Y26" i="12"/>
  <c r="AF26" i="12"/>
  <c r="T29" i="12"/>
  <c r="M29" i="12"/>
  <c r="N29" i="12" s="1"/>
  <c r="AL26" i="12"/>
  <c r="AE26" i="12"/>
  <c r="S26" i="12"/>
  <c r="Z26" i="12"/>
  <c r="S45" i="12"/>
  <c r="T45" i="12" s="1"/>
  <c r="Y34" i="12"/>
  <c r="Z34" i="12" s="1"/>
  <c r="AE21" i="12"/>
  <c r="AL21" i="12"/>
  <c r="AE46" i="12"/>
  <c r="AF46" i="12" s="1"/>
  <c r="T27" i="12"/>
  <c r="S27" i="12"/>
  <c r="M27" i="12"/>
  <c r="Y37" i="12"/>
  <c r="Z37" i="12" s="1"/>
  <c r="AL25" i="12"/>
  <c r="AE25" i="12"/>
  <c r="AL32" i="12"/>
  <c r="AE32" i="12"/>
  <c r="AK25" i="12"/>
  <c r="AK21" i="12"/>
  <c r="T26" i="12"/>
  <c r="M26" i="12"/>
  <c r="Y46" i="12"/>
  <c r="Z46" i="12" s="1"/>
  <c r="S38" i="12" l="1"/>
  <c r="T38" i="12" s="1"/>
  <c r="S38" i="16"/>
  <c r="T38" i="16" s="1"/>
  <c r="Y38" i="16"/>
  <c r="Z38" i="16" s="1"/>
  <c r="M38" i="16"/>
  <c r="N38" i="16" s="1"/>
  <c r="AK38" i="16"/>
  <c r="AL38" i="16" s="1"/>
  <c r="AK38" i="14"/>
  <c r="AL38" i="14" s="1"/>
  <c r="Y41" i="13"/>
  <c r="Z41" i="13" s="1"/>
  <c r="Y38" i="12"/>
  <c r="Z38" i="12" s="1"/>
  <c r="AE38" i="17"/>
  <c r="AF38" i="17" s="1"/>
  <c r="M38" i="17"/>
  <c r="N38" i="17" s="1"/>
  <c r="Y38" i="17"/>
  <c r="Z38" i="17" s="1"/>
  <c r="H36" i="17"/>
  <c r="AK38" i="17"/>
  <c r="AL38" i="17" s="1"/>
  <c r="S38" i="17"/>
  <c r="T38" i="17" s="1"/>
  <c r="H36" i="16"/>
  <c r="M40" i="15"/>
  <c r="N40" i="15" s="1"/>
  <c r="Y40" i="15"/>
  <c r="Z40" i="15" s="1"/>
  <c r="AK40" i="15"/>
  <c r="AL40" i="15" s="1"/>
  <c r="S40" i="15"/>
  <c r="T40" i="15" s="1"/>
  <c r="AE40" i="15"/>
  <c r="AF40" i="15" s="1"/>
  <c r="H39" i="15"/>
  <c r="H50" i="15" s="1"/>
  <c r="Y38" i="14"/>
  <c r="Z38" i="14" s="1"/>
  <c r="AE38" i="14"/>
  <c r="AF38" i="14" s="1"/>
  <c r="S38" i="14"/>
  <c r="T38" i="14" s="1"/>
  <c r="M38" i="14"/>
  <c r="N38" i="14" s="1"/>
  <c r="S41" i="13"/>
  <c r="T41" i="13" s="1"/>
  <c r="AE41" i="13"/>
  <c r="AF41" i="13" s="1"/>
  <c r="AL41" i="13"/>
  <c r="M41" i="13"/>
  <c r="N41" i="13" s="1"/>
  <c r="H39" i="13"/>
  <c r="AK38" i="12"/>
  <c r="AL38" i="12" s="1"/>
  <c r="AI40" i="12"/>
  <c r="K40" i="12"/>
  <c r="Q40" i="12"/>
  <c r="AC40" i="12"/>
  <c r="H40" i="12"/>
  <c r="W40" i="12"/>
  <c r="M38" i="12"/>
  <c r="N38" i="12" s="1"/>
  <c r="AE38" i="12"/>
  <c r="AF38" i="12" s="1"/>
  <c r="Q41" i="12"/>
  <c r="AC41" i="12"/>
  <c r="AI41" i="12"/>
  <c r="H41" i="12"/>
  <c r="K41" i="12"/>
  <c r="W41" i="12"/>
  <c r="AK41" i="12" l="1"/>
  <c r="AL41" i="12" s="1"/>
  <c r="S40" i="12"/>
  <c r="T40" i="12" s="1"/>
  <c r="Y41" i="12"/>
  <c r="Z41" i="12" s="1"/>
  <c r="Y40" i="12"/>
  <c r="Z40" i="12" s="1"/>
  <c r="H39" i="17"/>
  <c r="H39" i="16"/>
  <c r="H51" i="15"/>
  <c r="H52" i="15" s="1"/>
  <c r="H56" i="15"/>
  <c r="H39" i="14"/>
  <c r="H50" i="13"/>
  <c r="H56" i="13"/>
  <c r="M41" i="12"/>
  <c r="N41" i="12" s="1"/>
  <c r="AE40" i="12"/>
  <c r="AF40" i="12" s="1"/>
  <c r="AE41" i="12"/>
  <c r="AF41" i="12" s="1"/>
  <c r="M40" i="12"/>
  <c r="N40" i="12" s="1"/>
  <c r="S41" i="12"/>
  <c r="T41" i="12" s="1"/>
  <c r="AK40" i="12"/>
  <c r="AL40" i="12" s="1"/>
  <c r="H39" i="12"/>
  <c r="H56" i="17" l="1"/>
  <c r="H50" i="17"/>
  <c r="H50" i="16"/>
  <c r="H56" i="16"/>
  <c r="H53" i="15"/>
  <c r="H57" i="15"/>
  <c r="H58" i="15" s="1"/>
  <c r="H56" i="14"/>
  <c r="H50" i="14"/>
  <c r="H57" i="13"/>
  <c r="H51" i="13"/>
  <c r="H56" i="12"/>
  <c r="H50" i="12"/>
  <c r="H51" i="17" l="1"/>
  <c r="H57" i="17"/>
  <c r="H58" i="17" s="1"/>
  <c r="H57" i="16"/>
  <c r="H51" i="16"/>
  <c r="H59" i="15"/>
  <c r="H60" i="15" s="1"/>
  <c r="H54" i="15"/>
  <c r="H51" i="14"/>
  <c r="H57" i="14"/>
  <c r="H58" i="14" s="1"/>
  <c r="H58" i="13"/>
  <c r="H52" i="13"/>
  <c r="H51" i="12"/>
  <c r="H57" i="12"/>
  <c r="H59" i="17" l="1"/>
  <c r="H52" i="17"/>
  <c r="H52" i="16"/>
  <c r="H58" i="16"/>
  <c r="H59" i="14"/>
  <c r="H52" i="14"/>
  <c r="H53" i="13"/>
  <c r="H59" i="13"/>
  <c r="H60" i="13" s="1"/>
  <c r="H58" i="12"/>
  <c r="H59" i="12" s="1"/>
  <c r="H52" i="12"/>
  <c r="H60" i="17" l="1"/>
  <c r="H53" i="17"/>
  <c r="H54" i="17" s="1"/>
  <c r="H53" i="16"/>
  <c r="H59" i="16"/>
  <c r="H53" i="14"/>
  <c r="H60" i="14"/>
  <c r="H54" i="13"/>
  <c r="H53" i="12"/>
  <c r="H60" i="12"/>
  <c r="H60" i="16" l="1"/>
  <c r="H54" i="16"/>
  <c r="H54" i="14"/>
  <c r="H54" i="12"/>
  <c r="AI42" i="11" l="1"/>
  <c r="AI35" i="11"/>
  <c r="AI15" i="11"/>
  <c r="AK55" i="11"/>
  <c r="AK49" i="11"/>
  <c r="AH34" i="11"/>
  <c r="AI18" i="11"/>
  <c r="AI17" i="11"/>
  <c r="AI16" i="11"/>
  <c r="AI13" i="11"/>
  <c r="AC42" i="11"/>
  <c r="AC35" i="11"/>
  <c r="AC15" i="11"/>
  <c r="AE55" i="11"/>
  <c r="AE49" i="11"/>
  <c r="AB34" i="11"/>
  <c r="AC18" i="11"/>
  <c r="AL18" i="11" s="1"/>
  <c r="AC17" i="11"/>
  <c r="AL17" i="11" s="1"/>
  <c r="AC16" i="11"/>
  <c r="AC13" i="11"/>
  <c r="AL13" i="11" s="1"/>
  <c r="W42" i="11"/>
  <c r="W35" i="11"/>
  <c r="W15" i="11"/>
  <c r="Y55" i="11"/>
  <c r="Y49" i="11"/>
  <c r="V34" i="11"/>
  <c r="W18" i="11"/>
  <c r="AF18" i="11" s="1"/>
  <c r="W17" i="11"/>
  <c r="W16" i="11"/>
  <c r="AF16" i="11" s="1"/>
  <c r="W13" i="11"/>
  <c r="AF13" i="11" s="1"/>
  <c r="Q42" i="11"/>
  <c r="Q35" i="11"/>
  <c r="Q15" i="11"/>
  <c r="S55" i="11"/>
  <c r="S49" i="11"/>
  <c r="P34" i="11"/>
  <c r="Q18" i="11"/>
  <c r="Q17" i="11"/>
  <c r="Z17" i="11" s="1"/>
  <c r="Q16" i="11"/>
  <c r="Z16" i="11" s="1"/>
  <c r="Q13" i="11"/>
  <c r="Z13" i="11" s="1"/>
  <c r="K18" i="11"/>
  <c r="T18" i="11" s="1"/>
  <c r="K17" i="11"/>
  <c r="T17" i="11" s="1"/>
  <c r="K16" i="11"/>
  <c r="T16" i="11" s="1"/>
  <c r="K13" i="11"/>
  <c r="F48" i="11"/>
  <c r="F46" i="11"/>
  <c r="H46" i="11" s="1"/>
  <c r="F45" i="11"/>
  <c r="H45" i="11" s="1"/>
  <c r="F44" i="11"/>
  <c r="AI44" i="11" s="1"/>
  <c r="F43" i="11"/>
  <c r="K42" i="11"/>
  <c r="H42" i="11"/>
  <c r="F37" i="11"/>
  <c r="F38" i="11" s="1"/>
  <c r="K35" i="11"/>
  <c r="H35" i="11"/>
  <c r="J34" i="11"/>
  <c r="F34" i="11"/>
  <c r="G34" i="11"/>
  <c r="F33" i="11"/>
  <c r="F32" i="11"/>
  <c r="F29" i="11"/>
  <c r="F27" i="11"/>
  <c r="H27" i="11" s="1"/>
  <c r="N27" i="11" s="1"/>
  <c r="F26" i="11"/>
  <c r="H26" i="11" s="1"/>
  <c r="N26" i="11" s="1"/>
  <c r="F25" i="11"/>
  <c r="AI25" i="11" s="1"/>
  <c r="F24" i="11"/>
  <c r="F21" i="11"/>
  <c r="Q21" i="11" s="1"/>
  <c r="H20" i="11"/>
  <c r="N20" i="11" s="1"/>
  <c r="F19" i="11"/>
  <c r="H18" i="11"/>
  <c r="N18" i="11" s="1"/>
  <c r="H17" i="11"/>
  <c r="N17" i="11" s="1"/>
  <c r="H16" i="11"/>
  <c r="N16" i="11" s="1"/>
  <c r="K15" i="11"/>
  <c r="H15" i="11"/>
  <c r="H13" i="11"/>
  <c r="AK16" i="11" l="1"/>
  <c r="H12" i="11"/>
  <c r="Q45" i="11"/>
  <c r="W48" i="11"/>
  <c r="Q48" i="11"/>
  <c r="AI48" i="11"/>
  <c r="K48" i="11"/>
  <c r="AC48" i="11"/>
  <c r="AK48" i="11" s="1"/>
  <c r="AL48" i="11" s="1"/>
  <c r="H48" i="11"/>
  <c r="W47" i="11"/>
  <c r="Q47" i="11"/>
  <c r="AI47" i="11"/>
  <c r="K47" i="11"/>
  <c r="AC47" i="11"/>
  <c r="H47" i="11"/>
  <c r="Q34" i="11"/>
  <c r="Q29" i="11"/>
  <c r="Z29" i="11" s="1"/>
  <c r="AK13" i="11"/>
  <c r="S18" i="11"/>
  <c r="K38" i="11"/>
  <c r="S13" i="11"/>
  <c r="AK18" i="11"/>
  <c r="W24" i="11"/>
  <c r="AF24" i="11" s="1"/>
  <c r="Y42" i="11"/>
  <c r="Z42" i="11" s="1"/>
  <c r="AC44" i="11"/>
  <c r="AK44" i="11" s="1"/>
  <c r="AL44" i="11" s="1"/>
  <c r="AI38" i="11"/>
  <c r="K34" i="11"/>
  <c r="W20" i="11"/>
  <c r="AF20" i="11" s="1"/>
  <c r="W27" i="11"/>
  <c r="AF27" i="11" s="1"/>
  <c r="AC34" i="11"/>
  <c r="K44" i="11"/>
  <c r="AE16" i="11"/>
  <c r="AC29" i="11"/>
  <c r="AL29" i="11" s="1"/>
  <c r="Q46" i="11"/>
  <c r="AI45" i="11"/>
  <c r="K45" i="11"/>
  <c r="M45" i="11" s="1"/>
  <c r="N45" i="11" s="1"/>
  <c r="AI24" i="11"/>
  <c r="K29" i="11"/>
  <c r="S16" i="11"/>
  <c r="W37" i="11"/>
  <c r="AC45" i="11"/>
  <c r="AI29" i="11"/>
  <c r="W34" i="11"/>
  <c r="Q24" i="11"/>
  <c r="Z24" i="11" s="1"/>
  <c r="W46" i="11"/>
  <c r="K24" i="11"/>
  <c r="T24" i="11" s="1"/>
  <c r="K26" i="11"/>
  <c r="T26" i="11" s="1"/>
  <c r="AC24" i="11"/>
  <c r="AL24" i="11" s="1"/>
  <c r="Y13" i="11"/>
  <c r="AE42" i="11"/>
  <c r="AF42" i="11" s="1"/>
  <c r="Y15" i="11"/>
  <c r="S35" i="11"/>
  <c r="T13" i="11"/>
  <c r="Y17" i="11"/>
  <c r="AF17" i="11"/>
  <c r="H21" i="11"/>
  <c r="K21" i="11"/>
  <c r="AI21" i="11"/>
  <c r="W21" i="11"/>
  <c r="H43" i="11"/>
  <c r="AC43" i="11"/>
  <c r="AI43" i="11"/>
  <c r="K43" i="11"/>
  <c r="Q43" i="11"/>
  <c r="W43" i="11"/>
  <c r="Q25" i="11"/>
  <c r="Z18" i="11"/>
  <c r="S42" i="11"/>
  <c r="T42" i="11" s="1"/>
  <c r="AC21" i="11"/>
  <c r="H25" i="11"/>
  <c r="N25" i="11" s="1"/>
  <c r="W25" i="11"/>
  <c r="K25" i="11"/>
  <c r="T25" i="11" s="1"/>
  <c r="AC25" i="11"/>
  <c r="AK25" i="11" s="1"/>
  <c r="H32" i="11"/>
  <c r="N32" i="11" s="1"/>
  <c r="AC32" i="11"/>
  <c r="AI32" i="11"/>
  <c r="Q32" i="11"/>
  <c r="K32" i="11"/>
  <c r="T32" i="11" s="1"/>
  <c r="Z21" i="11"/>
  <c r="W32" i="11"/>
  <c r="AE15" i="11"/>
  <c r="AK42" i="11"/>
  <c r="AL42" i="11" s="1"/>
  <c r="AE17" i="11"/>
  <c r="S15" i="11"/>
  <c r="T15" i="11" s="1"/>
  <c r="S17" i="11"/>
  <c r="Z15" i="11"/>
  <c r="W44" i="11"/>
  <c r="W29" i="11"/>
  <c r="AE35" i="11"/>
  <c r="AI26" i="11"/>
  <c r="AI46" i="11"/>
  <c r="AK15" i="11"/>
  <c r="AL15" i="11" s="1"/>
  <c r="AK35" i="11"/>
  <c r="Q44" i="11"/>
  <c r="Q37" i="11"/>
  <c r="Y16" i="11"/>
  <c r="W45" i="11"/>
  <c r="Y45" i="11" s="1"/>
  <c r="Z45" i="11" s="1"/>
  <c r="AE13" i="11"/>
  <c r="AE18" i="11"/>
  <c r="AC37" i="11"/>
  <c r="AC46" i="11"/>
  <c r="AI20" i="11"/>
  <c r="AI37" i="11"/>
  <c r="Y35" i="11"/>
  <c r="AC26" i="11"/>
  <c r="AC38" i="11"/>
  <c r="AI27" i="11"/>
  <c r="K20" i="11"/>
  <c r="K27" i="11"/>
  <c r="T27" i="11" s="1"/>
  <c r="K37" i="11"/>
  <c r="K46" i="11"/>
  <c r="Q26" i="11"/>
  <c r="Q38" i="11"/>
  <c r="W26" i="11"/>
  <c r="W38" i="11"/>
  <c r="AF15" i="11"/>
  <c r="AC20" i="11"/>
  <c r="AC27" i="11"/>
  <c r="AL16" i="11"/>
  <c r="Q20" i="11"/>
  <c r="Q27" i="11"/>
  <c r="Y18" i="11"/>
  <c r="AK17" i="11"/>
  <c r="AI34" i="11"/>
  <c r="H29" i="11"/>
  <c r="M17" i="11"/>
  <c r="H24" i="11"/>
  <c r="H19" i="11"/>
  <c r="H38" i="11"/>
  <c r="M13" i="11"/>
  <c r="H37" i="11"/>
  <c r="N13" i="11"/>
  <c r="M16" i="11"/>
  <c r="M15" i="11"/>
  <c r="N15" i="11" s="1"/>
  <c r="M18" i="11"/>
  <c r="M35" i="11"/>
  <c r="H34" i="11"/>
  <c r="M42" i="11"/>
  <c r="N42" i="11" s="1"/>
  <c r="H44" i="11"/>
  <c r="F41" i="11"/>
  <c r="F40" i="11"/>
  <c r="W40" i="11" s="1"/>
  <c r="Y20" i="11" l="1"/>
  <c r="AE46" i="11"/>
  <c r="AF46" i="11" s="1"/>
  <c r="Y34" i="11"/>
  <c r="Z34" i="11" s="1"/>
  <c r="Y27" i="11"/>
  <c r="S34" i="11"/>
  <c r="T34" i="11" s="1"/>
  <c r="Y43" i="11"/>
  <c r="Z43" i="11" s="1"/>
  <c r="M48" i="11"/>
  <c r="N48" i="11" s="1"/>
  <c r="M47" i="11"/>
  <c r="N47" i="11" s="1"/>
  <c r="AK47" i="11"/>
  <c r="AL47" i="11" s="1"/>
  <c r="S29" i="11"/>
  <c r="T29" i="11" s="1"/>
  <c r="AE45" i="11"/>
  <c r="AF45" i="11" s="1"/>
  <c r="AE37" i="11"/>
  <c r="AF37" i="11" s="1"/>
  <c r="AE29" i="11"/>
  <c r="M21" i="11"/>
  <c r="N21" i="11" s="1"/>
  <c r="AK38" i="11"/>
  <c r="AL38" i="11" s="1"/>
  <c r="AK24" i="11"/>
  <c r="S38" i="11"/>
  <c r="T38" i="11" s="1"/>
  <c r="AC40" i="11"/>
  <c r="AE40" i="11" s="1"/>
  <c r="AF40" i="11" s="1"/>
  <c r="AK29" i="11"/>
  <c r="S48" i="11"/>
  <c r="T48" i="11" s="1"/>
  <c r="S47" i="11"/>
  <c r="T47" i="11" s="1"/>
  <c r="Y46" i="11"/>
  <c r="Z46" i="11" s="1"/>
  <c r="S45" i="11"/>
  <c r="T45" i="11" s="1"/>
  <c r="Y24" i="11"/>
  <c r="AK34" i="11"/>
  <c r="AL34" i="11" s="1"/>
  <c r="S43" i="11"/>
  <c r="T43" i="11" s="1"/>
  <c r="S44" i="11"/>
  <c r="T44" i="11" s="1"/>
  <c r="M20" i="11"/>
  <c r="Y44" i="11"/>
  <c r="Z44" i="11" s="1"/>
  <c r="AE24" i="11"/>
  <c r="AK21" i="11"/>
  <c r="M24" i="11"/>
  <c r="N24" i="11" s="1"/>
  <c r="Y48" i="11"/>
  <c r="Z48" i="11" s="1"/>
  <c r="AK20" i="11"/>
  <c r="S21" i="11"/>
  <c r="T21" i="11" s="1"/>
  <c r="S24" i="11"/>
  <c r="AK45" i="11"/>
  <c r="AL45" i="11" s="1"/>
  <c r="AE48" i="11"/>
  <c r="AF48" i="11" s="1"/>
  <c r="M27" i="11"/>
  <c r="M26" i="11"/>
  <c r="M29" i="11"/>
  <c r="N29" i="11" s="1"/>
  <c r="S37" i="11"/>
  <c r="T37" i="11" s="1"/>
  <c r="AE34" i="11"/>
  <c r="AF34" i="11" s="1"/>
  <c r="AK43" i="11"/>
  <c r="AL43" i="11" s="1"/>
  <c r="Z26" i="11"/>
  <c r="S26" i="11"/>
  <c r="AE26" i="11"/>
  <c r="AL26" i="11"/>
  <c r="Y25" i="11"/>
  <c r="AF25" i="11"/>
  <c r="AE27" i="11"/>
  <c r="AL27" i="11"/>
  <c r="AK46" i="11"/>
  <c r="AL46" i="11" s="1"/>
  <c r="AE44" i="11"/>
  <c r="AF44" i="11" s="1"/>
  <c r="Y32" i="11"/>
  <c r="AF32" i="11"/>
  <c r="M25" i="11"/>
  <c r="AE20" i="11"/>
  <c r="AL20" i="11"/>
  <c r="Z32" i="11"/>
  <c r="S32" i="11"/>
  <c r="AE47" i="11"/>
  <c r="AF47" i="11" s="1"/>
  <c r="M46" i="11"/>
  <c r="N46" i="11" s="1"/>
  <c r="M43" i="11"/>
  <c r="N43" i="11" s="1"/>
  <c r="AK26" i="11"/>
  <c r="AK32" i="11"/>
  <c r="AE43" i="11"/>
  <c r="AF43" i="11" s="1"/>
  <c r="M32" i="11"/>
  <c r="Y38" i="11"/>
  <c r="Z38" i="11" s="1"/>
  <c r="AK37" i="11"/>
  <c r="AL37" i="11" s="1"/>
  <c r="AE32" i="11"/>
  <c r="AL32" i="11"/>
  <c r="S46" i="11"/>
  <c r="T46" i="11" s="1"/>
  <c r="Y37" i="11"/>
  <c r="Z37" i="11" s="1"/>
  <c r="Q40" i="11"/>
  <c r="Y40" i="11" s="1"/>
  <c r="Z40" i="11" s="1"/>
  <c r="AI40" i="11"/>
  <c r="K40" i="11"/>
  <c r="Z27" i="11"/>
  <c r="S27" i="11"/>
  <c r="AK27" i="11"/>
  <c r="AE21" i="11"/>
  <c r="AL21" i="11"/>
  <c r="Y21" i="11"/>
  <c r="AF21" i="11"/>
  <c r="W41" i="11"/>
  <c r="AI41" i="11"/>
  <c r="AC41" i="11"/>
  <c r="Q41" i="11"/>
  <c r="K41" i="11"/>
  <c r="Z20" i="11"/>
  <c r="S20" i="11"/>
  <c r="T20" i="11" s="1"/>
  <c r="Y26" i="11"/>
  <c r="AF26" i="11"/>
  <c r="AE38" i="11"/>
  <c r="AF38" i="11" s="1"/>
  <c r="Y29" i="11"/>
  <c r="AF29" i="11"/>
  <c r="AE25" i="11"/>
  <c r="AL25" i="11"/>
  <c r="S25" i="11"/>
  <c r="Z25" i="11"/>
  <c r="Y47" i="11"/>
  <c r="Z47" i="11" s="1"/>
  <c r="H40" i="11"/>
  <c r="H41" i="11"/>
  <c r="H28" i="11"/>
  <c r="M34" i="11"/>
  <c r="N34" i="11" s="1"/>
  <c r="M37" i="11"/>
  <c r="N37" i="11" s="1"/>
  <c r="M38" i="11"/>
  <c r="N38" i="11" s="1"/>
  <c r="M44" i="11"/>
  <c r="N44" i="11" s="1"/>
  <c r="AK40" i="11" l="1"/>
  <c r="AL40" i="11" s="1"/>
  <c r="AE41" i="11"/>
  <c r="AF41" i="11" s="1"/>
  <c r="M41" i="11"/>
  <c r="N41" i="11" s="1"/>
  <c r="S41" i="11"/>
  <c r="T41" i="11" s="1"/>
  <c r="AK41" i="11"/>
  <c r="AL41" i="11" s="1"/>
  <c r="Y41" i="11"/>
  <c r="Z41" i="11" s="1"/>
  <c r="S40" i="11"/>
  <c r="T40" i="11" s="1"/>
  <c r="M40" i="11"/>
  <c r="N40" i="11" s="1"/>
  <c r="H33" i="42" l="1"/>
  <c r="H36" i="42" s="1"/>
  <c r="H39" i="42" s="1"/>
  <c r="H33" i="46"/>
  <c r="H36" i="46" s="1"/>
  <c r="H39" i="46" s="1"/>
  <c r="H33" i="44"/>
  <c r="H36" i="44" s="1"/>
  <c r="H39" i="44" s="1"/>
  <c r="H33" i="11"/>
  <c r="H36" i="11" s="1"/>
  <c r="H39" i="11" s="1"/>
  <c r="H33" i="43"/>
  <c r="H36" i="43" s="1"/>
  <c r="H39" i="43" s="1"/>
  <c r="H33" i="45"/>
  <c r="H36" i="45" s="1"/>
  <c r="H39" i="45" s="1"/>
  <c r="H33" i="47"/>
  <c r="H36" i="47" s="1"/>
  <c r="H39" i="47" s="1"/>
  <c r="H56" i="45" l="1"/>
  <c r="H50" i="45"/>
  <c r="H50" i="46"/>
  <c r="H56" i="46"/>
  <c r="H57" i="46" s="1"/>
  <c r="H58" i="46" s="1"/>
  <c r="H59" i="46" s="1"/>
  <c r="H60" i="46" s="1"/>
  <c r="H50" i="43"/>
  <c r="H51" i="43" s="1"/>
  <c r="H52" i="43" s="1"/>
  <c r="H56" i="43"/>
  <c r="H56" i="47"/>
  <c r="H50" i="47"/>
  <c r="H50" i="11"/>
  <c r="H56" i="11"/>
  <c r="H57" i="11" s="1"/>
  <c r="H58" i="11" s="1"/>
  <c r="H59" i="11" s="1"/>
  <c r="H60" i="11" s="1"/>
  <c r="H50" i="42"/>
  <c r="H51" i="42" s="1"/>
  <c r="H52" i="42" s="1"/>
  <c r="H56" i="42"/>
  <c r="H57" i="42" s="1"/>
  <c r="H58" i="42" s="1"/>
  <c r="H56" i="44"/>
  <c r="H57" i="44" s="1"/>
  <c r="H58" i="44" s="1"/>
  <c r="H50" i="44"/>
  <c r="H57" i="47" l="1"/>
  <c r="H58" i="47" s="1"/>
  <c r="H57" i="43"/>
  <c r="H58" i="43" s="1"/>
  <c r="H53" i="43"/>
  <c r="H54" i="43" s="1"/>
  <c r="H51" i="45"/>
  <c r="H52" i="45" s="1"/>
  <c r="H51" i="11"/>
  <c r="H52" i="11" s="1"/>
  <c r="H53" i="11" s="1"/>
  <c r="H54" i="11" s="1"/>
  <c r="H57" i="45"/>
  <c r="H58" i="45" s="1"/>
  <c r="H51" i="44"/>
  <c r="H52" i="44" s="1"/>
  <c r="H53" i="44" s="1"/>
  <c r="H54" i="44" s="1"/>
  <c r="H59" i="44"/>
  <c r="H60" i="44" s="1"/>
  <c r="H59" i="42"/>
  <c r="H60" i="42" s="1"/>
  <c r="H53" i="42"/>
  <c r="H54" i="42" s="1"/>
  <c r="H51" i="47"/>
  <c r="H52" i="47" s="1"/>
  <c r="H51" i="46"/>
  <c r="H52" i="46" s="1"/>
  <c r="H59" i="43" l="1"/>
  <c r="H60" i="43" s="1"/>
  <c r="H59" i="47"/>
  <c r="H60" i="47" s="1"/>
  <c r="H53" i="47"/>
  <c r="H54" i="47" s="1"/>
  <c r="H53" i="46"/>
  <c r="H54" i="46" s="1"/>
  <c r="H59" i="45"/>
  <c r="H60" i="45" s="1"/>
  <c r="H53" i="45"/>
  <c r="H54" i="45" s="1"/>
  <c r="K12" i="16" l="1"/>
  <c r="K12" i="61"/>
  <c r="K12" i="49"/>
  <c r="K12" i="50"/>
  <c r="K12" i="48"/>
  <c r="K12" i="51"/>
  <c r="K12" i="12"/>
  <c r="K12" i="62"/>
  <c r="K12" i="17"/>
  <c r="M12" i="51" l="1"/>
  <c r="M12" i="48"/>
  <c r="K19" i="62"/>
  <c r="M19" i="62" s="1"/>
  <c r="N19" i="62" s="1"/>
  <c r="K19" i="17"/>
  <c r="M19" i="17" s="1"/>
  <c r="N19" i="17" s="1"/>
  <c r="M12" i="50"/>
  <c r="M12" i="17"/>
  <c r="N12" i="17" s="1"/>
  <c r="K28" i="17"/>
  <c r="M12" i="49"/>
  <c r="M12" i="62"/>
  <c r="M12" i="61"/>
  <c r="M12" i="12"/>
  <c r="K19" i="61"/>
  <c r="M19" i="61" s="1"/>
  <c r="N19" i="61" s="1"/>
  <c r="K19" i="16"/>
  <c r="M19" i="16" s="1"/>
  <c r="N19" i="16" s="1"/>
  <c r="K19" i="50"/>
  <c r="M19" i="50" s="1"/>
  <c r="N19" i="50" s="1"/>
  <c r="K19" i="12"/>
  <c r="M19" i="12" s="1"/>
  <c r="N19" i="12" s="1"/>
  <c r="K19" i="51"/>
  <c r="M19" i="51" s="1"/>
  <c r="N19" i="51" s="1"/>
  <c r="K19" i="48"/>
  <c r="M19" i="48" s="1"/>
  <c r="N19" i="48" s="1"/>
  <c r="K19" i="49"/>
  <c r="M19" i="49" s="1"/>
  <c r="N19" i="49" s="1"/>
  <c r="M12" i="16"/>
  <c r="N12" i="16" s="1"/>
  <c r="K28" i="61" l="1"/>
  <c r="K28" i="48"/>
  <c r="K28" i="49"/>
  <c r="K36" i="49" s="1"/>
  <c r="K28" i="16"/>
  <c r="M28" i="16" s="1"/>
  <c r="N28" i="16" s="1"/>
  <c r="N12" i="49"/>
  <c r="E11" i="19"/>
  <c r="E40" i="19" s="1"/>
  <c r="E27" i="19"/>
  <c r="E56" i="19" s="1"/>
  <c r="N12" i="61"/>
  <c r="K36" i="17"/>
  <c r="M28" i="17"/>
  <c r="N28" i="17" s="1"/>
  <c r="E9" i="19"/>
  <c r="E38" i="19" s="1"/>
  <c r="N12" i="12"/>
  <c r="M28" i="48"/>
  <c r="N28" i="48" s="1"/>
  <c r="K36" i="48"/>
  <c r="K28" i="62"/>
  <c r="K28" i="50"/>
  <c r="E28" i="19"/>
  <c r="E57" i="19" s="1"/>
  <c r="N12" i="62"/>
  <c r="E12" i="19"/>
  <c r="E41" i="19" s="1"/>
  <c r="N12" i="50"/>
  <c r="K28" i="51"/>
  <c r="M28" i="61"/>
  <c r="N28" i="61" s="1"/>
  <c r="K36" i="61"/>
  <c r="E10" i="19"/>
  <c r="E39" i="19" s="1"/>
  <c r="N12" i="48"/>
  <c r="K28" i="12"/>
  <c r="N12" i="51"/>
  <c r="E13" i="19"/>
  <c r="E42" i="19" s="1"/>
  <c r="M28" i="49" l="1"/>
  <c r="N28" i="49" s="1"/>
  <c r="K36" i="16"/>
  <c r="K39" i="16"/>
  <c r="M36" i="16"/>
  <c r="N36" i="16" s="1"/>
  <c r="K36" i="51"/>
  <c r="M28" i="51"/>
  <c r="N28" i="51" s="1"/>
  <c r="M28" i="12"/>
  <c r="N28" i="12" s="1"/>
  <c r="K36" i="12"/>
  <c r="K36" i="62"/>
  <c r="M28" i="62"/>
  <c r="N28" i="62" s="1"/>
  <c r="K39" i="17"/>
  <c r="M36" i="17"/>
  <c r="N36" i="17" s="1"/>
  <c r="K39" i="48"/>
  <c r="M36" i="48"/>
  <c r="N36" i="48" s="1"/>
  <c r="M36" i="61"/>
  <c r="N36" i="61" s="1"/>
  <c r="K39" i="61"/>
  <c r="M36" i="49"/>
  <c r="N36" i="49" s="1"/>
  <c r="K39" i="49"/>
  <c r="M28" i="50"/>
  <c r="N28" i="50" s="1"/>
  <c r="K36" i="50"/>
  <c r="M36" i="62" l="1"/>
  <c r="N36" i="62" s="1"/>
  <c r="K39" i="62"/>
  <c r="M39" i="61"/>
  <c r="N39" i="61" s="1"/>
  <c r="K56" i="61"/>
  <c r="K50" i="61"/>
  <c r="M36" i="12"/>
  <c r="N36" i="12" s="1"/>
  <c r="K39" i="12"/>
  <c r="K56" i="49"/>
  <c r="M39" i="49"/>
  <c r="N39" i="49" s="1"/>
  <c r="K50" i="49"/>
  <c r="M39" i="48"/>
  <c r="N39" i="48" s="1"/>
  <c r="K50" i="48"/>
  <c r="K56" i="48"/>
  <c r="K39" i="51"/>
  <c r="M36" i="51"/>
  <c r="N36" i="51" s="1"/>
  <c r="M36" i="50"/>
  <c r="N36" i="50" s="1"/>
  <c r="K39" i="50"/>
  <c r="M39" i="17"/>
  <c r="N39" i="17" s="1"/>
  <c r="K56" i="17"/>
  <c r="K50" i="17"/>
  <c r="M39" i="16"/>
  <c r="N39" i="16" s="1"/>
  <c r="K56" i="16"/>
  <c r="K50" i="16"/>
  <c r="M56" i="49" l="1"/>
  <c r="N56" i="49" s="1"/>
  <c r="K57" i="49"/>
  <c r="M57" i="49" s="1"/>
  <c r="N57" i="49" s="1"/>
  <c r="M50" i="16"/>
  <c r="N50" i="16" s="1"/>
  <c r="K51" i="16"/>
  <c r="M51" i="16" s="1"/>
  <c r="N51" i="16" s="1"/>
  <c r="K50" i="12"/>
  <c r="K56" i="12"/>
  <c r="M39" i="12"/>
  <c r="N39" i="12" s="1"/>
  <c r="K57" i="16"/>
  <c r="M57" i="16" s="1"/>
  <c r="N57" i="16" s="1"/>
  <c r="M56" i="16"/>
  <c r="N56" i="16" s="1"/>
  <c r="M39" i="51"/>
  <c r="N39" i="51" s="1"/>
  <c r="K50" i="51"/>
  <c r="K56" i="51"/>
  <c r="M50" i="48"/>
  <c r="K51" i="48"/>
  <c r="M51" i="48" s="1"/>
  <c r="N51" i="48" s="1"/>
  <c r="M56" i="48"/>
  <c r="N56" i="48" s="1"/>
  <c r="K57" i="48"/>
  <c r="M57" i="48" s="1"/>
  <c r="N57" i="48" s="1"/>
  <c r="M50" i="17"/>
  <c r="N50" i="17" s="1"/>
  <c r="K51" i="17"/>
  <c r="M51" i="17" s="1"/>
  <c r="N51" i="17" s="1"/>
  <c r="K57" i="61"/>
  <c r="M57" i="61" s="1"/>
  <c r="N57" i="61" s="1"/>
  <c r="M56" i="61"/>
  <c r="K57" i="17"/>
  <c r="M57" i="17" s="1"/>
  <c r="N57" i="17" s="1"/>
  <c r="M56" i="17"/>
  <c r="N56" i="17" s="1"/>
  <c r="M50" i="49"/>
  <c r="K51" i="49"/>
  <c r="M51" i="49" s="1"/>
  <c r="N51" i="49" s="1"/>
  <c r="K50" i="62"/>
  <c r="M39" i="62"/>
  <c r="N39" i="62" s="1"/>
  <c r="K56" i="62"/>
  <c r="M50" i="61"/>
  <c r="N50" i="61" s="1"/>
  <c r="K51" i="61"/>
  <c r="M51" i="61" s="1"/>
  <c r="N51" i="61" s="1"/>
  <c r="K52" i="61"/>
  <c r="M39" i="50"/>
  <c r="N39" i="50" s="1"/>
  <c r="K56" i="50"/>
  <c r="K50" i="50"/>
  <c r="K58" i="61" l="1"/>
  <c r="K52" i="48"/>
  <c r="K52" i="17"/>
  <c r="K52" i="16"/>
  <c r="K53" i="16" s="1"/>
  <c r="M53" i="16" s="1"/>
  <c r="N53" i="16" s="1"/>
  <c r="K58" i="48"/>
  <c r="K59" i="48" s="1"/>
  <c r="M59" i="48" s="1"/>
  <c r="N59" i="48" s="1"/>
  <c r="K58" i="49"/>
  <c r="M58" i="49" s="1"/>
  <c r="N58" i="49" s="1"/>
  <c r="M50" i="62"/>
  <c r="N50" i="62" s="1"/>
  <c r="K51" i="62"/>
  <c r="M51" i="62" s="1"/>
  <c r="N51" i="62" s="1"/>
  <c r="M58" i="61"/>
  <c r="N58" i="61" s="1"/>
  <c r="K59" i="61"/>
  <c r="M59" i="61" s="1"/>
  <c r="N59" i="61" s="1"/>
  <c r="M50" i="51"/>
  <c r="K51" i="51"/>
  <c r="M51" i="51" s="1"/>
  <c r="N51" i="51" s="1"/>
  <c r="K52" i="49"/>
  <c r="N27" i="19"/>
  <c r="N56" i="61"/>
  <c r="N56" i="19" s="1"/>
  <c r="M50" i="50"/>
  <c r="K51" i="50"/>
  <c r="M51" i="50" s="1"/>
  <c r="N51" i="50" s="1"/>
  <c r="K57" i="50"/>
  <c r="M57" i="50" s="1"/>
  <c r="N57" i="50" s="1"/>
  <c r="M56" i="50"/>
  <c r="N56" i="50" s="1"/>
  <c r="K57" i="12"/>
  <c r="M57" i="12" s="1"/>
  <c r="N57" i="12" s="1"/>
  <c r="M56" i="12"/>
  <c r="N56" i="12" s="1"/>
  <c r="K53" i="48"/>
  <c r="M53" i="48" s="1"/>
  <c r="N53" i="48" s="1"/>
  <c r="M52" i="48"/>
  <c r="N52" i="48" s="1"/>
  <c r="K57" i="51"/>
  <c r="M57" i="51" s="1"/>
  <c r="N57" i="51" s="1"/>
  <c r="M56" i="51"/>
  <c r="N56" i="51" s="1"/>
  <c r="K53" i="61"/>
  <c r="M53" i="61" s="1"/>
  <c r="N53" i="61" s="1"/>
  <c r="M52" i="61"/>
  <c r="N52" i="61" s="1"/>
  <c r="N50" i="49"/>
  <c r="N40" i="19" s="1"/>
  <c r="N11" i="19"/>
  <c r="M50" i="12"/>
  <c r="K51" i="12"/>
  <c r="M51" i="12" s="1"/>
  <c r="N51" i="12" s="1"/>
  <c r="M56" i="62"/>
  <c r="K57" i="62"/>
  <c r="M57" i="62" s="1"/>
  <c r="N57" i="62" s="1"/>
  <c r="K53" i="17"/>
  <c r="M53" i="17" s="1"/>
  <c r="N53" i="17" s="1"/>
  <c r="M52" i="17"/>
  <c r="N52" i="17" s="1"/>
  <c r="K58" i="17"/>
  <c r="N50" i="48"/>
  <c r="N39" i="19" s="1"/>
  <c r="N10" i="19"/>
  <c r="K58" i="16"/>
  <c r="K58" i="51" l="1"/>
  <c r="K59" i="49"/>
  <c r="M59" i="49" s="1"/>
  <c r="N59" i="49" s="1"/>
  <c r="M52" i="16"/>
  <c r="N52" i="16" s="1"/>
  <c r="M58" i="48"/>
  <c r="N58" i="48" s="1"/>
  <c r="K52" i="50"/>
  <c r="K53" i="50" s="1"/>
  <c r="M53" i="50" s="1"/>
  <c r="N53" i="50" s="1"/>
  <c r="K52" i="51"/>
  <c r="K53" i="51" s="1"/>
  <c r="M53" i="51" s="1"/>
  <c r="N53" i="51" s="1"/>
  <c r="K58" i="62"/>
  <c r="K59" i="62" s="1"/>
  <c r="M59" i="62" s="1"/>
  <c r="N59" i="62" s="1"/>
  <c r="K54" i="17"/>
  <c r="M54" i="17" s="1"/>
  <c r="N54" i="17" s="1"/>
  <c r="K52" i="62"/>
  <c r="K53" i="62" s="1"/>
  <c r="M53" i="62" s="1"/>
  <c r="N53" i="62" s="1"/>
  <c r="K54" i="48"/>
  <c r="M54" i="48" s="1"/>
  <c r="N54" i="48" s="1"/>
  <c r="K60" i="49"/>
  <c r="M60" i="49" s="1"/>
  <c r="N60" i="49" s="1"/>
  <c r="K60" i="48"/>
  <c r="M60" i="48" s="1"/>
  <c r="N60" i="48" s="1"/>
  <c r="N9" i="19"/>
  <c r="N50" i="12"/>
  <c r="N38" i="19" s="1"/>
  <c r="K54" i="61"/>
  <c r="M54" i="61" s="1"/>
  <c r="N54" i="61" s="1"/>
  <c r="M52" i="51"/>
  <c r="N52" i="51" s="1"/>
  <c r="M58" i="17"/>
  <c r="N58" i="17" s="1"/>
  <c r="K59" i="17"/>
  <c r="M59" i="17" s="1"/>
  <c r="N59" i="17" s="1"/>
  <c r="K58" i="50"/>
  <c r="N50" i="50"/>
  <c r="N41" i="19" s="1"/>
  <c r="N12" i="19"/>
  <c r="K60" i="61"/>
  <c r="M60" i="61" s="1"/>
  <c r="N60" i="61" s="1"/>
  <c r="N56" i="62"/>
  <c r="N57" i="19" s="1"/>
  <c r="N28" i="19"/>
  <c r="K53" i="49"/>
  <c r="M53" i="49" s="1"/>
  <c r="N53" i="49" s="1"/>
  <c r="M52" i="49"/>
  <c r="N52" i="49" s="1"/>
  <c r="N50" i="51"/>
  <c r="N42" i="19" s="1"/>
  <c r="N13" i="19"/>
  <c r="M58" i="51"/>
  <c r="N58" i="51" s="1"/>
  <c r="K59" i="51"/>
  <c r="M59" i="51" s="1"/>
  <c r="N59" i="51" s="1"/>
  <c r="K59" i="16"/>
  <c r="M59" i="16" s="1"/>
  <c r="N59" i="16" s="1"/>
  <c r="M58" i="16"/>
  <c r="N58" i="16" s="1"/>
  <c r="K52" i="12"/>
  <c r="K54" i="16"/>
  <c r="M54" i="16" s="1"/>
  <c r="N54" i="16" s="1"/>
  <c r="K58" i="12"/>
  <c r="M58" i="62" l="1"/>
  <c r="N58" i="62" s="1"/>
  <c r="K60" i="16"/>
  <c r="M60" i="16" s="1"/>
  <c r="N60" i="16" s="1"/>
  <c r="M52" i="50"/>
  <c r="N52" i="50" s="1"/>
  <c r="M52" i="62"/>
  <c r="N52" i="62" s="1"/>
  <c r="K54" i="62"/>
  <c r="M54" i="62" s="1"/>
  <c r="N54" i="62" s="1"/>
  <c r="K54" i="50"/>
  <c r="M54" i="50" s="1"/>
  <c r="N54" i="50" s="1"/>
  <c r="K60" i="51"/>
  <c r="M60" i="51" s="1"/>
  <c r="N60" i="51" s="1"/>
  <c r="M58" i="12"/>
  <c r="N58" i="12" s="1"/>
  <c r="K59" i="12"/>
  <c r="M59" i="12" s="1"/>
  <c r="N59" i="12" s="1"/>
  <c r="K54" i="51"/>
  <c r="M54" i="51" s="1"/>
  <c r="N54" i="51" s="1"/>
  <c r="K60" i="62"/>
  <c r="M60" i="62" s="1"/>
  <c r="N60" i="62" s="1"/>
  <c r="K54" i="49"/>
  <c r="M54" i="49" s="1"/>
  <c r="N54" i="49" s="1"/>
  <c r="M58" i="50"/>
  <c r="N58" i="50" s="1"/>
  <c r="K59" i="50"/>
  <c r="M59" i="50" s="1"/>
  <c r="N59" i="50" s="1"/>
  <c r="M52" i="12"/>
  <c r="N52" i="12" s="1"/>
  <c r="K53" i="12"/>
  <c r="M53" i="12" s="1"/>
  <c r="N53" i="12" s="1"/>
  <c r="K60" i="17"/>
  <c r="M60" i="17" s="1"/>
  <c r="N60" i="17" s="1"/>
  <c r="K60" i="12" l="1"/>
  <c r="M60" i="12" s="1"/>
  <c r="N60" i="12" s="1"/>
  <c r="K54" i="12"/>
  <c r="M54" i="12" s="1"/>
  <c r="N54" i="12" s="1"/>
  <c r="K60" i="50"/>
  <c r="M60" i="50" s="1"/>
  <c r="N60" i="50" s="1"/>
  <c r="K33" i="46" l="1"/>
  <c r="M33" i="46" s="1"/>
  <c r="N33" i="46" s="1"/>
  <c r="K33" i="11"/>
  <c r="M33" i="11" s="1"/>
  <c r="N33" i="11" s="1"/>
  <c r="K33" i="42"/>
  <c r="M33" i="42" s="1"/>
  <c r="N33" i="42" s="1"/>
  <c r="K33" i="47"/>
  <c r="M33" i="47" s="1"/>
  <c r="N33" i="47" s="1"/>
  <c r="K33" i="44"/>
  <c r="M33" i="44" s="1"/>
  <c r="N33" i="44" s="1"/>
  <c r="K33" i="45"/>
  <c r="M33" i="45" s="1"/>
  <c r="N33" i="45" s="1"/>
  <c r="K33" i="43"/>
  <c r="M33" i="43" s="1"/>
  <c r="N33" i="43" s="1"/>
  <c r="Q33" i="43"/>
  <c r="Q33" i="42"/>
  <c r="Q33" i="11"/>
  <c r="S33" i="11" s="1"/>
  <c r="T33" i="11" s="1"/>
  <c r="Q33" i="44"/>
  <c r="Q33" i="45"/>
  <c r="Q33" i="47"/>
  <c r="S33" i="47" s="1"/>
  <c r="T33" i="47" s="1"/>
  <c r="Q33" i="46"/>
  <c r="W33" i="46"/>
  <c r="W33" i="47"/>
  <c r="W33" i="44"/>
  <c r="W33" i="43"/>
  <c r="W33" i="45"/>
  <c r="W33" i="42"/>
  <c r="W33" i="11"/>
  <c r="Y33" i="11" s="1"/>
  <c r="Z33" i="11" s="1"/>
  <c r="AI33" i="11"/>
  <c r="AI33" i="42"/>
  <c r="AI33" i="43"/>
  <c r="AI33" i="47"/>
  <c r="AI33" i="45"/>
  <c r="AI33" i="46"/>
  <c r="AI33" i="44"/>
  <c r="S33" i="46" l="1"/>
  <c r="T33" i="46" s="1"/>
  <c r="Y33" i="42"/>
  <c r="Z33" i="42" s="1"/>
  <c r="Y33" i="45"/>
  <c r="Z33" i="45" s="1"/>
  <c r="S33" i="44"/>
  <c r="T33" i="44" s="1"/>
  <c r="Y33" i="43"/>
  <c r="Z33" i="43" s="1"/>
  <c r="S33" i="45"/>
  <c r="T33" i="45" s="1"/>
  <c r="Y33" i="44"/>
  <c r="Z33" i="44" s="1"/>
  <c r="S33" i="42"/>
  <c r="T33" i="42" s="1"/>
  <c r="Y33" i="46"/>
  <c r="Z33" i="46" s="1"/>
  <c r="Y33" i="47"/>
  <c r="Z33" i="47" s="1"/>
  <c r="S33" i="43"/>
  <c r="T33" i="43" s="1"/>
  <c r="AC33" i="11"/>
  <c r="AE33" i="11" s="1"/>
  <c r="AF33" i="11" s="1"/>
  <c r="AC33" i="47"/>
  <c r="AE33" i="47" s="1"/>
  <c r="AF33" i="47" s="1"/>
  <c r="AC33" i="42"/>
  <c r="AE33" i="42" s="1"/>
  <c r="AF33" i="42" s="1"/>
  <c r="AC33" i="43"/>
  <c r="AE33" i="43" s="1"/>
  <c r="AF33" i="43" s="1"/>
  <c r="AC33" i="44"/>
  <c r="AE33" i="44" s="1"/>
  <c r="AF33" i="44" s="1"/>
  <c r="AC33" i="46"/>
  <c r="AC33" i="45"/>
  <c r="AK33" i="11" l="1"/>
  <c r="AL33" i="11" s="1"/>
  <c r="AK33" i="44"/>
  <c r="AL33" i="44" s="1"/>
  <c r="AK33" i="42"/>
  <c r="AL33" i="42" s="1"/>
  <c r="AK33" i="43"/>
  <c r="AL33" i="43" s="1"/>
  <c r="AK33" i="47"/>
  <c r="AL33" i="47" s="1"/>
  <c r="AK33" i="45"/>
  <c r="AL33" i="45" s="1"/>
  <c r="AE33" i="45"/>
  <c r="AF33" i="45" s="1"/>
  <c r="AK33" i="46"/>
  <c r="AL33" i="46" s="1"/>
  <c r="AE33" i="46"/>
  <c r="AF33" i="46" s="1"/>
  <c r="K12" i="57" l="1"/>
  <c r="K12" i="58"/>
  <c r="K12" i="56"/>
  <c r="K12" i="14"/>
  <c r="K12" i="60"/>
  <c r="K12" i="15"/>
  <c r="K12" i="59"/>
  <c r="K12" i="37"/>
  <c r="K12" i="54"/>
  <c r="K12" i="55"/>
  <c r="K12" i="53"/>
  <c r="K12" i="13"/>
  <c r="K12" i="52"/>
  <c r="M12" i="55" l="1"/>
  <c r="M12" i="60"/>
  <c r="M12" i="54"/>
  <c r="K12" i="43"/>
  <c r="K12" i="47"/>
  <c r="K12" i="11"/>
  <c r="K12" i="42"/>
  <c r="K12" i="46"/>
  <c r="K12" i="45"/>
  <c r="K12" i="44"/>
  <c r="M12" i="14"/>
  <c r="M12" i="56"/>
  <c r="K19" i="59"/>
  <c r="M19" i="59" s="1"/>
  <c r="N19" i="59" s="1"/>
  <c r="K19" i="37"/>
  <c r="M19" i="37" s="1"/>
  <c r="N19" i="37" s="1"/>
  <c r="M12" i="37"/>
  <c r="M12" i="58"/>
  <c r="M12" i="52"/>
  <c r="M12" i="59"/>
  <c r="M12" i="57"/>
  <c r="K19" i="56"/>
  <c r="M19" i="56" s="1"/>
  <c r="N19" i="56" s="1"/>
  <c r="K19" i="58"/>
  <c r="M19" i="58" s="1"/>
  <c r="N19" i="58" s="1"/>
  <c r="K19" i="14"/>
  <c r="M19" i="14" s="1"/>
  <c r="N19" i="14" s="1"/>
  <c r="K19" i="57"/>
  <c r="M19" i="57" s="1"/>
  <c r="N19" i="57" s="1"/>
  <c r="M12" i="13"/>
  <c r="K19" i="13"/>
  <c r="M19" i="13" s="1"/>
  <c r="N19" i="13" s="1"/>
  <c r="K19" i="52"/>
  <c r="M19" i="52" s="1"/>
  <c r="N19" i="52" s="1"/>
  <c r="K19" i="53"/>
  <c r="M19" i="53" s="1"/>
  <c r="N19" i="53" s="1"/>
  <c r="K19" i="55"/>
  <c r="M19" i="55" s="1"/>
  <c r="N19" i="55" s="1"/>
  <c r="K19" i="54"/>
  <c r="M19" i="54" s="1"/>
  <c r="N19" i="54" s="1"/>
  <c r="K19" i="60"/>
  <c r="M19" i="60" s="1"/>
  <c r="N19" i="60" s="1"/>
  <c r="K19" i="15"/>
  <c r="M19" i="15" s="1"/>
  <c r="N19" i="15" s="1"/>
  <c r="M12" i="53"/>
  <c r="M12" i="15"/>
  <c r="K28" i="57" l="1"/>
  <c r="K28" i="53"/>
  <c r="K28" i="13"/>
  <c r="M28" i="13" s="1"/>
  <c r="N28" i="13" s="1"/>
  <c r="K28" i="59"/>
  <c r="K36" i="59" s="1"/>
  <c r="K28" i="58"/>
  <c r="M12" i="44"/>
  <c r="K19" i="44"/>
  <c r="K28" i="44" s="1"/>
  <c r="K19" i="43"/>
  <c r="K19" i="45"/>
  <c r="K28" i="45" s="1"/>
  <c r="K19" i="46"/>
  <c r="K19" i="11"/>
  <c r="K19" i="42"/>
  <c r="K19" i="47"/>
  <c r="K28" i="47" s="1"/>
  <c r="E14" i="19"/>
  <c r="E43" i="19" s="1"/>
  <c r="N12" i="13"/>
  <c r="M28" i="57"/>
  <c r="N28" i="57" s="1"/>
  <c r="K36" i="57"/>
  <c r="N12" i="58"/>
  <c r="E22" i="19"/>
  <c r="E51" i="19" s="1"/>
  <c r="K28" i="56"/>
  <c r="M12" i="45"/>
  <c r="K28" i="54"/>
  <c r="K28" i="15"/>
  <c r="N12" i="57"/>
  <c r="E21" i="19"/>
  <c r="E50" i="19" s="1"/>
  <c r="K28" i="37"/>
  <c r="N12" i="56"/>
  <c r="E20" i="19"/>
  <c r="E49" i="19" s="1"/>
  <c r="M12" i="46"/>
  <c r="E17" i="19"/>
  <c r="E46" i="19" s="1"/>
  <c r="N12" i="54"/>
  <c r="E25" i="19"/>
  <c r="E54" i="19" s="1"/>
  <c r="N12" i="15"/>
  <c r="E23" i="19"/>
  <c r="E52" i="19" s="1"/>
  <c r="N12" i="37"/>
  <c r="M12" i="42"/>
  <c r="K28" i="42"/>
  <c r="K36" i="53"/>
  <c r="M28" i="53"/>
  <c r="N28" i="53" s="1"/>
  <c r="E24" i="19"/>
  <c r="E53" i="19" s="1"/>
  <c r="N12" i="59"/>
  <c r="M12" i="11"/>
  <c r="K28" i="60"/>
  <c r="E16" i="19"/>
  <c r="E45" i="19" s="1"/>
  <c r="N12" i="53"/>
  <c r="K28" i="52"/>
  <c r="M12" i="47"/>
  <c r="E26" i="19"/>
  <c r="E55" i="19" s="1"/>
  <c r="N12" i="60"/>
  <c r="E15" i="19"/>
  <c r="E44" i="19" s="1"/>
  <c r="N12" i="52"/>
  <c r="K28" i="14"/>
  <c r="M12" i="43"/>
  <c r="K28" i="55"/>
  <c r="E19" i="19"/>
  <c r="E48" i="19" s="1"/>
  <c r="N12" i="14"/>
  <c r="N12" i="55"/>
  <c r="E18" i="19"/>
  <c r="E47" i="19" s="1"/>
  <c r="K36" i="13" l="1"/>
  <c r="M28" i="59"/>
  <c r="N28" i="59" s="1"/>
  <c r="N12" i="43"/>
  <c r="K39" i="53"/>
  <c r="M36" i="53"/>
  <c r="N36" i="53" s="1"/>
  <c r="M28" i="37"/>
  <c r="N28" i="37" s="1"/>
  <c r="K36" i="37"/>
  <c r="K36" i="56"/>
  <c r="M28" i="56"/>
  <c r="N28" i="56" s="1"/>
  <c r="M19" i="42"/>
  <c r="N19" i="42" s="1"/>
  <c r="Q12" i="56"/>
  <c r="Q12" i="14"/>
  <c r="Q12" i="57"/>
  <c r="Q12" i="58"/>
  <c r="M28" i="14"/>
  <c r="N28" i="14" s="1"/>
  <c r="K36" i="14"/>
  <c r="K28" i="11"/>
  <c r="M19" i="11"/>
  <c r="N19" i="11" s="1"/>
  <c r="M28" i="44"/>
  <c r="N28" i="44" s="1"/>
  <c r="K36" i="44"/>
  <c r="M28" i="60"/>
  <c r="N28" i="60" s="1"/>
  <c r="K36" i="60"/>
  <c r="M28" i="42"/>
  <c r="N28" i="42" s="1"/>
  <c r="K36" i="42"/>
  <c r="K28" i="46"/>
  <c r="M19" i="46"/>
  <c r="N19" i="46" s="1"/>
  <c r="N12" i="44"/>
  <c r="N12" i="42"/>
  <c r="K36" i="15"/>
  <c r="M28" i="15"/>
  <c r="N28" i="15" s="1"/>
  <c r="M36" i="57"/>
  <c r="N36" i="57" s="1"/>
  <c r="K39" i="57"/>
  <c r="M19" i="45"/>
  <c r="N19" i="45" s="1"/>
  <c r="M28" i="58"/>
  <c r="N28" i="58" s="1"/>
  <c r="K36" i="58"/>
  <c r="N12" i="11"/>
  <c r="K36" i="54"/>
  <c r="M28" i="54"/>
  <c r="N28" i="54" s="1"/>
  <c r="K28" i="43"/>
  <c r="M19" i="43"/>
  <c r="N19" i="43" s="1"/>
  <c r="M28" i="47"/>
  <c r="N28" i="47" s="1"/>
  <c r="K36" i="47"/>
  <c r="N12" i="46"/>
  <c r="M19" i="44"/>
  <c r="N19" i="44" s="1"/>
  <c r="K39" i="13"/>
  <c r="M36" i="13"/>
  <c r="N36" i="13" s="1"/>
  <c r="M28" i="55"/>
  <c r="N28" i="55" s="1"/>
  <c r="K36" i="55"/>
  <c r="N12" i="47"/>
  <c r="K36" i="45"/>
  <c r="M28" i="45"/>
  <c r="N28" i="45" s="1"/>
  <c r="K36" i="52"/>
  <c r="M28" i="52"/>
  <c r="N28" i="52" s="1"/>
  <c r="K39" i="59"/>
  <c r="M36" i="59"/>
  <c r="N36" i="59" s="1"/>
  <c r="N12" i="45"/>
  <c r="M19" i="47"/>
  <c r="N19" i="47" s="1"/>
  <c r="E2" i="19" l="1"/>
  <c r="E31" i="19" s="1"/>
  <c r="E3" i="19"/>
  <c r="E32" i="19" s="1"/>
  <c r="E6" i="19"/>
  <c r="E35" i="19" s="1"/>
  <c r="E7" i="19"/>
  <c r="E36" i="19" s="1"/>
  <c r="M39" i="13"/>
  <c r="N39" i="13" s="1"/>
  <c r="K50" i="13"/>
  <c r="K56" i="13"/>
  <c r="E5" i="19"/>
  <c r="E34" i="19" s="1"/>
  <c r="M28" i="43"/>
  <c r="N28" i="43" s="1"/>
  <c r="K36" i="43"/>
  <c r="S12" i="58"/>
  <c r="K39" i="56"/>
  <c r="M36" i="56"/>
  <c r="N36" i="56" s="1"/>
  <c r="M36" i="45"/>
  <c r="N36" i="45" s="1"/>
  <c r="K39" i="45"/>
  <c r="K56" i="57"/>
  <c r="M39" i="57"/>
  <c r="N39" i="57" s="1"/>
  <c r="K50" i="57"/>
  <c r="K39" i="44"/>
  <c r="M36" i="44"/>
  <c r="N36" i="44" s="1"/>
  <c r="S12" i="57"/>
  <c r="K39" i="37"/>
  <c r="M36" i="37"/>
  <c r="N36" i="37" s="1"/>
  <c r="E8" i="19"/>
  <c r="E37" i="19" s="1"/>
  <c r="M36" i="54"/>
  <c r="N36" i="54" s="1"/>
  <c r="K39" i="54"/>
  <c r="S12" i="14"/>
  <c r="K56" i="59"/>
  <c r="K50" i="59"/>
  <c r="M39" i="59"/>
  <c r="N39" i="59" s="1"/>
  <c r="M28" i="46"/>
  <c r="N28" i="46" s="1"/>
  <c r="K36" i="46"/>
  <c r="S12" i="56"/>
  <c r="Q19" i="58"/>
  <c r="S19" i="58" s="1"/>
  <c r="T19" i="58" s="1"/>
  <c r="Q19" i="57"/>
  <c r="S19" i="57" s="1"/>
  <c r="T19" i="57" s="1"/>
  <c r="Q19" i="14"/>
  <c r="S19" i="14" s="1"/>
  <c r="T19" i="14" s="1"/>
  <c r="Q19" i="56"/>
  <c r="S19" i="56" s="1"/>
  <c r="T19" i="56" s="1"/>
  <c r="K39" i="55"/>
  <c r="M36" i="55"/>
  <c r="N36" i="55" s="1"/>
  <c r="M36" i="47"/>
  <c r="N36" i="47" s="1"/>
  <c r="K39" i="47"/>
  <c r="M36" i="15"/>
  <c r="N36" i="15" s="1"/>
  <c r="K39" i="15"/>
  <c r="M36" i="42"/>
  <c r="N36" i="42" s="1"/>
  <c r="K39" i="42"/>
  <c r="K56" i="53"/>
  <c r="M39" i="53"/>
  <c r="N39" i="53" s="1"/>
  <c r="K50" i="53"/>
  <c r="Q12" i="15"/>
  <c r="Q12" i="60"/>
  <c r="M36" i="52"/>
  <c r="N36" i="52" s="1"/>
  <c r="K39" i="52"/>
  <c r="M36" i="58"/>
  <c r="N36" i="58" s="1"/>
  <c r="K39" i="58"/>
  <c r="M28" i="11"/>
  <c r="N28" i="11" s="1"/>
  <c r="K36" i="11"/>
  <c r="E4" i="19"/>
  <c r="E33" i="19" s="1"/>
  <c r="M36" i="60"/>
  <c r="N36" i="60" s="1"/>
  <c r="K39" i="60"/>
  <c r="K39" i="14"/>
  <c r="M36" i="14"/>
  <c r="N36" i="14" s="1"/>
  <c r="Q28" i="57" l="1"/>
  <c r="S28" i="57" s="1"/>
  <c r="T28" i="57" s="1"/>
  <c r="M39" i="14"/>
  <c r="N39" i="14" s="1"/>
  <c r="K50" i="14"/>
  <c r="K56" i="14"/>
  <c r="Q28" i="56"/>
  <c r="K50" i="45"/>
  <c r="K56" i="45"/>
  <c r="M39" i="45"/>
  <c r="N39" i="45" s="1"/>
  <c r="Q19" i="15"/>
  <c r="S19" i="15" s="1"/>
  <c r="T19" i="15" s="1"/>
  <c r="Q19" i="60"/>
  <c r="S19" i="60" s="1"/>
  <c r="T19" i="60" s="1"/>
  <c r="K56" i="60"/>
  <c r="M39" i="60"/>
  <c r="N39" i="60" s="1"/>
  <c r="K50" i="60"/>
  <c r="K50" i="58"/>
  <c r="M39" i="58"/>
  <c r="N39" i="58" s="1"/>
  <c r="K56" i="58"/>
  <c r="M56" i="53"/>
  <c r="K57" i="53"/>
  <c r="M57" i="53" s="1"/>
  <c r="N57" i="53" s="1"/>
  <c r="K58" i="53"/>
  <c r="K50" i="55"/>
  <c r="K56" i="55"/>
  <c r="M39" i="55"/>
  <c r="N39" i="55" s="1"/>
  <c r="F20" i="19"/>
  <c r="F49" i="19" s="1"/>
  <c r="T12" i="56"/>
  <c r="Q28" i="14"/>
  <c r="K56" i="42"/>
  <c r="K50" i="42"/>
  <c r="M39" i="42"/>
  <c r="N39" i="42" s="1"/>
  <c r="K39" i="46"/>
  <c r="M36" i="46"/>
  <c r="N36" i="46" s="1"/>
  <c r="F19" i="19"/>
  <c r="F48" i="19" s="1"/>
  <c r="T12" i="14"/>
  <c r="F21" i="19"/>
  <c r="F50" i="19" s="1"/>
  <c r="T12" i="57"/>
  <c r="K57" i="13"/>
  <c r="M57" i="13" s="1"/>
  <c r="N57" i="13" s="1"/>
  <c r="M56" i="13"/>
  <c r="M39" i="52"/>
  <c r="N39" i="52" s="1"/>
  <c r="K56" i="52"/>
  <c r="K50" i="52"/>
  <c r="K50" i="54"/>
  <c r="M39" i="54"/>
  <c r="N39" i="54" s="1"/>
  <c r="K56" i="54"/>
  <c r="K50" i="56"/>
  <c r="K56" i="56"/>
  <c r="M39" i="56"/>
  <c r="N39" i="56" s="1"/>
  <c r="M50" i="13"/>
  <c r="N50" i="13" s="1"/>
  <c r="K51" i="13"/>
  <c r="M51" i="13" s="1"/>
  <c r="N51" i="13" s="1"/>
  <c r="K56" i="15"/>
  <c r="K50" i="15"/>
  <c r="M39" i="15"/>
  <c r="N39" i="15" s="1"/>
  <c r="M39" i="44"/>
  <c r="N39" i="44" s="1"/>
  <c r="K50" i="44"/>
  <c r="K56" i="44"/>
  <c r="S12" i="60"/>
  <c r="M50" i="59"/>
  <c r="N50" i="59" s="1"/>
  <c r="K51" i="59"/>
  <c r="M51" i="59" s="1"/>
  <c r="N51" i="59" s="1"/>
  <c r="M50" i="57"/>
  <c r="N50" i="57" s="1"/>
  <c r="K51" i="57"/>
  <c r="M51" i="57" s="1"/>
  <c r="N51" i="57" s="1"/>
  <c r="Q28" i="58"/>
  <c r="S12" i="15"/>
  <c r="K50" i="47"/>
  <c r="M39" i="47"/>
  <c r="N39" i="47" s="1"/>
  <c r="K56" i="47"/>
  <c r="M56" i="59"/>
  <c r="K57" i="59"/>
  <c r="M57" i="59" s="1"/>
  <c r="N57" i="59" s="1"/>
  <c r="F22" i="19"/>
  <c r="F51" i="19" s="1"/>
  <c r="T12" i="58"/>
  <c r="M36" i="11"/>
  <c r="N36" i="11" s="1"/>
  <c r="K39" i="11"/>
  <c r="K51" i="53"/>
  <c r="M51" i="53" s="1"/>
  <c r="N51" i="53" s="1"/>
  <c r="M50" i="53"/>
  <c r="N50" i="53" s="1"/>
  <c r="K56" i="37"/>
  <c r="M39" i="37"/>
  <c r="N39" i="37" s="1"/>
  <c r="K50" i="37"/>
  <c r="M56" i="57"/>
  <c r="K57" i="57"/>
  <c r="M57" i="57" s="1"/>
  <c r="N57" i="57" s="1"/>
  <c r="K39" i="43"/>
  <c r="M36" i="43"/>
  <c r="N36" i="43" s="1"/>
  <c r="Q28" i="15" l="1"/>
  <c r="K52" i="13"/>
  <c r="Q36" i="57"/>
  <c r="K58" i="59"/>
  <c r="K59" i="59" s="1"/>
  <c r="M59" i="59" s="1"/>
  <c r="N59" i="59" s="1"/>
  <c r="K58" i="57"/>
  <c r="M58" i="57" s="1"/>
  <c r="N58" i="57" s="1"/>
  <c r="K52" i="59"/>
  <c r="K53" i="59" s="1"/>
  <c r="M53" i="59" s="1"/>
  <c r="N53" i="59" s="1"/>
  <c r="Q28" i="60"/>
  <c r="Q36" i="60" s="1"/>
  <c r="W12" i="57"/>
  <c r="W12" i="58"/>
  <c r="W12" i="56"/>
  <c r="W12" i="14"/>
  <c r="F25" i="19"/>
  <c r="F54" i="19" s="1"/>
  <c r="T12" i="15"/>
  <c r="M56" i="56"/>
  <c r="K57" i="56"/>
  <c r="M57" i="56" s="1"/>
  <c r="N57" i="56" s="1"/>
  <c r="S28" i="14"/>
  <c r="T28" i="14" s="1"/>
  <c r="Q36" i="14"/>
  <c r="N56" i="53"/>
  <c r="N45" i="19" s="1"/>
  <c r="N16" i="19"/>
  <c r="K56" i="11"/>
  <c r="K50" i="11"/>
  <c r="M39" i="11"/>
  <c r="N39" i="11" s="1"/>
  <c r="M50" i="56"/>
  <c r="N50" i="56" s="1"/>
  <c r="K51" i="56"/>
  <c r="M51" i="56" s="1"/>
  <c r="N51" i="56" s="1"/>
  <c r="M56" i="58"/>
  <c r="K57" i="58"/>
  <c r="M57" i="58" s="1"/>
  <c r="N57" i="58" s="1"/>
  <c r="N56" i="57"/>
  <c r="N50" i="19" s="1"/>
  <c r="N21" i="19"/>
  <c r="N56" i="59"/>
  <c r="N53" i="19" s="1"/>
  <c r="N24" i="19"/>
  <c r="S28" i="58"/>
  <c r="T28" i="58" s="1"/>
  <c r="Q36" i="58"/>
  <c r="M50" i="15"/>
  <c r="N50" i="15" s="1"/>
  <c r="K51" i="15"/>
  <c r="M51" i="15" s="1"/>
  <c r="N51" i="15" s="1"/>
  <c r="K57" i="54"/>
  <c r="M57" i="54" s="1"/>
  <c r="N57" i="54" s="1"/>
  <c r="M56" i="54"/>
  <c r="K58" i="13"/>
  <c r="M39" i="46"/>
  <c r="N39" i="46" s="1"/>
  <c r="K50" i="46"/>
  <c r="K56" i="46"/>
  <c r="K57" i="45"/>
  <c r="M57" i="45" s="1"/>
  <c r="N57" i="45" s="1"/>
  <c r="M56" i="45"/>
  <c r="N56" i="45" s="1"/>
  <c r="K51" i="37"/>
  <c r="M51" i="37" s="1"/>
  <c r="N51" i="37" s="1"/>
  <c r="M50" i="37"/>
  <c r="N50" i="37" s="1"/>
  <c r="M56" i="47"/>
  <c r="N56" i="47" s="1"/>
  <c r="K57" i="47"/>
  <c r="M57" i="47" s="1"/>
  <c r="N57" i="47" s="1"/>
  <c r="K52" i="57"/>
  <c r="F26" i="19"/>
  <c r="F55" i="19" s="1"/>
  <c r="T12" i="60"/>
  <c r="M56" i="15"/>
  <c r="K57" i="15"/>
  <c r="M57" i="15" s="1"/>
  <c r="N57" i="15" s="1"/>
  <c r="N14" i="19"/>
  <c r="N56" i="13"/>
  <c r="N43" i="19" s="1"/>
  <c r="M50" i="58"/>
  <c r="N50" i="58" s="1"/>
  <c r="K51" i="58"/>
  <c r="M51" i="58" s="1"/>
  <c r="N51" i="58" s="1"/>
  <c r="K51" i="45"/>
  <c r="M51" i="45" s="1"/>
  <c r="N51" i="45" s="1"/>
  <c r="M50" i="45"/>
  <c r="K53" i="13"/>
  <c r="M53" i="13" s="1"/>
  <c r="N53" i="13" s="1"/>
  <c r="M52" i="13"/>
  <c r="N52" i="13" s="1"/>
  <c r="M50" i="54"/>
  <c r="N50" i="54" s="1"/>
  <c r="K51" i="54"/>
  <c r="M51" i="54" s="1"/>
  <c r="N51" i="54" s="1"/>
  <c r="K51" i="42"/>
  <c r="M51" i="42" s="1"/>
  <c r="N51" i="42" s="1"/>
  <c r="M50" i="42"/>
  <c r="K57" i="55"/>
  <c r="M57" i="55" s="1"/>
  <c r="N57" i="55" s="1"/>
  <c r="M56" i="55"/>
  <c r="M50" i="60"/>
  <c r="N50" i="60" s="1"/>
  <c r="K51" i="60"/>
  <c r="M51" i="60" s="1"/>
  <c r="N51" i="60" s="1"/>
  <c r="S28" i="56"/>
  <c r="T28" i="56" s="1"/>
  <c r="Q36" i="56"/>
  <c r="K57" i="37"/>
  <c r="M57" i="37" s="1"/>
  <c r="N57" i="37" s="1"/>
  <c r="M56" i="37"/>
  <c r="M50" i="47"/>
  <c r="K51" i="47"/>
  <c r="M51" i="47" s="1"/>
  <c r="N51" i="47" s="1"/>
  <c r="K51" i="52"/>
  <c r="M51" i="52" s="1"/>
  <c r="N51" i="52" s="1"/>
  <c r="M50" i="52"/>
  <c r="N50" i="52" s="1"/>
  <c r="K57" i="42"/>
  <c r="M57" i="42" s="1"/>
  <c r="N57" i="42" s="1"/>
  <c r="M56" i="42"/>
  <c r="N56" i="42" s="1"/>
  <c r="M50" i="55"/>
  <c r="N50" i="55" s="1"/>
  <c r="K51" i="55"/>
  <c r="M51" i="55" s="1"/>
  <c r="N51" i="55" s="1"/>
  <c r="M56" i="14"/>
  <c r="K57" i="14"/>
  <c r="M57" i="14" s="1"/>
  <c r="N57" i="14" s="1"/>
  <c r="M39" i="43"/>
  <c r="N39" i="43" s="1"/>
  <c r="K50" i="43"/>
  <c r="K56" i="43"/>
  <c r="K52" i="53"/>
  <c r="M56" i="44"/>
  <c r="N56" i="44" s="1"/>
  <c r="K57" i="44"/>
  <c r="M57" i="44" s="1"/>
  <c r="N57" i="44" s="1"/>
  <c r="M56" i="52"/>
  <c r="K57" i="52"/>
  <c r="M57" i="52" s="1"/>
  <c r="N57" i="52" s="1"/>
  <c r="S36" i="57"/>
  <c r="T36" i="57" s="1"/>
  <c r="Q39" i="57"/>
  <c r="M58" i="53"/>
  <c r="N58" i="53" s="1"/>
  <c r="K59" i="53"/>
  <c r="M59" i="53" s="1"/>
  <c r="N59" i="53" s="1"/>
  <c r="M56" i="60"/>
  <c r="K57" i="60"/>
  <c r="M57" i="60" s="1"/>
  <c r="N57" i="60" s="1"/>
  <c r="M50" i="14"/>
  <c r="N50" i="14" s="1"/>
  <c r="K51" i="14"/>
  <c r="M51" i="14" s="1"/>
  <c r="N51" i="14" s="1"/>
  <c r="Q36" i="15"/>
  <c r="S28" i="15"/>
  <c r="T28" i="15" s="1"/>
  <c r="K51" i="44"/>
  <c r="M51" i="44" s="1"/>
  <c r="N51" i="44" s="1"/>
  <c r="M50" i="44"/>
  <c r="K58" i="55" l="1"/>
  <c r="K58" i="14"/>
  <c r="K52" i="14"/>
  <c r="K59" i="57"/>
  <c r="M59" i="57" s="1"/>
  <c r="N59" i="57" s="1"/>
  <c r="M58" i="59"/>
  <c r="N58" i="59" s="1"/>
  <c r="M52" i="59"/>
  <c r="N52" i="59" s="1"/>
  <c r="K52" i="15"/>
  <c r="K53" i="15" s="1"/>
  <c r="M53" i="15" s="1"/>
  <c r="N53" i="15" s="1"/>
  <c r="K60" i="53"/>
  <c r="M60" i="53" s="1"/>
  <c r="N60" i="53" s="1"/>
  <c r="K58" i="58"/>
  <c r="K52" i="56"/>
  <c r="K53" i="56" s="1"/>
  <c r="M53" i="56" s="1"/>
  <c r="N53" i="56" s="1"/>
  <c r="K60" i="59"/>
  <c r="M60" i="59" s="1"/>
  <c r="N60" i="59" s="1"/>
  <c r="K58" i="37"/>
  <c r="M58" i="37" s="1"/>
  <c r="N58" i="37" s="1"/>
  <c r="K58" i="15"/>
  <c r="M58" i="15" s="1"/>
  <c r="N58" i="15" s="1"/>
  <c r="K58" i="52"/>
  <c r="M58" i="52" s="1"/>
  <c r="N58" i="52" s="1"/>
  <c r="K58" i="42"/>
  <c r="K59" i="42" s="1"/>
  <c r="M59" i="42" s="1"/>
  <c r="N59" i="42" s="1"/>
  <c r="S28" i="60"/>
  <c r="T28" i="60" s="1"/>
  <c r="K52" i="42"/>
  <c r="K52" i="37"/>
  <c r="K53" i="37" s="1"/>
  <c r="M53" i="37" s="1"/>
  <c r="N53" i="37" s="1"/>
  <c r="K58" i="44"/>
  <c r="K52" i="45"/>
  <c r="K53" i="45" s="1"/>
  <c r="Q12" i="45"/>
  <c r="Q12" i="47"/>
  <c r="Q12" i="42"/>
  <c r="Q12" i="44"/>
  <c r="Q12" i="43"/>
  <c r="Q12" i="46"/>
  <c r="Q12" i="11"/>
  <c r="K53" i="57"/>
  <c r="M53" i="57" s="1"/>
  <c r="N53" i="57" s="1"/>
  <c r="M52" i="57"/>
  <c r="N52" i="57" s="1"/>
  <c r="K58" i="45"/>
  <c r="N17" i="19"/>
  <c r="N56" i="54"/>
  <c r="N46" i="19" s="1"/>
  <c r="N56" i="58"/>
  <c r="N51" i="19" s="1"/>
  <c r="N22" i="19"/>
  <c r="M56" i="11"/>
  <c r="N56" i="11" s="1"/>
  <c r="K57" i="11"/>
  <c r="M57" i="11" s="1"/>
  <c r="N57" i="11" s="1"/>
  <c r="K58" i="56"/>
  <c r="Q50" i="57"/>
  <c r="S39" i="57"/>
  <c r="T39" i="57" s="1"/>
  <c r="Q56" i="57"/>
  <c r="N8" i="19"/>
  <c r="N50" i="47"/>
  <c r="N37" i="19" s="1"/>
  <c r="K52" i="54"/>
  <c r="K58" i="47"/>
  <c r="K52" i="44"/>
  <c r="K54" i="59"/>
  <c r="M54" i="59" s="1"/>
  <c r="N54" i="59" s="1"/>
  <c r="M58" i="14"/>
  <c r="N58" i="14" s="1"/>
  <c r="K59" i="14"/>
  <c r="M59" i="14" s="1"/>
  <c r="N59" i="14" s="1"/>
  <c r="K59" i="55"/>
  <c r="M59" i="55" s="1"/>
  <c r="N59" i="55" s="1"/>
  <c r="M58" i="55"/>
  <c r="N58" i="55" s="1"/>
  <c r="N56" i="56"/>
  <c r="N49" i="19" s="1"/>
  <c r="N20" i="19"/>
  <c r="W12" i="60"/>
  <c r="W12" i="15"/>
  <c r="W19" i="57"/>
  <c r="Y19" i="57" s="1"/>
  <c r="Z19" i="57" s="1"/>
  <c r="W19" i="14"/>
  <c r="Y19" i="14" s="1"/>
  <c r="Z19" i="14" s="1"/>
  <c r="W19" i="56"/>
  <c r="Y19" i="56" s="1"/>
  <c r="Z19" i="56" s="1"/>
  <c r="W19" i="58"/>
  <c r="Y19" i="58" s="1"/>
  <c r="Z19" i="58" s="1"/>
  <c r="N5" i="19"/>
  <c r="N50" i="44"/>
  <c r="N34" i="19" s="1"/>
  <c r="K58" i="60"/>
  <c r="K52" i="52"/>
  <c r="N23" i="19"/>
  <c r="N56" i="37"/>
  <c r="N52" i="19" s="1"/>
  <c r="N56" i="55"/>
  <c r="N47" i="19" s="1"/>
  <c r="N18" i="19"/>
  <c r="N50" i="45"/>
  <c r="N35" i="19" s="1"/>
  <c r="N6" i="19"/>
  <c r="K59" i="15"/>
  <c r="M59" i="15" s="1"/>
  <c r="N59" i="15" s="1"/>
  <c r="M56" i="46"/>
  <c r="N56" i="46" s="1"/>
  <c r="K57" i="46"/>
  <c r="M57" i="46" s="1"/>
  <c r="N57" i="46" s="1"/>
  <c r="M52" i="56"/>
  <c r="N52" i="56" s="1"/>
  <c r="Q39" i="14"/>
  <c r="S36" i="14"/>
  <c r="T36" i="14" s="1"/>
  <c r="Y12" i="14"/>
  <c r="N19" i="19"/>
  <c r="N56" i="14"/>
  <c r="N48" i="19" s="1"/>
  <c r="K54" i="13"/>
  <c r="M54" i="13" s="1"/>
  <c r="N54" i="13" s="1"/>
  <c r="K51" i="46"/>
  <c r="M51" i="46" s="1"/>
  <c r="N51" i="46" s="1"/>
  <c r="M50" i="46"/>
  <c r="Y12" i="56"/>
  <c r="N26" i="19"/>
  <c r="N56" i="60"/>
  <c r="N55" i="19" s="1"/>
  <c r="M52" i="53"/>
  <c r="N52" i="53" s="1"/>
  <c r="K53" i="53"/>
  <c r="M53" i="53" s="1"/>
  <c r="N53" i="53" s="1"/>
  <c r="K52" i="55"/>
  <c r="Q39" i="56"/>
  <c r="S36" i="56"/>
  <c r="T36" i="56" s="1"/>
  <c r="K52" i="58"/>
  <c r="N25" i="19"/>
  <c r="N56" i="15"/>
  <c r="N54" i="19" s="1"/>
  <c r="Y12" i="58"/>
  <c r="Q39" i="15"/>
  <c r="S36" i="15"/>
  <c r="T36" i="15" s="1"/>
  <c r="N56" i="52"/>
  <c r="N44" i="19" s="1"/>
  <c r="N15" i="19"/>
  <c r="M56" i="43"/>
  <c r="N56" i="43" s="1"/>
  <c r="K57" i="43"/>
  <c r="M57" i="43" s="1"/>
  <c r="N57" i="43" s="1"/>
  <c r="K53" i="42"/>
  <c r="M53" i="42" s="1"/>
  <c r="N53" i="42" s="1"/>
  <c r="M52" i="42"/>
  <c r="N52" i="42" s="1"/>
  <c r="K59" i="13"/>
  <c r="M59" i="13" s="1"/>
  <c r="N59" i="13" s="1"/>
  <c r="M58" i="13"/>
  <c r="N58" i="13" s="1"/>
  <c r="S36" i="60"/>
  <c r="T36" i="60" s="1"/>
  <c r="Q39" i="60"/>
  <c r="K59" i="58"/>
  <c r="M59" i="58" s="1"/>
  <c r="N59" i="58" s="1"/>
  <c r="M58" i="58"/>
  <c r="N58" i="58" s="1"/>
  <c r="Y12" i="57"/>
  <c r="K53" i="14"/>
  <c r="M53" i="14" s="1"/>
  <c r="N53" i="14" s="1"/>
  <c r="M52" i="14"/>
  <c r="N52" i="14" s="1"/>
  <c r="K59" i="44"/>
  <c r="M59" i="44" s="1"/>
  <c r="N59" i="44" s="1"/>
  <c r="M58" i="44"/>
  <c r="N58" i="44" s="1"/>
  <c r="M50" i="43"/>
  <c r="K51" i="43"/>
  <c r="M51" i="43" s="1"/>
  <c r="N51" i="43" s="1"/>
  <c r="K52" i="47"/>
  <c r="K52" i="60"/>
  <c r="N50" i="42"/>
  <c r="N32" i="19" s="1"/>
  <c r="N3" i="19"/>
  <c r="K58" i="54"/>
  <c r="S36" i="58"/>
  <c r="T36" i="58" s="1"/>
  <c r="Q39" i="58"/>
  <c r="M50" i="11"/>
  <c r="K51" i="11"/>
  <c r="M51" i="11" s="1"/>
  <c r="N51" i="11" s="1"/>
  <c r="W28" i="57" l="1"/>
  <c r="Y28" i="57" s="1"/>
  <c r="Z28" i="57" s="1"/>
  <c r="K59" i="52"/>
  <c r="M59" i="52" s="1"/>
  <c r="N59" i="52" s="1"/>
  <c r="K59" i="37"/>
  <c r="M59" i="37" s="1"/>
  <c r="N59" i="37" s="1"/>
  <c r="K60" i="14"/>
  <c r="M60" i="14" s="1"/>
  <c r="N60" i="14" s="1"/>
  <c r="W28" i="58"/>
  <c r="W36" i="58" s="1"/>
  <c r="M52" i="15"/>
  <c r="N52" i="15" s="1"/>
  <c r="M52" i="37"/>
  <c r="N52" i="37" s="1"/>
  <c r="W28" i="56"/>
  <c r="W36" i="56" s="1"/>
  <c r="K60" i="57"/>
  <c r="M60" i="57" s="1"/>
  <c r="N60" i="57" s="1"/>
  <c r="K52" i="43"/>
  <c r="M52" i="43" s="1"/>
  <c r="N52" i="43" s="1"/>
  <c r="K52" i="46"/>
  <c r="M52" i="46" s="1"/>
  <c r="N52" i="46" s="1"/>
  <c r="K60" i="58"/>
  <c r="M60" i="58" s="1"/>
  <c r="N60" i="58" s="1"/>
  <c r="M52" i="45"/>
  <c r="N52" i="45" s="1"/>
  <c r="K58" i="43"/>
  <c r="M58" i="43" s="1"/>
  <c r="N58" i="43" s="1"/>
  <c r="K52" i="11"/>
  <c r="M52" i="11" s="1"/>
  <c r="N52" i="11" s="1"/>
  <c r="K54" i="42"/>
  <c r="M54" i="42" s="1"/>
  <c r="N54" i="42" s="1"/>
  <c r="K58" i="11"/>
  <c r="M58" i="11" s="1"/>
  <c r="N58" i="11" s="1"/>
  <c r="K54" i="57"/>
  <c r="M54" i="57" s="1"/>
  <c r="N54" i="57" s="1"/>
  <c r="K60" i="42"/>
  <c r="M60" i="42" s="1"/>
  <c r="N60" i="42" s="1"/>
  <c r="M58" i="42"/>
  <c r="N58" i="42" s="1"/>
  <c r="M53" i="45"/>
  <c r="N53" i="45" s="1"/>
  <c r="K54" i="45"/>
  <c r="M54" i="45" s="1"/>
  <c r="N54" i="45" s="1"/>
  <c r="W28" i="14"/>
  <c r="Y28" i="14" s="1"/>
  <c r="Z28" i="14" s="1"/>
  <c r="K60" i="15"/>
  <c r="M60" i="15" s="1"/>
  <c r="N60" i="15" s="1"/>
  <c r="K54" i="37"/>
  <c r="M54" i="37" s="1"/>
  <c r="N54" i="37" s="1"/>
  <c r="K54" i="53"/>
  <c r="M54" i="53" s="1"/>
  <c r="N54" i="53" s="1"/>
  <c r="K60" i="13"/>
  <c r="M60" i="13" s="1"/>
  <c r="N60" i="13" s="1"/>
  <c r="K54" i="15"/>
  <c r="M54" i="15" s="1"/>
  <c r="N54" i="15" s="1"/>
  <c r="S39" i="60"/>
  <c r="T39" i="60" s="1"/>
  <c r="Q56" i="60"/>
  <c r="Q50" i="60"/>
  <c r="Q50" i="56"/>
  <c r="S39" i="56"/>
  <c r="T39" i="56" s="1"/>
  <c r="Q56" i="56"/>
  <c r="K60" i="52"/>
  <c r="M60" i="52" s="1"/>
  <c r="N60" i="52" s="1"/>
  <c r="K54" i="56"/>
  <c r="M54" i="56" s="1"/>
  <c r="N54" i="56" s="1"/>
  <c r="K53" i="44"/>
  <c r="M53" i="44" s="1"/>
  <c r="N53" i="44" s="1"/>
  <c r="M52" i="44"/>
  <c r="N52" i="44" s="1"/>
  <c r="M58" i="56"/>
  <c r="N58" i="56" s="1"/>
  <c r="K59" i="56"/>
  <c r="M59" i="56" s="1"/>
  <c r="N59" i="56" s="1"/>
  <c r="M58" i="45"/>
  <c r="N58" i="45" s="1"/>
  <c r="K59" i="45"/>
  <c r="M59" i="45" s="1"/>
  <c r="N59" i="45" s="1"/>
  <c r="K60" i="45"/>
  <c r="M60" i="45" s="1"/>
  <c r="N60" i="45" s="1"/>
  <c r="S12" i="44"/>
  <c r="G22" i="19"/>
  <c r="G51" i="19" s="1"/>
  <c r="Z12" i="58"/>
  <c r="K53" i="55"/>
  <c r="M53" i="55" s="1"/>
  <c r="N53" i="55" s="1"/>
  <c r="M52" i="55"/>
  <c r="N52" i="55" s="1"/>
  <c r="G20" i="19"/>
  <c r="G49" i="19" s="1"/>
  <c r="Z12" i="56"/>
  <c r="K60" i="37"/>
  <c r="M60" i="37" s="1"/>
  <c r="N60" i="37" s="1"/>
  <c r="K59" i="47"/>
  <c r="M59" i="47" s="1"/>
  <c r="N59" i="47" s="1"/>
  <c r="M58" i="47"/>
  <c r="N58" i="47" s="1"/>
  <c r="S12" i="42"/>
  <c r="N50" i="11"/>
  <c r="N31" i="19" s="1"/>
  <c r="N2" i="19"/>
  <c r="N50" i="43"/>
  <c r="N33" i="19" s="1"/>
  <c r="N4" i="19"/>
  <c r="G21" i="19"/>
  <c r="G50" i="19" s="1"/>
  <c r="Z12" i="57"/>
  <c r="M52" i="54"/>
  <c r="N52" i="54" s="1"/>
  <c r="K53" i="54"/>
  <c r="M53" i="54" s="1"/>
  <c r="N53" i="54" s="1"/>
  <c r="S12" i="47"/>
  <c r="Q56" i="58"/>
  <c r="S39" i="58"/>
  <c r="T39" i="58" s="1"/>
  <c r="Q50" i="58"/>
  <c r="K60" i="44"/>
  <c r="M60" i="44" s="1"/>
  <c r="N60" i="44" s="1"/>
  <c r="W36" i="57"/>
  <c r="K58" i="46"/>
  <c r="S12" i="45"/>
  <c r="N50" i="46"/>
  <c r="N36" i="19" s="1"/>
  <c r="N7" i="19"/>
  <c r="K53" i="52"/>
  <c r="M53" i="52" s="1"/>
  <c r="N53" i="52" s="1"/>
  <c r="M52" i="52"/>
  <c r="N52" i="52" s="1"/>
  <c r="M58" i="54"/>
  <c r="N58" i="54" s="1"/>
  <c r="K59" i="54"/>
  <c r="M59" i="54" s="1"/>
  <c r="N59" i="54" s="1"/>
  <c r="M52" i="60"/>
  <c r="N52" i="60" s="1"/>
  <c r="K53" i="60"/>
  <c r="M53" i="60" s="1"/>
  <c r="N53" i="60" s="1"/>
  <c r="G19" i="19"/>
  <c r="G48" i="19" s="1"/>
  <c r="Z12" i="14"/>
  <c r="K59" i="60"/>
  <c r="M59" i="60" s="1"/>
  <c r="N59" i="60" s="1"/>
  <c r="M58" i="60"/>
  <c r="N58" i="60" s="1"/>
  <c r="Y12" i="15"/>
  <c r="Q57" i="57"/>
  <c r="S57" i="57" s="1"/>
  <c r="T57" i="57" s="1"/>
  <c r="S56" i="57"/>
  <c r="S12" i="11"/>
  <c r="W19" i="60"/>
  <c r="Y19" i="60" s="1"/>
  <c r="Z19" i="60" s="1"/>
  <c r="W19" i="15"/>
  <c r="Y19" i="15" s="1"/>
  <c r="Z19" i="15" s="1"/>
  <c r="M52" i="47"/>
  <c r="N52" i="47" s="1"/>
  <c r="K53" i="47"/>
  <c r="M53" i="47" s="1"/>
  <c r="N53" i="47" s="1"/>
  <c r="K54" i="14"/>
  <c r="M54" i="14" s="1"/>
  <c r="N54" i="14" s="1"/>
  <c r="Q56" i="15"/>
  <c r="S39" i="15"/>
  <c r="T39" i="15" s="1"/>
  <c r="Q50" i="15"/>
  <c r="Y12" i="60"/>
  <c r="S12" i="46"/>
  <c r="K53" i="58"/>
  <c r="M53" i="58" s="1"/>
  <c r="N53" i="58" s="1"/>
  <c r="M52" i="58"/>
  <c r="N52" i="58" s="1"/>
  <c r="Q50" i="14"/>
  <c r="Q56" i="14"/>
  <c r="S39" i="14"/>
  <c r="T39" i="14" s="1"/>
  <c r="K60" i="55"/>
  <c r="M60" i="55" s="1"/>
  <c r="N60" i="55" s="1"/>
  <c r="Q51" i="57"/>
  <c r="S51" i="57" s="1"/>
  <c r="T51" i="57" s="1"/>
  <c r="S50" i="57"/>
  <c r="T50" i="57" s="1"/>
  <c r="S12" i="43"/>
  <c r="K53" i="11" l="1"/>
  <c r="M53" i="11" s="1"/>
  <c r="N53" i="11" s="1"/>
  <c r="Y28" i="58"/>
  <c r="Z28" i="58" s="1"/>
  <c r="K59" i="43"/>
  <c r="M59" i="43" s="1"/>
  <c r="N59" i="43" s="1"/>
  <c r="Y28" i="56"/>
  <c r="Z28" i="56" s="1"/>
  <c r="K53" i="43"/>
  <c r="M53" i="43" s="1"/>
  <c r="N53" i="43" s="1"/>
  <c r="K54" i="52"/>
  <c r="M54" i="52" s="1"/>
  <c r="N54" i="52" s="1"/>
  <c r="K53" i="46"/>
  <c r="M53" i="46" s="1"/>
  <c r="N53" i="46" s="1"/>
  <c r="K59" i="11"/>
  <c r="M59" i="11" s="1"/>
  <c r="N59" i="11" s="1"/>
  <c r="W36" i="14"/>
  <c r="W39" i="14" s="1"/>
  <c r="K60" i="47"/>
  <c r="M60" i="47" s="1"/>
  <c r="N60" i="47" s="1"/>
  <c r="K54" i="44"/>
  <c r="M54" i="44" s="1"/>
  <c r="N54" i="44" s="1"/>
  <c r="W28" i="60"/>
  <c r="W36" i="60" s="1"/>
  <c r="K54" i="55"/>
  <c r="M54" i="55" s="1"/>
  <c r="N54" i="55" s="1"/>
  <c r="W28" i="15"/>
  <c r="Y28" i="15" s="1"/>
  <c r="Z28" i="15" s="1"/>
  <c r="Q52" i="57"/>
  <c r="Q53" i="57" s="1"/>
  <c r="S53" i="57" s="1"/>
  <c r="T53" i="57" s="1"/>
  <c r="K54" i="47"/>
  <c r="M54" i="47" s="1"/>
  <c r="N54" i="47" s="1"/>
  <c r="Q58" i="57"/>
  <c r="S58" i="57" s="1"/>
  <c r="T58" i="57" s="1"/>
  <c r="K60" i="56"/>
  <c r="M60" i="56" s="1"/>
  <c r="N60" i="56" s="1"/>
  <c r="Q57" i="15"/>
  <c r="S57" i="15" s="1"/>
  <c r="T57" i="15" s="1"/>
  <c r="S56" i="15"/>
  <c r="K54" i="60"/>
  <c r="M54" i="60" s="1"/>
  <c r="N54" i="60" s="1"/>
  <c r="K59" i="46"/>
  <c r="M59" i="46" s="1"/>
  <c r="N59" i="46" s="1"/>
  <c r="M58" i="46"/>
  <c r="N58" i="46" s="1"/>
  <c r="S56" i="60"/>
  <c r="Q57" i="60"/>
  <c r="S57" i="60" s="1"/>
  <c r="T57" i="60" s="1"/>
  <c r="Q57" i="58"/>
  <c r="S57" i="58" s="1"/>
  <c r="T57" i="58" s="1"/>
  <c r="S56" i="58"/>
  <c r="T12" i="44"/>
  <c r="Q51" i="56"/>
  <c r="S51" i="56" s="1"/>
  <c r="T51" i="56" s="1"/>
  <c r="S50" i="56"/>
  <c r="T50" i="56" s="1"/>
  <c r="Q19" i="11"/>
  <c r="Q19" i="44"/>
  <c r="Q19" i="46"/>
  <c r="Q19" i="42"/>
  <c r="Q19" i="47"/>
  <c r="Q19" i="43"/>
  <c r="Q19" i="45"/>
  <c r="T12" i="46"/>
  <c r="G25" i="19"/>
  <c r="G54" i="19" s="1"/>
  <c r="Z12" i="15"/>
  <c r="Y36" i="58"/>
  <c r="Z36" i="58" s="1"/>
  <c r="W39" i="58"/>
  <c r="Q57" i="14"/>
  <c r="S57" i="14" s="1"/>
  <c r="T57" i="14" s="1"/>
  <c r="S56" i="14"/>
  <c r="T12" i="11"/>
  <c r="K60" i="60"/>
  <c r="M60" i="60" s="1"/>
  <c r="N60" i="60" s="1"/>
  <c r="K60" i="54"/>
  <c r="M60" i="54" s="1"/>
  <c r="N60" i="54" s="1"/>
  <c r="T12" i="42"/>
  <c r="W39" i="57"/>
  <c r="Y36" i="57"/>
  <c r="Z36" i="57" s="1"/>
  <c r="T12" i="47"/>
  <c r="K60" i="43"/>
  <c r="M60" i="43" s="1"/>
  <c r="N60" i="43" s="1"/>
  <c r="S50" i="14"/>
  <c r="T50" i="14" s="1"/>
  <c r="Q51" i="14"/>
  <c r="S51" i="14" s="1"/>
  <c r="T51" i="14" s="1"/>
  <c r="T12" i="43"/>
  <c r="K54" i="58"/>
  <c r="M54" i="58" s="1"/>
  <c r="N54" i="58" s="1"/>
  <c r="G26" i="19"/>
  <c r="G55" i="19" s="1"/>
  <c r="Z12" i="60"/>
  <c r="K54" i="54"/>
  <c r="M54" i="54" s="1"/>
  <c r="N54" i="54" s="1"/>
  <c r="Q51" i="15"/>
  <c r="S51" i="15" s="1"/>
  <c r="T51" i="15" s="1"/>
  <c r="S50" i="15"/>
  <c r="T50" i="15" s="1"/>
  <c r="O21" i="19"/>
  <c r="T56" i="57"/>
  <c r="O50" i="19" s="1"/>
  <c r="W39" i="56"/>
  <c r="Y36" i="56"/>
  <c r="Z36" i="56" s="1"/>
  <c r="K54" i="11"/>
  <c r="M54" i="11" s="1"/>
  <c r="N54" i="11" s="1"/>
  <c r="T12" i="45"/>
  <c r="S50" i="58"/>
  <c r="T50" i="58" s="1"/>
  <c r="Q51" i="58"/>
  <c r="S51" i="58" s="1"/>
  <c r="T51" i="58" s="1"/>
  <c r="Q57" i="56"/>
  <c r="S57" i="56" s="1"/>
  <c r="T57" i="56" s="1"/>
  <c r="S56" i="56"/>
  <c r="Q51" i="60"/>
  <c r="S51" i="60" s="1"/>
  <c r="T51" i="60" s="1"/>
  <c r="S50" i="60"/>
  <c r="T50" i="60" s="1"/>
  <c r="K54" i="43" l="1"/>
  <c r="M54" i="43" s="1"/>
  <c r="N54" i="43" s="1"/>
  <c r="K54" i="46"/>
  <c r="M54" i="46" s="1"/>
  <c r="N54" i="46" s="1"/>
  <c r="K60" i="11"/>
  <c r="M60" i="11" s="1"/>
  <c r="N60" i="11" s="1"/>
  <c r="S52" i="57"/>
  <c r="T52" i="57" s="1"/>
  <c r="Y36" i="14"/>
  <c r="Z36" i="14" s="1"/>
  <c r="W36" i="15"/>
  <c r="Y36" i="15" s="1"/>
  <c r="Z36" i="15" s="1"/>
  <c r="Q52" i="60"/>
  <c r="Q53" i="60" s="1"/>
  <c r="S53" i="60" s="1"/>
  <c r="T53" i="60" s="1"/>
  <c r="Y28" i="60"/>
  <c r="Z28" i="60" s="1"/>
  <c r="Q52" i="56"/>
  <c r="Q53" i="56" s="1"/>
  <c r="S53" i="56" s="1"/>
  <c r="T53" i="56" s="1"/>
  <c r="Q58" i="60"/>
  <c r="S58" i="60" s="1"/>
  <c r="T58" i="60" s="1"/>
  <c r="Q58" i="15"/>
  <c r="Q59" i="15" s="1"/>
  <c r="S59" i="15" s="1"/>
  <c r="T59" i="15" s="1"/>
  <c r="Q58" i="56"/>
  <c r="Q59" i="56" s="1"/>
  <c r="S59" i="56" s="1"/>
  <c r="T59" i="56" s="1"/>
  <c r="Q58" i="14"/>
  <c r="S58" i="14" s="1"/>
  <c r="T58" i="14" s="1"/>
  <c r="Q59" i="57"/>
  <c r="S59" i="57" s="1"/>
  <c r="T59" i="57" s="1"/>
  <c r="Q58" i="58"/>
  <c r="Q59" i="58" s="1"/>
  <c r="S59" i="58" s="1"/>
  <c r="T59" i="58" s="1"/>
  <c r="Q54" i="57"/>
  <c r="S54" i="57" s="1"/>
  <c r="T54" i="57" s="1"/>
  <c r="Y39" i="56"/>
  <c r="Z39" i="56" s="1"/>
  <c r="W56" i="56"/>
  <c r="W50" i="56"/>
  <c r="W39" i="60"/>
  <c r="Y36" i="60"/>
  <c r="Z36" i="60" s="1"/>
  <c r="S19" i="42"/>
  <c r="Q28" i="42"/>
  <c r="W39" i="15"/>
  <c r="Q52" i="58"/>
  <c r="S19" i="46"/>
  <c r="Q28" i="46"/>
  <c r="S19" i="44"/>
  <c r="Q28" i="44"/>
  <c r="O19" i="19"/>
  <c r="T56" i="14"/>
  <c r="O48" i="19" s="1"/>
  <c r="S19" i="11"/>
  <c r="Q28" i="11"/>
  <c r="AC12" i="60"/>
  <c r="AC12" i="15"/>
  <c r="O22" i="19"/>
  <c r="T56" i="58"/>
  <c r="O51" i="19" s="1"/>
  <c r="S19" i="45"/>
  <c r="Q28" i="45"/>
  <c r="O26" i="19"/>
  <c r="T56" i="60"/>
  <c r="O55" i="19" s="1"/>
  <c r="O20" i="19"/>
  <c r="T56" i="56"/>
  <c r="O49" i="19" s="1"/>
  <c r="W56" i="57"/>
  <c r="Y39" i="57"/>
  <c r="Z39" i="57" s="1"/>
  <c r="W50" i="57"/>
  <c r="Y39" i="58"/>
  <c r="Z39" i="58" s="1"/>
  <c r="W50" i="58"/>
  <c r="W56" i="58"/>
  <c r="S19" i="43"/>
  <c r="Q28" i="43"/>
  <c r="K60" i="46"/>
  <c r="M60" i="46" s="1"/>
  <c r="N60" i="46" s="1"/>
  <c r="O25" i="19"/>
  <c r="T56" i="15"/>
  <c r="O54" i="19" s="1"/>
  <c r="AC12" i="57"/>
  <c r="AC12" i="58"/>
  <c r="AC12" i="56"/>
  <c r="AC12" i="14"/>
  <c r="Q52" i="15"/>
  <c r="Q52" i="14"/>
  <c r="S19" i="47"/>
  <c r="Q28" i="47"/>
  <c r="W56" i="14"/>
  <c r="Y39" i="14"/>
  <c r="Z39" i="14" s="1"/>
  <c r="W50" i="14"/>
  <c r="S58" i="15" l="1"/>
  <c r="T58" i="15" s="1"/>
  <c r="Q59" i="14"/>
  <c r="S59" i="14" s="1"/>
  <c r="T59" i="14" s="1"/>
  <c r="S52" i="56"/>
  <c r="T52" i="56" s="1"/>
  <c r="Q59" i="60"/>
  <c r="S59" i="60" s="1"/>
  <c r="T59" i="60" s="1"/>
  <c r="S52" i="60"/>
  <c r="T52" i="60" s="1"/>
  <c r="S58" i="56"/>
  <c r="T58" i="56" s="1"/>
  <c r="Q60" i="15"/>
  <c r="S60" i="15" s="1"/>
  <c r="T60" i="15" s="1"/>
  <c r="Q60" i="14"/>
  <c r="S60" i="14" s="1"/>
  <c r="T60" i="14" s="1"/>
  <c r="S58" i="58"/>
  <c r="T58" i="58" s="1"/>
  <c r="Q60" i="57"/>
  <c r="S60" i="57" s="1"/>
  <c r="T60" i="57" s="1"/>
  <c r="Q54" i="56"/>
  <c r="S54" i="56" s="1"/>
  <c r="T54" i="56" s="1"/>
  <c r="W51" i="58"/>
  <c r="Y51" i="58" s="1"/>
  <c r="Z51" i="58" s="1"/>
  <c r="Y50" i="58"/>
  <c r="Z50" i="58" s="1"/>
  <c r="S28" i="45"/>
  <c r="T28" i="45" s="1"/>
  <c r="Q36" i="45"/>
  <c r="S28" i="42"/>
  <c r="T28" i="42" s="1"/>
  <c r="Q36" i="42"/>
  <c r="T19" i="47"/>
  <c r="F8" i="19"/>
  <c r="F37" i="19" s="1"/>
  <c r="T19" i="44"/>
  <c r="F5" i="19"/>
  <c r="F34" i="19" s="1"/>
  <c r="Q53" i="14"/>
  <c r="S53" i="14" s="1"/>
  <c r="T53" i="14" s="1"/>
  <c r="S52" i="14"/>
  <c r="T52" i="14" s="1"/>
  <c r="W51" i="57"/>
  <c r="Y51" i="57" s="1"/>
  <c r="Z51" i="57" s="1"/>
  <c r="Y50" i="57"/>
  <c r="Z50" i="57" s="1"/>
  <c r="T19" i="45"/>
  <c r="F6" i="19"/>
  <c r="F35" i="19" s="1"/>
  <c r="AE12" i="15"/>
  <c r="S28" i="11"/>
  <c r="T28" i="11" s="1"/>
  <c r="Q36" i="11"/>
  <c r="Q53" i="58"/>
  <c r="S53" i="58" s="1"/>
  <c r="T53" i="58" s="1"/>
  <c r="S52" i="58"/>
  <c r="T52" i="58" s="1"/>
  <c r="T19" i="42"/>
  <c r="F3" i="19"/>
  <c r="F32" i="19" s="1"/>
  <c r="S52" i="15"/>
  <c r="T52" i="15" s="1"/>
  <c r="Q53" i="15"/>
  <c r="S53" i="15" s="1"/>
  <c r="T53" i="15" s="1"/>
  <c r="Q60" i="56"/>
  <c r="S60" i="56" s="1"/>
  <c r="T60" i="56" s="1"/>
  <c r="AE12" i="60"/>
  <c r="Q54" i="60"/>
  <c r="S54" i="60" s="1"/>
  <c r="T54" i="60" s="1"/>
  <c r="Y50" i="14"/>
  <c r="Z50" i="14" s="1"/>
  <c r="W51" i="14"/>
  <c r="Y51" i="14" s="1"/>
  <c r="Z51" i="14" s="1"/>
  <c r="AE12" i="14"/>
  <c r="S28" i="43"/>
  <c r="T28" i="43" s="1"/>
  <c r="Q36" i="43"/>
  <c r="Y56" i="57"/>
  <c r="W57" i="57"/>
  <c r="Y57" i="57" s="1"/>
  <c r="Z57" i="57" s="1"/>
  <c r="T19" i="11"/>
  <c r="F2" i="19"/>
  <c r="F31" i="19" s="1"/>
  <c r="W56" i="60"/>
  <c r="W50" i="60"/>
  <c r="Y39" i="60"/>
  <c r="Z39" i="60" s="1"/>
  <c r="AE12" i="56"/>
  <c r="S28" i="46"/>
  <c r="T28" i="46" s="1"/>
  <c r="Q36" i="46"/>
  <c r="W51" i="56"/>
  <c r="Y51" i="56" s="1"/>
  <c r="Z51" i="56" s="1"/>
  <c r="Y50" i="56"/>
  <c r="Z50" i="56" s="1"/>
  <c r="W57" i="14"/>
  <c r="Y57" i="14" s="1"/>
  <c r="Z57" i="14" s="1"/>
  <c r="Y56" i="14"/>
  <c r="AE12" i="58"/>
  <c r="T19" i="43"/>
  <c r="F4" i="19"/>
  <c r="F33" i="19" s="1"/>
  <c r="W57" i="56"/>
  <c r="Y57" i="56" s="1"/>
  <c r="Z57" i="56" s="1"/>
  <c r="Y56" i="56"/>
  <c r="AC19" i="14"/>
  <c r="AC19" i="57"/>
  <c r="AC28" i="57" s="1"/>
  <c r="AC19" i="58"/>
  <c r="AC28" i="58" s="1"/>
  <c r="AC19" i="56"/>
  <c r="AC19" i="15"/>
  <c r="AE19" i="15" s="1"/>
  <c r="AF19" i="15" s="1"/>
  <c r="AC19" i="60"/>
  <c r="AE19" i="60" s="1"/>
  <c r="AF19" i="60" s="1"/>
  <c r="S28" i="47"/>
  <c r="T28" i="47" s="1"/>
  <c r="Q36" i="47"/>
  <c r="AE12" i="57"/>
  <c r="W57" i="58"/>
  <c r="Y57" i="58" s="1"/>
  <c r="Z57" i="58" s="1"/>
  <c r="Y56" i="58"/>
  <c r="Q60" i="58"/>
  <c r="S60" i="58" s="1"/>
  <c r="T60" i="58" s="1"/>
  <c r="Q36" i="44"/>
  <c r="S28" i="44"/>
  <c r="T28" i="44" s="1"/>
  <c r="T19" i="46"/>
  <c r="F7" i="19"/>
  <c r="F36" i="19" s="1"/>
  <c r="Y39" i="15"/>
  <c r="Z39" i="15" s="1"/>
  <c r="W56" i="15"/>
  <c r="W50" i="15"/>
  <c r="Q60" i="60" l="1"/>
  <c r="S60" i="60" s="1"/>
  <c r="T60" i="60" s="1"/>
  <c r="W58" i="58"/>
  <c r="W52" i="58"/>
  <c r="Y52" i="58" s="1"/>
  <c r="Z52" i="58" s="1"/>
  <c r="Q54" i="58"/>
  <c r="S54" i="58" s="1"/>
  <c r="T54" i="58" s="1"/>
  <c r="W52" i="57"/>
  <c r="Y52" i="57" s="1"/>
  <c r="Z52" i="57" s="1"/>
  <c r="W58" i="56"/>
  <c r="Y58" i="56" s="1"/>
  <c r="Z58" i="56" s="1"/>
  <c r="Q54" i="14"/>
  <c r="S54" i="14" s="1"/>
  <c r="T54" i="14" s="1"/>
  <c r="AC36" i="58"/>
  <c r="AE28" i="58"/>
  <c r="AF28" i="58" s="1"/>
  <c r="S36" i="47"/>
  <c r="T36" i="47" s="1"/>
  <c r="Q39" i="47"/>
  <c r="AE19" i="14"/>
  <c r="AF19" i="14" s="1"/>
  <c r="W51" i="60"/>
  <c r="Y51" i="60" s="1"/>
  <c r="Z51" i="60" s="1"/>
  <c r="Y50" i="60"/>
  <c r="Z50" i="60" s="1"/>
  <c r="S36" i="43"/>
  <c r="T36" i="43" s="1"/>
  <c r="Q39" i="43"/>
  <c r="W51" i="15"/>
  <c r="Y51" i="15" s="1"/>
  <c r="Z51" i="15" s="1"/>
  <c r="Y50" i="15"/>
  <c r="Z50" i="15" s="1"/>
  <c r="Y56" i="60"/>
  <c r="W57" i="60"/>
  <c r="Y57" i="60" s="1"/>
  <c r="Z57" i="60" s="1"/>
  <c r="AC28" i="15"/>
  <c r="S36" i="42"/>
  <c r="T36" i="42" s="1"/>
  <c r="Q39" i="42"/>
  <c r="W57" i="15"/>
  <c r="Y57" i="15" s="1"/>
  <c r="Z57" i="15" s="1"/>
  <c r="Y56" i="15"/>
  <c r="Y58" i="58"/>
  <c r="Z58" i="58" s="1"/>
  <c r="W59" i="58"/>
  <c r="Y59" i="58" s="1"/>
  <c r="Z59" i="58" s="1"/>
  <c r="AF12" i="58"/>
  <c r="S36" i="46"/>
  <c r="T36" i="46" s="1"/>
  <c r="Q39" i="46"/>
  <c r="AC28" i="60"/>
  <c r="H25" i="19"/>
  <c r="H54" i="19" s="1"/>
  <c r="AF12" i="15"/>
  <c r="P22" i="19"/>
  <c r="Z56" i="58"/>
  <c r="P51" i="19" s="1"/>
  <c r="AC28" i="14"/>
  <c r="H26" i="19"/>
  <c r="H55" i="19" s="1"/>
  <c r="AF12" i="60"/>
  <c r="Q39" i="45"/>
  <c r="S36" i="45"/>
  <c r="T36" i="45" s="1"/>
  <c r="P20" i="19"/>
  <c r="Z56" i="56"/>
  <c r="P49" i="19" s="1"/>
  <c r="W58" i="14"/>
  <c r="AF12" i="14"/>
  <c r="AE19" i="56"/>
  <c r="AF19" i="56" s="1"/>
  <c r="P19" i="19"/>
  <c r="Z56" i="14"/>
  <c r="P48" i="19" s="1"/>
  <c r="AC28" i="56"/>
  <c r="W58" i="57"/>
  <c r="W52" i="14"/>
  <c r="Q54" i="15"/>
  <c r="S54" i="15" s="1"/>
  <c r="T54" i="15" s="1"/>
  <c r="AE28" i="57"/>
  <c r="AF28" i="57" s="1"/>
  <c r="AC36" i="57"/>
  <c r="AE19" i="58"/>
  <c r="AF19" i="58" s="1"/>
  <c r="AF12" i="56"/>
  <c r="S36" i="11"/>
  <c r="T36" i="11" s="1"/>
  <c r="Q39" i="11"/>
  <c r="Q39" i="44"/>
  <c r="S36" i="44"/>
  <c r="T36" i="44" s="1"/>
  <c r="AF12" i="57"/>
  <c r="AE19" i="57"/>
  <c r="AF19" i="57" s="1"/>
  <c r="W52" i="56"/>
  <c r="P21" i="19"/>
  <c r="Z56" i="57"/>
  <c r="P50" i="19" s="1"/>
  <c r="W53" i="58" l="1"/>
  <c r="Y53" i="58" s="1"/>
  <c r="Z53" i="58" s="1"/>
  <c r="W58" i="15"/>
  <c r="W52" i="15"/>
  <c r="Y52" i="15" s="1"/>
  <c r="Z52" i="15" s="1"/>
  <c r="H19" i="19"/>
  <c r="H48" i="19" s="1"/>
  <c r="W59" i="56"/>
  <c r="Y59" i="56" s="1"/>
  <c r="Z59" i="56" s="1"/>
  <c r="W53" i="57"/>
  <c r="Y53" i="57" s="1"/>
  <c r="Z53" i="57" s="1"/>
  <c r="W54" i="58"/>
  <c r="Y54" i="58" s="1"/>
  <c r="Z54" i="58" s="1"/>
  <c r="H20" i="19"/>
  <c r="H49" i="19" s="1"/>
  <c r="W53" i="56"/>
  <c r="Y53" i="56" s="1"/>
  <c r="Z53" i="56" s="1"/>
  <c r="Y52" i="56"/>
  <c r="Z52" i="56" s="1"/>
  <c r="AE28" i="56"/>
  <c r="AF28" i="56" s="1"/>
  <c r="AC36" i="56"/>
  <c r="Q56" i="46"/>
  <c r="Q50" i="46"/>
  <c r="S39" i="46"/>
  <c r="T39" i="46" s="1"/>
  <c r="Y58" i="15"/>
  <c r="Z58" i="15" s="1"/>
  <c r="W59" i="15"/>
  <c r="Y59" i="15" s="1"/>
  <c r="Z59" i="15" s="1"/>
  <c r="P25" i="19"/>
  <c r="Z56" i="15"/>
  <c r="P54" i="19" s="1"/>
  <c r="P26" i="19"/>
  <c r="Z56" i="60"/>
  <c r="P55" i="19" s="1"/>
  <c r="W53" i="15"/>
  <c r="Y53" i="15" s="1"/>
  <c r="Z53" i="15" s="1"/>
  <c r="H22" i="19"/>
  <c r="H51" i="19" s="1"/>
  <c r="Q56" i="42"/>
  <c r="S39" i="42"/>
  <c r="T39" i="42" s="1"/>
  <c r="Q50" i="42"/>
  <c r="H21" i="19"/>
  <c r="H50" i="19" s="1"/>
  <c r="Q56" i="45"/>
  <c r="S39" i="45"/>
  <c r="T39" i="45" s="1"/>
  <c r="Q50" i="45"/>
  <c r="W60" i="58"/>
  <c r="Y60" i="58" s="1"/>
  <c r="Z60" i="58" s="1"/>
  <c r="Q56" i="47"/>
  <c r="Q50" i="47"/>
  <c r="S39" i="47"/>
  <c r="T39" i="47" s="1"/>
  <c r="AC39" i="57"/>
  <c r="AE36" i="57"/>
  <c r="AF36" i="57" s="1"/>
  <c r="AE28" i="15"/>
  <c r="AF28" i="15" s="1"/>
  <c r="AC36" i="15"/>
  <c r="Q50" i="43"/>
  <c r="Q56" i="43"/>
  <c r="S39" i="43"/>
  <c r="T39" i="43" s="1"/>
  <c r="AI12" i="56"/>
  <c r="AI12" i="58"/>
  <c r="AI12" i="57"/>
  <c r="AI12" i="14"/>
  <c r="Q56" i="44"/>
  <c r="S39" i="44"/>
  <c r="T39" i="44" s="1"/>
  <c r="Q50" i="44"/>
  <c r="Y52" i="14"/>
  <c r="Z52" i="14" s="1"/>
  <c r="W53" i="14"/>
  <c r="Y53" i="14" s="1"/>
  <c r="Z53" i="14" s="1"/>
  <c r="AI12" i="15"/>
  <c r="AI12" i="60"/>
  <c r="Q50" i="11"/>
  <c r="S39" i="11"/>
  <c r="T39" i="11" s="1"/>
  <c r="Q56" i="11"/>
  <c r="Y58" i="57"/>
  <c r="Z58" i="57" s="1"/>
  <c r="W59" i="57"/>
  <c r="Y59" i="57" s="1"/>
  <c r="Z59" i="57" s="1"/>
  <c r="Y58" i="14"/>
  <c r="Z58" i="14" s="1"/>
  <c r="W59" i="14"/>
  <c r="Y59" i="14" s="1"/>
  <c r="Z59" i="14" s="1"/>
  <c r="AC36" i="14"/>
  <c r="AE28" i="14"/>
  <c r="AF28" i="14" s="1"/>
  <c r="AE28" i="60"/>
  <c r="AF28" i="60" s="1"/>
  <c r="AC36" i="60"/>
  <c r="W58" i="60"/>
  <c r="W52" i="60"/>
  <c r="AE36" i="58"/>
  <c r="AF36" i="58" s="1"/>
  <c r="AC39" i="58"/>
  <c r="W60" i="56" l="1"/>
  <c r="Y60" i="56" s="1"/>
  <c r="Z60" i="56" s="1"/>
  <c r="W54" i="57"/>
  <c r="Y54" i="57" s="1"/>
  <c r="Z54" i="57" s="1"/>
  <c r="W54" i="56"/>
  <c r="Y54" i="56" s="1"/>
  <c r="Z54" i="56" s="1"/>
  <c r="W60" i="14"/>
  <c r="Y60" i="14" s="1"/>
  <c r="Z60" i="14" s="1"/>
  <c r="S56" i="11"/>
  <c r="T56" i="11" s="1"/>
  <c r="Q57" i="11"/>
  <c r="S57" i="11" s="1"/>
  <c r="T57" i="11" s="1"/>
  <c r="S50" i="44"/>
  <c r="Q51" i="44"/>
  <c r="S51" i="44" s="1"/>
  <c r="T51" i="44" s="1"/>
  <c r="Q51" i="47"/>
  <c r="S51" i="47" s="1"/>
  <c r="T51" i="47" s="1"/>
  <c r="S50" i="47"/>
  <c r="Q52" i="47"/>
  <c r="Q57" i="46"/>
  <c r="S57" i="46" s="1"/>
  <c r="T57" i="46" s="1"/>
  <c r="S56" i="46"/>
  <c r="T56" i="46" s="1"/>
  <c r="AE36" i="14"/>
  <c r="AF36" i="14" s="1"/>
  <c r="AC39" i="14"/>
  <c r="Q57" i="43"/>
  <c r="S57" i="43" s="1"/>
  <c r="T57" i="43" s="1"/>
  <c r="S56" i="43"/>
  <c r="T56" i="43" s="1"/>
  <c r="Q57" i="47"/>
  <c r="S57" i="47" s="1"/>
  <c r="T57" i="47" s="1"/>
  <c r="S56" i="47"/>
  <c r="T56" i="47" s="1"/>
  <c r="Q57" i="42"/>
  <c r="S57" i="42" s="1"/>
  <c r="T57" i="42" s="1"/>
  <c r="S56" i="42"/>
  <c r="T56" i="42" s="1"/>
  <c r="W12" i="47"/>
  <c r="W12" i="43"/>
  <c r="W12" i="42"/>
  <c r="W12" i="11"/>
  <c r="W12" i="44"/>
  <c r="W12" i="45"/>
  <c r="W12" i="46"/>
  <c r="S50" i="46"/>
  <c r="Q51" i="46"/>
  <c r="S51" i="46" s="1"/>
  <c r="T51" i="46" s="1"/>
  <c r="S50" i="11"/>
  <c r="Q51" i="11"/>
  <c r="S51" i="11" s="1"/>
  <c r="T51" i="11" s="1"/>
  <c r="S56" i="44"/>
  <c r="T56" i="44" s="1"/>
  <c r="Q57" i="44"/>
  <c r="S57" i="44" s="1"/>
  <c r="T57" i="44" s="1"/>
  <c r="S50" i="43"/>
  <c r="Q51" i="43"/>
  <c r="S51" i="43" s="1"/>
  <c r="T51" i="43" s="1"/>
  <c r="AE36" i="56"/>
  <c r="AF36" i="56" s="1"/>
  <c r="AC39" i="56"/>
  <c r="AI19" i="15"/>
  <c r="AK19" i="15" s="1"/>
  <c r="AL19" i="15" s="1"/>
  <c r="AI19" i="60"/>
  <c r="AK19" i="60" s="1"/>
  <c r="AL19" i="60" s="1"/>
  <c r="AK12" i="60"/>
  <c r="AK12" i="14"/>
  <c r="AE36" i="15"/>
  <c r="AF36" i="15" s="1"/>
  <c r="AC39" i="15"/>
  <c r="Q51" i="45"/>
  <c r="S51" i="45" s="1"/>
  <c r="T51" i="45" s="1"/>
  <c r="S50" i="45"/>
  <c r="W54" i="15"/>
  <c r="Y54" i="15" s="1"/>
  <c r="Z54" i="15" s="1"/>
  <c r="W60" i="15"/>
  <c r="Y60" i="15" s="1"/>
  <c r="Z60" i="15" s="1"/>
  <c r="Y52" i="60"/>
  <c r="Z52" i="60" s="1"/>
  <c r="W53" i="60"/>
  <c r="Y53" i="60" s="1"/>
  <c r="Z53" i="60" s="1"/>
  <c r="AK12" i="15"/>
  <c r="AK12" i="57"/>
  <c r="AC56" i="58"/>
  <c r="AE39" i="58"/>
  <c r="AF39" i="58" s="1"/>
  <c r="AC50" i="58"/>
  <c r="W59" i="60"/>
  <c r="Y59" i="60" s="1"/>
  <c r="Z59" i="60" s="1"/>
  <c r="Y58" i="60"/>
  <c r="Z58" i="60" s="1"/>
  <c r="W60" i="57"/>
  <c r="Y60" i="57" s="1"/>
  <c r="Z60" i="57" s="1"/>
  <c r="W54" i="14"/>
  <c r="Y54" i="14" s="1"/>
  <c r="Z54" i="14" s="1"/>
  <c r="AK12" i="58"/>
  <c r="Q57" i="45"/>
  <c r="S57" i="45" s="1"/>
  <c r="T57" i="45" s="1"/>
  <c r="S56" i="45"/>
  <c r="T56" i="45" s="1"/>
  <c r="Q51" i="42"/>
  <c r="S51" i="42" s="1"/>
  <c r="T51" i="42" s="1"/>
  <c r="S50" i="42"/>
  <c r="AC39" i="60"/>
  <c r="AE36" i="60"/>
  <c r="AF36" i="60" s="1"/>
  <c r="AK12" i="56"/>
  <c r="AE39" i="57"/>
  <c r="AF39" i="57" s="1"/>
  <c r="AC56" i="57"/>
  <c r="AC50" i="57"/>
  <c r="Q58" i="43" l="1"/>
  <c r="AI28" i="15"/>
  <c r="Q58" i="11"/>
  <c r="Q52" i="45"/>
  <c r="S52" i="45" s="1"/>
  <c r="T52" i="45" s="1"/>
  <c r="Q58" i="44"/>
  <c r="S58" i="44" s="1"/>
  <c r="T58" i="44" s="1"/>
  <c r="Q52" i="44"/>
  <c r="S52" i="44" s="1"/>
  <c r="T52" i="44" s="1"/>
  <c r="Q58" i="46"/>
  <c r="Q59" i="46" s="1"/>
  <c r="S59" i="46" s="1"/>
  <c r="T59" i="46" s="1"/>
  <c r="W60" i="60"/>
  <c r="Y60" i="60" s="1"/>
  <c r="Z60" i="60" s="1"/>
  <c r="Q52" i="46"/>
  <c r="S52" i="46" s="1"/>
  <c r="T52" i="46" s="1"/>
  <c r="Q52" i="43"/>
  <c r="AK28" i="15"/>
  <c r="AL28" i="15" s="1"/>
  <c r="AI36" i="15"/>
  <c r="AL12" i="56"/>
  <c r="Q58" i="45"/>
  <c r="I25" i="19"/>
  <c r="I54" i="19" s="1"/>
  <c r="AL12" i="15"/>
  <c r="AI28" i="60"/>
  <c r="O2" i="19"/>
  <c r="T50" i="11"/>
  <c r="O31" i="19" s="1"/>
  <c r="Y12" i="11"/>
  <c r="Q58" i="47"/>
  <c r="Y12" i="44"/>
  <c r="AI19" i="58"/>
  <c r="AI19" i="56"/>
  <c r="AI19" i="14"/>
  <c r="AI19" i="57"/>
  <c r="W54" i="60"/>
  <c r="Y54" i="60" s="1"/>
  <c r="Z54" i="60" s="1"/>
  <c r="I26" i="19"/>
  <c r="I55" i="19" s="1"/>
  <c r="AL12" i="60"/>
  <c r="O4" i="19"/>
  <c r="T50" i="43"/>
  <c r="O33" i="19" s="1"/>
  <c r="Y12" i="42"/>
  <c r="AL12" i="14"/>
  <c r="AE39" i="60"/>
  <c r="AF39" i="60" s="1"/>
  <c r="AC56" i="60"/>
  <c r="AC50" i="60"/>
  <c r="AE50" i="58"/>
  <c r="AF50" i="58" s="1"/>
  <c r="AC51" i="58"/>
  <c r="AE51" i="58" s="1"/>
  <c r="AF51" i="58" s="1"/>
  <c r="O6" i="19"/>
  <c r="T50" i="45"/>
  <c r="O35" i="19" s="1"/>
  <c r="Y12" i="43"/>
  <c r="Q53" i="43"/>
  <c r="S53" i="43" s="1"/>
  <c r="T53" i="43" s="1"/>
  <c r="S52" i="43"/>
  <c r="T52" i="43" s="1"/>
  <c r="Y12" i="47"/>
  <c r="S58" i="43"/>
  <c r="T58" i="43" s="1"/>
  <c r="Q59" i="43"/>
  <c r="S59" i="43" s="1"/>
  <c r="T59" i="43" s="1"/>
  <c r="O5" i="19"/>
  <c r="T50" i="44"/>
  <c r="O34" i="19" s="1"/>
  <c r="AE39" i="15"/>
  <c r="AF39" i="15" s="1"/>
  <c r="AC50" i="15"/>
  <c r="AC56" i="15"/>
  <c r="AE39" i="56"/>
  <c r="AF39" i="56" s="1"/>
  <c r="AC56" i="56"/>
  <c r="AC50" i="56"/>
  <c r="O7" i="19"/>
  <c r="T50" i="46"/>
  <c r="O36" i="19" s="1"/>
  <c r="Q53" i="47"/>
  <c r="S53" i="47" s="1"/>
  <c r="T53" i="47" s="1"/>
  <c r="S52" i="47"/>
  <c r="T52" i="47" s="1"/>
  <c r="S58" i="11"/>
  <c r="T58" i="11" s="1"/>
  <c r="Q59" i="11"/>
  <c r="S59" i="11" s="1"/>
  <c r="T59" i="11" s="1"/>
  <c r="AE50" i="57"/>
  <c r="AF50" i="57" s="1"/>
  <c r="AC51" i="57"/>
  <c r="AE51" i="57" s="1"/>
  <c r="AF51" i="57" s="1"/>
  <c r="AL12" i="58"/>
  <c r="AC57" i="57"/>
  <c r="AE57" i="57" s="1"/>
  <c r="AF57" i="57" s="1"/>
  <c r="AE56" i="57"/>
  <c r="Q52" i="42"/>
  <c r="Y12" i="46"/>
  <c r="Q58" i="42"/>
  <c r="O8" i="19"/>
  <c r="T50" i="47"/>
  <c r="O37" i="19" s="1"/>
  <c r="AE56" i="58"/>
  <c r="AC57" i="58"/>
  <c r="AE57" i="58" s="1"/>
  <c r="AF57" i="58" s="1"/>
  <c r="O3" i="19"/>
  <c r="T50" i="42"/>
  <c r="O32" i="19" s="1"/>
  <c r="AL12" i="57"/>
  <c r="Q52" i="11"/>
  <c r="Y12" i="45"/>
  <c r="AC50" i="14"/>
  <c r="AE39" i="14"/>
  <c r="AF39" i="14" s="1"/>
  <c r="AC56" i="14"/>
  <c r="AC58" i="57" l="1"/>
  <c r="Q53" i="44"/>
  <c r="S53" i="44" s="1"/>
  <c r="T53" i="44" s="1"/>
  <c r="S58" i="46"/>
  <c r="T58" i="46" s="1"/>
  <c r="Q59" i="44"/>
  <c r="S59" i="44" s="1"/>
  <c r="T59" i="44" s="1"/>
  <c r="Q53" i="45"/>
  <c r="S53" i="45" s="1"/>
  <c r="T53" i="45" s="1"/>
  <c r="AC52" i="58"/>
  <c r="AC53" i="58" s="1"/>
  <c r="AE53" i="58" s="1"/>
  <c r="AF53" i="58" s="1"/>
  <c r="Q53" i="46"/>
  <c r="S53" i="46" s="1"/>
  <c r="T53" i="46" s="1"/>
  <c r="Q60" i="43"/>
  <c r="S60" i="43" s="1"/>
  <c r="T60" i="43" s="1"/>
  <c r="AC52" i="57"/>
  <c r="AC53" i="57" s="1"/>
  <c r="AE53" i="57" s="1"/>
  <c r="AF53" i="57" s="1"/>
  <c r="Q60" i="11"/>
  <c r="S60" i="11" s="1"/>
  <c r="T60" i="11" s="1"/>
  <c r="Q54" i="44"/>
  <c r="S54" i="44" s="1"/>
  <c r="T54" i="44" s="1"/>
  <c r="Q54" i="47"/>
  <c r="S54" i="47" s="1"/>
  <c r="T54" i="47" s="1"/>
  <c r="AC58" i="58"/>
  <c r="Z12" i="46"/>
  <c r="AC57" i="15"/>
  <c r="AE57" i="15" s="1"/>
  <c r="AF57" i="15" s="1"/>
  <c r="AE56" i="15"/>
  <c r="Z12" i="43"/>
  <c r="AK19" i="14"/>
  <c r="AI28" i="14"/>
  <c r="AK28" i="60"/>
  <c r="AL28" i="60" s="1"/>
  <c r="AI36" i="60"/>
  <c r="AC51" i="15"/>
  <c r="AE51" i="15" s="1"/>
  <c r="AF51" i="15" s="1"/>
  <c r="AE50" i="15"/>
  <c r="AF50" i="15" s="1"/>
  <c r="AE52" i="58"/>
  <c r="AF52" i="58" s="1"/>
  <c r="AK19" i="56"/>
  <c r="AI28" i="56"/>
  <c r="AE52" i="57"/>
  <c r="AF52" i="57" s="1"/>
  <c r="Z12" i="47"/>
  <c r="AK19" i="58"/>
  <c r="AI28" i="58"/>
  <c r="S58" i="47"/>
  <c r="T58" i="47" s="1"/>
  <c r="Q59" i="47"/>
  <c r="S59" i="47" s="1"/>
  <c r="T59" i="47" s="1"/>
  <c r="Q53" i="11"/>
  <c r="S53" i="11" s="1"/>
  <c r="T53" i="11" s="1"/>
  <c r="S52" i="11"/>
  <c r="T52" i="11" s="1"/>
  <c r="Q53" i="42"/>
  <c r="S53" i="42" s="1"/>
  <c r="T53" i="42" s="1"/>
  <c r="S52" i="42"/>
  <c r="T52" i="42" s="1"/>
  <c r="Q54" i="43"/>
  <c r="S54" i="43" s="1"/>
  <c r="T54" i="43" s="1"/>
  <c r="Q54" i="45"/>
  <c r="S54" i="45" s="1"/>
  <c r="T54" i="45" s="1"/>
  <c r="S58" i="45"/>
  <c r="T58" i="45" s="1"/>
  <c r="Q59" i="45"/>
  <c r="S59" i="45" s="1"/>
  <c r="T59" i="45" s="1"/>
  <c r="Z12" i="45"/>
  <c r="Q22" i="19"/>
  <c r="AF56" i="58"/>
  <c r="Q51" i="19" s="1"/>
  <c r="AE56" i="14"/>
  <c r="AC57" i="14"/>
  <c r="AE57" i="14" s="1"/>
  <c r="AF57" i="14" s="1"/>
  <c r="Q60" i="44"/>
  <c r="S60" i="44" s="1"/>
  <c r="T60" i="44" s="1"/>
  <c r="AC51" i="60"/>
  <c r="AE51" i="60" s="1"/>
  <c r="AF51" i="60" s="1"/>
  <c r="AE50" i="60"/>
  <c r="AF50" i="60" s="1"/>
  <c r="W19" i="44"/>
  <c r="W19" i="11"/>
  <c r="W19" i="42"/>
  <c r="W19" i="45"/>
  <c r="W19" i="46"/>
  <c r="W19" i="43"/>
  <c r="W19" i="47"/>
  <c r="Q59" i="42"/>
  <c r="S59" i="42" s="1"/>
  <c r="T59" i="42" s="1"/>
  <c r="S58" i="42"/>
  <c r="T58" i="42" s="1"/>
  <c r="AC59" i="57"/>
  <c r="AE59" i="57" s="1"/>
  <c r="AF59" i="57" s="1"/>
  <c r="AE58" i="57"/>
  <c r="AF58" i="57" s="1"/>
  <c r="AC51" i="56"/>
  <c r="AE51" i="56" s="1"/>
  <c r="AF51" i="56" s="1"/>
  <c r="AE50" i="56"/>
  <c r="AF50" i="56" s="1"/>
  <c r="AC57" i="60"/>
  <c r="AE57" i="60" s="1"/>
  <c r="AF57" i="60" s="1"/>
  <c r="AE56" i="60"/>
  <c r="Z12" i="11"/>
  <c r="AC57" i="56"/>
  <c r="AE57" i="56" s="1"/>
  <c r="AF57" i="56" s="1"/>
  <c r="AE56" i="56"/>
  <c r="Z12" i="42"/>
  <c r="Z12" i="44"/>
  <c r="AI39" i="15"/>
  <c r="AK36" i="15"/>
  <c r="AL36" i="15" s="1"/>
  <c r="AE50" i="14"/>
  <c r="AF50" i="14" s="1"/>
  <c r="AC51" i="14"/>
  <c r="AE51" i="14" s="1"/>
  <c r="AF51" i="14" s="1"/>
  <c r="Q21" i="19"/>
  <c r="AF56" i="57"/>
  <c r="Q50" i="19" s="1"/>
  <c r="AK19" i="57"/>
  <c r="AI28" i="57"/>
  <c r="Q60" i="46"/>
  <c r="S60" i="46" s="1"/>
  <c r="T60" i="46" s="1"/>
  <c r="Q54" i="46" l="1"/>
  <c r="S54" i="46" s="1"/>
  <c r="T54" i="46" s="1"/>
  <c r="AC58" i="15"/>
  <c r="AC52" i="14"/>
  <c r="AC58" i="56"/>
  <c r="AE58" i="56" s="1"/>
  <c r="AF58" i="56" s="1"/>
  <c r="AC60" i="57"/>
  <c r="AE60" i="57" s="1"/>
  <c r="AF60" i="57" s="1"/>
  <c r="AC54" i="57"/>
  <c r="AE54" i="57" s="1"/>
  <c r="AF54" i="57" s="1"/>
  <c r="Q60" i="42"/>
  <c r="S60" i="42" s="1"/>
  <c r="T60" i="42" s="1"/>
  <c r="Q54" i="42"/>
  <c r="S54" i="42" s="1"/>
  <c r="T54" i="42" s="1"/>
  <c r="Y19" i="46"/>
  <c r="W28" i="46"/>
  <c r="AK28" i="58"/>
  <c r="AL28" i="58" s="1"/>
  <c r="AI36" i="58"/>
  <c r="AC59" i="15"/>
  <c r="AE59" i="15" s="1"/>
  <c r="AF59" i="15" s="1"/>
  <c r="AE58" i="15"/>
  <c r="AF58" i="15" s="1"/>
  <c r="Y19" i="45"/>
  <c r="W28" i="45"/>
  <c r="AL19" i="58"/>
  <c r="I22" i="19"/>
  <c r="I51" i="19" s="1"/>
  <c r="AK28" i="56"/>
  <c r="AL28" i="56" s="1"/>
  <c r="AI36" i="56"/>
  <c r="AI39" i="60"/>
  <c r="AK36" i="60"/>
  <c r="AL36" i="60" s="1"/>
  <c r="Q25" i="19"/>
  <c r="AF56" i="15"/>
  <c r="Q54" i="19" s="1"/>
  <c r="AC58" i="60"/>
  <c r="Y19" i="42"/>
  <c r="W28" i="42"/>
  <c r="Q60" i="45"/>
  <c r="S60" i="45" s="1"/>
  <c r="T60" i="45" s="1"/>
  <c r="Q54" i="11"/>
  <c r="S54" i="11" s="1"/>
  <c r="T54" i="11" s="1"/>
  <c r="AL19" i="56"/>
  <c r="I20" i="19"/>
  <c r="I49" i="19" s="1"/>
  <c r="Q26" i="19"/>
  <c r="AF56" i="60"/>
  <c r="Q55" i="19" s="1"/>
  <c r="Y19" i="11"/>
  <c r="W28" i="11"/>
  <c r="AC58" i="14"/>
  <c r="AC54" i="58"/>
  <c r="AE54" i="58" s="1"/>
  <c r="AF54" i="58" s="1"/>
  <c r="AI36" i="14"/>
  <c r="AK28" i="14"/>
  <c r="AL28" i="14" s="1"/>
  <c r="Y19" i="44"/>
  <c r="W28" i="44"/>
  <c r="AL19" i="14"/>
  <c r="I19" i="19"/>
  <c r="I48" i="19" s="1"/>
  <c r="Y19" i="43"/>
  <c r="W28" i="43"/>
  <c r="AE52" i="14"/>
  <c r="AF52" i="14" s="1"/>
  <c r="AC53" i="14"/>
  <c r="AE53" i="14" s="1"/>
  <c r="AF53" i="14" s="1"/>
  <c r="AI36" i="57"/>
  <c r="AK28" i="57"/>
  <c r="AL28" i="57" s="1"/>
  <c r="AL19" i="57"/>
  <c r="I21" i="19"/>
  <c r="I50" i="19" s="1"/>
  <c r="Q20" i="19"/>
  <c r="AF56" i="56"/>
  <c r="Q49" i="19" s="1"/>
  <c r="AC52" i="56"/>
  <c r="Q19" i="19"/>
  <c r="AF56" i="14"/>
  <c r="Q48" i="19" s="1"/>
  <c r="Q60" i="47"/>
  <c r="S60" i="47" s="1"/>
  <c r="T60" i="47" s="1"/>
  <c r="AE58" i="58"/>
  <c r="AF58" i="58" s="1"/>
  <c r="AC59" i="58"/>
  <c r="AE59" i="58" s="1"/>
  <c r="AF59" i="58" s="1"/>
  <c r="AK39" i="15"/>
  <c r="AL39" i="15" s="1"/>
  <c r="AI56" i="15"/>
  <c r="AI50" i="15"/>
  <c r="Y19" i="47"/>
  <c r="W28" i="47"/>
  <c r="AC52" i="60"/>
  <c r="AC52" i="15"/>
  <c r="AC59" i="56" l="1"/>
  <c r="AE59" i="56" s="1"/>
  <c r="AF59" i="56" s="1"/>
  <c r="AC12" i="44"/>
  <c r="AC12" i="42"/>
  <c r="AC12" i="45"/>
  <c r="AC12" i="43"/>
  <c r="AC12" i="46"/>
  <c r="AC12" i="47"/>
  <c r="AC12" i="11"/>
  <c r="AK36" i="57"/>
  <c r="AL36" i="57" s="1"/>
  <c r="AI39" i="57"/>
  <c r="Z19" i="47"/>
  <c r="G8" i="19"/>
  <c r="G37" i="19" s="1"/>
  <c r="Z19" i="43"/>
  <c r="G4" i="19"/>
  <c r="G33" i="19" s="1"/>
  <c r="AE58" i="14"/>
  <c r="AF58" i="14" s="1"/>
  <c r="AC59" i="14"/>
  <c r="AE59" i="14" s="1"/>
  <c r="AF59" i="14" s="1"/>
  <c r="AI39" i="56"/>
  <c r="AK36" i="56"/>
  <c r="AL36" i="56" s="1"/>
  <c r="AI57" i="15"/>
  <c r="AK57" i="15" s="1"/>
  <c r="AL57" i="15" s="1"/>
  <c r="AK56" i="15"/>
  <c r="Z19" i="42"/>
  <c r="G3" i="19"/>
  <c r="G32" i="19" s="1"/>
  <c r="AK50" i="15"/>
  <c r="AL50" i="15" s="1"/>
  <c r="AI51" i="15"/>
  <c r="AK51" i="15" s="1"/>
  <c r="AL51" i="15" s="1"/>
  <c r="W36" i="11"/>
  <c r="Y28" i="11"/>
  <c r="Z28" i="11" s="1"/>
  <c r="Y28" i="42"/>
  <c r="Z28" i="42" s="1"/>
  <c r="W36" i="42"/>
  <c r="AE52" i="56"/>
  <c r="AF52" i="56" s="1"/>
  <c r="AC53" i="56"/>
  <c r="AE53" i="56" s="1"/>
  <c r="AF53" i="56" s="1"/>
  <c r="Z19" i="11"/>
  <c r="G2" i="19"/>
  <c r="G31" i="19" s="1"/>
  <c r="AC60" i="58"/>
  <c r="AE60" i="58" s="1"/>
  <c r="AF60" i="58" s="1"/>
  <c r="AC54" i="14"/>
  <c r="AE54" i="14" s="1"/>
  <c r="AF54" i="14" s="1"/>
  <c r="Z19" i="44"/>
  <c r="G5" i="19"/>
  <c r="G34" i="19" s="1"/>
  <c r="W36" i="45"/>
  <c r="Y28" i="45"/>
  <c r="Z28" i="45" s="1"/>
  <c r="AK36" i="58"/>
  <c r="AL36" i="58" s="1"/>
  <c r="AI39" i="58"/>
  <c r="AC53" i="15"/>
  <c r="AE53" i="15" s="1"/>
  <c r="AF53" i="15" s="1"/>
  <c r="AE52" i="15"/>
  <c r="AF52" i="15" s="1"/>
  <c r="Z19" i="45"/>
  <c r="G6" i="19"/>
  <c r="G35" i="19" s="1"/>
  <c r="Y28" i="44"/>
  <c r="Z28" i="44" s="1"/>
  <c r="W36" i="44"/>
  <c r="AC53" i="60"/>
  <c r="AE53" i="60" s="1"/>
  <c r="AF53" i="60" s="1"/>
  <c r="AE52" i="60"/>
  <c r="AF52" i="60" s="1"/>
  <c r="AI39" i="14"/>
  <c r="AK36" i="14"/>
  <c r="AL36" i="14" s="1"/>
  <c r="AC60" i="15"/>
  <c r="AE60" i="15" s="1"/>
  <c r="AF60" i="15" s="1"/>
  <c r="W36" i="46"/>
  <c r="Y28" i="46"/>
  <c r="Z28" i="46" s="1"/>
  <c r="AC59" i="60"/>
  <c r="AE59" i="60" s="1"/>
  <c r="AF59" i="60" s="1"/>
  <c r="AE58" i="60"/>
  <c r="AF58" i="60" s="1"/>
  <c r="Y28" i="47"/>
  <c r="Z28" i="47" s="1"/>
  <c r="W36" i="47"/>
  <c r="Y28" i="43"/>
  <c r="Z28" i="43" s="1"/>
  <c r="W36" i="43"/>
  <c r="AI56" i="60"/>
  <c r="AI50" i="60"/>
  <c r="AK39" i="60"/>
  <c r="AL39" i="60" s="1"/>
  <c r="Z19" i="46"/>
  <c r="G7" i="19"/>
  <c r="G36" i="19" s="1"/>
  <c r="AC60" i="56" l="1"/>
  <c r="AE60" i="56" s="1"/>
  <c r="AF60" i="56" s="1"/>
  <c r="AC54" i="56"/>
  <c r="AE54" i="56" s="1"/>
  <c r="AF54" i="56" s="1"/>
  <c r="AI52" i="15"/>
  <c r="AC54" i="60"/>
  <c r="AE54" i="60" s="1"/>
  <c r="AF54" i="60" s="1"/>
  <c r="AI58" i="15"/>
  <c r="AK58" i="15" s="1"/>
  <c r="AL58" i="15" s="1"/>
  <c r="AC54" i="15"/>
  <c r="AE54" i="15" s="1"/>
  <c r="AF54" i="15" s="1"/>
  <c r="AE12" i="11"/>
  <c r="AE12" i="47"/>
  <c r="AI57" i="60"/>
  <c r="AK57" i="60" s="1"/>
  <c r="AL57" i="60" s="1"/>
  <c r="AK56" i="60"/>
  <c r="AI56" i="14"/>
  <c r="AK39" i="14"/>
  <c r="AL39" i="14" s="1"/>
  <c r="AI50" i="14"/>
  <c r="AE12" i="46"/>
  <c r="Y36" i="42"/>
  <c r="Z36" i="42" s="1"/>
  <c r="W39" i="42"/>
  <c r="AE12" i="43"/>
  <c r="AK39" i="58"/>
  <c r="AL39" i="58" s="1"/>
  <c r="AI50" i="58"/>
  <c r="AI56" i="58"/>
  <c r="AE12" i="45"/>
  <c r="AI51" i="60"/>
  <c r="AK51" i="60" s="1"/>
  <c r="AL51" i="60" s="1"/>
  <c r="AK50" i="60"/>
  <c r="AL50" i="60" s="1"/>
  <c r="W39" i="47"/>
  <c r="Y36" i="47"/>
  <c r="Z36" i="47" s="1"/>
  <c r="R25" i="19"/>
  <c r="AL56" i="15"/>
  <c r="R54" i="19" s="1"/>
  <c r="AE12" i="42"/>
  <c r="Y36" i="43"/>
  <c r="Z36" i="43" s="1"/>
  <c r="W39" i="43"/>
  <c r="W39" i="46"/>
  <c r="Y36" i="46"/>
  <c r="Z36" i="46" s="1"/>
  <c r="AC19" i="44"/>
  <c r="AE19" i="44" s="1"/>
  <c r="AF19" i="44" s="1"/>
  <c r="AC19" i="43"/>
  <c r="AE19" i="43" s="1"/>
  <c r="AF19" i="43" s="1"/>
  <c r="AC19" i="46"/>
  <c r="AE19" i="46" s="1"/>
  <c r="AF19" i="46" s="1"/>
  <c r="AC19" i="47"/>
  <c r="AE19" i="47" s="1"/>
  <c r="AF19" i="47" s="1"/>
  <c r="AC19" i="42"/>
  <c r="AE19" i="42" s="1"/>
  <c r="AF19" i="42" s="1"/>
  <c r="AC19" i="45"/>
  <c r="AE19" i="45" s="1"/>
  <c r="AF19" i="45" s="1"/>
  <c r="AC19" i="11"/>
  <c r="AE19" i="11" s="1"/>
  <c r="AF19" i="11" s="1"/>
  <c r="W39" i="44"/>
  <c r="Y36" i="44"/>
  <c r="Z36" i="44" s="1"/>
  <c r="W39" i="45"/>
  <c r="Y36" i="45"/>
  <c r="Z36" i="45" s="1"/>
  <c r="W39" i="11"/>
  <c r="Y36" i="11"/>
  <c r="Z36" i="11" s="1"/>
  <c r="AI50" i="56"/>
  <c r="AI56" i="56"/>
  <c r="AK39" i="56"/>
  <c r="AL39" i="56" s="1"/>
  <c r="AI56" i="57"/>
  <c r="AI50" i="57"/>
  <c r="AK39" i="57"/>
  <c r="AL39" i="57" s="1"/>
  <c r="AE12" i="44"/>
  <c r="AC60" i="60"/>
  <c r="AE60" i="60" s="1"/>
  <c r="AF60" i="60" s="1"/>
  <c r="AK52" i="15"/>
  <c r="AL52" i="15" s="1"/>
  <c r="AI53" i="15"/>
  <c r="AK53" i="15" s="1"/>
  <c r="AL53" i="15" s="1"/>
  <c r="AC60" i="14"/>
  <c r="AE60" i="14" s="1"/>
  <c r="AF60" i="14" s="1"/>
  <c r="AC28" i="44" l="1"/>
  <c r="AE28" i="44" s="1"/>
  <c r="AF28" i="44" s="1"/>
  <c r="AI59" i="15"/>
  <c r="AK59" i="15" s="1"/>
  <c r="AL59" i="15" s="1"/>
  <c r="AI52" i="60"/>
  <c r="AI53" i="60" s="1"/>
  <c r="AK53" i="60" s="1"/>
  <c r="AL53" i="60" s="1"/>
  <c r="AI58" i="60"/>
  <c r="AI59" i="60" s="1"/>
  <c r="AK59" i="60" s="1"/>
  <c r="AL59" i="60" s="1"/>
  <c r="H5" i="19"/>
  <c r="H34" i="19" s="1"/>
  <c r="AF12" i="44"/>
  <c r="Y39" i="11"/>
  <c r="Z39" i="11" s="1"/>
  <c r="W56" i="11"/>
  <c r="W50" i="11"/>
  <c r="AI57" i="58"/>
  <c r="AK57" i="58" s="1"/>
  <c r="AL57" i="58" s="1"/>
  <c r="AK56" i="58"/>
  <c r="W56" i="42"/>
  <c r="Y39" i="42"/>
  <c r="Z39" i="42" s="1"/>
  <c r="W50" i="42"/>
  <c r="AI57" i="14"/>
  <c r="AK57" i="14" s="1"/>
  <c r="AL57" i="14" s="1"/>
  <c r="AK56" i="14"/>
  <c r="Y39" i="47"/>
  <c r="Z39" i="47" s="1"/>
  <c r="W56" i="47"/>
  <c r="W50" i="47"/>
  <c r="AK50" i="58"/>
  <c r="AL50" i="58" s="1"/>
  <c r="AI51" i="58"/>
  <c r="AK51" i="58" s="1"/>
  <c r="AL51" i="58" s="1"/>
  <c r="AI12" i="11"/>
  <c r="AI12" i="42"/>
  <c r="AI12" i="44"/>
  <c r="AI12" i="43"/>
  <c r="AI12" i="45"/>
  <c r="AI12" i="47"/>
  <c r="AI12" i="46"/>
  <c r="AK50" i="57"/>
  <c r="AL50" i="57" s="1"/>
  <c r="AI51" i="57"/>
  <c r="AK51" i="57" s="1"/>
  <c r="AL51" i="57" s="1"/>
  <c r="W50" i="46"/>
  <c r="Y39" i="46"/>
  <c r="Z39" i="46" s="1"/>
  <c r="W56" i="46"/>
  <c r="AK52" i="60"/>
  <c r="AL52" i="60" s="1"/>
  <c r="AI60" i="15"/>
  <c r="AK60" i="15" s="1"/>
  <c r="AL60" i="15" s="1"/>
  <c r="AC28" i="46"/>
  <c r="R26" i="19"/>
  <c r="AL56" i="60"/>
  <c r="R55" i="19" s="1"/>
  <c r="AI57" i="57"/>
  <c r="AK57" i="57" s="1"/>
  <c r="AL57" i="57" s="1"/>
  <c r="AK56" i="57"/>
  <c r="Y39" i="43"/>
  <c r="Z39" i="43" s="1"/>
  <c r="W50" i="43"/>
  <c r="W56" i="43"/>
  <c r="H7" i="19"/>
  <c r="H36" i="19" s="1"/>
  <c r="AF12" i="46"/>
  <c r="W56" i="45"/>
  <c r="W50" i="45"/>
  <c r="Y39" i="45"/>
  <c r="Z39" i="45" s="1"/>
  <c r="AC28" i="11"/>
  <c r="AK56" i="56"/>
  <c r="AI57" i="56"/>
  <c r="AK57" i="56" s="1"/>
  <c r="AL57" i="56" s="1"/>
  <c r="AC28" i="47"/>
  <c r="H2" i="19"/>
  <c r="H31" i="19" s="1"/>
  <c r="AF12" i="11"/>
  <c r="AI54" i="15"/>
  <c r="AK54" i="15" s="1"/>
  <c r="AL54" i="15" s="1"/>
  <c r="AI51" i="56"/>
  <c r="AK51" i="56" s="1"/>
  <c r="AL51" i="56" s="1"/>
  <c r="AK50" i="56"/>
  <c r="AL50" i="56" s="1"/>
  <c r="Y39" i="44"/>
  <c r="Z39" i="44" s="1"/>
  <c r="W56" i="44"/>
  <c r="W50" i="44"/>
  <c r="AC28" i="42"/>
  <c r="AC28" i="45"/>
  <c r="AC28" i="43"/>
  <c r="AK50" i="14"/>
  <c r="AL50" i="14" s="1"/>
  <c r="AI51" i="14"/>
  <c r="AK51" i="14" s="1"/>
  <c r="AL51" i="14" s="1"/>
  <c r="H8" i="19"/>
  <c r="H37" i="19" s="1"/>
  <c r="AF12" i="47"/>
  <c r="H3" i="19"/>
  <c r="H32" i="19" s="1"/>
  <c r="AF12" i="42"/>
  <c r="H6" i="19"/>
  <c r="H35" i="19" s="1"/>
  <c r="AF12" i="45"/>
  <c r="H4" i="19"/>
  <c r="H33" i="19" s="1"/>
  <c r="AF12" i="43"/>
  <c r="AC36" i="44" l="1"/>
  <c r="AC39" i="44" s="1"/>
  <c r="AK58" i="60"/>
  <c r="AL58" i="60" s="1"/>
  <c r="AI52" i="58"/>
  <c r="AI53" i="58" s="1"/>
  <c r="AK53" i="58" s="1"/>
  <c r="AL53" i="58" s="1"/>
  <c r="AI58" i="14"/>
  <c r="AK58" i="14" s="1"/>
  <c r="AL58" i="14" s="1"/>
  <c r="AI58" i="56"/>
  <c r="AK58" i="56" s="1"/>
  <c r="AL58" i="56" s="1"/>
  <c r="AI52" i="56"/>
  <c r="AK52" i="56" s="1"/>
  <c r="AL52" i="56" s="1"/>
  <c r="W57" i="44"/>
  <c r="Y57" i="44" s="1"/>
  <c r="Z57" i="44" s="1"/>
  <c r="Y56" i="44"/>
  <c r="Z56" i="44" s="1"/>
  <c r="AE28" i="47"/>
  <c r="AF28" i="47" s="1"/>
  <c r="AC36" i="47"/>
  <c r="Y56" i="45"/>
  <c r="Z56" i="45" s="1"/>
  <c r="W57" i="45"/>
  <c r="Y57" i="45" s="1"/>
  <c r="Z57" i="45" s="1"/>
  <c r="R21" i="19"/>
  <c r="AL56" i="57"/>
  <c r="R50" i="19" s="1"/>
  <c r="AK12" i="47"/>
  <c r="AI59" i="14"/>
  <c r="AK59" i="14" s="1"/>
  <c r="AL59" i="14" s="1"/>
  <c r="Y56" i="46"/>
  <c r="Z56" i="46" s="1"/>
  <c r="W57" i="46"/>
  <c r="Y57" i="46" s="1"/>
  <c r="Z57" i="46" s="1"/>
  <c r="AK12" i="45"/>
  <c r="R19" i="19"/>
  <c r="AL56" i="14"/>
  <c r="R48" i="19" s="1"/>
  <c r="W51" i="11"/>
  <c r="Y51" i="11" s="1"/>
  <c r="Z51" i="11" s="1"/>
  <c r="Y50" i="11"/>
  <c r="AK12" i="43"/>
  <c r="Y56" i="11"/>
  <c r="Z56" i="11" s="1"/>
  <c r="W57" i="11"/>
  <c r="Y57" i="11" s="1"/>
  <c r="Z57" i="11" s="1"/>
  <c r="R20" i="19"/>
  <c r="AL56" i="56"/>
  <c r="R49" i="19" s="1"/>
  <c r="W57" i="43"/>
  <c r="Y57" i="43" s="1"/>
  <c r="Z57" i="43" s="1"/>
  <c r="Y56" i="43"/>
  <c r="Z56" i="43" s="1"/>
  <c r="Y50" i="46"/>
  <c r="W51" i="46"/>
  <c r="Y51" i="46" s="1"/>
  <c r="Z51" i="46" s="1"/>
  <c r="AK12" i="44"/>
  <c r="Y50" i="42"/>
  <c r="W51" i="42"/>
  <c r="Y51" i="42" s="1"/>
  <c r="Z51" i="42" s="1"/>
  <c r="AC36" i="43"/>
  <c r="AE28" i="43"/>
  <c r="AF28" i="43" s="1"/>
  <c r="AC36" i="11"/>
  <c r="AE28" i="11"/>
  <c r="AF28" i="11" s="1"/>
  <c r="Y50" i="43"/>
  <c r="W51" i="43"/>
  <c r="Y51" i="43" s="1"/>
  <c r="Z51" i="43" s="1"/>
  <c r="AE28" i="46"/>
  <c r="AF28" i="46" s="1"/>
  <c r="AC36" i="46"/>
  <c r="AI52" i="57"/>
  <c r="AK12" i="42"/>
  <c r="AI19" i="42"/>
  <c r="AK19" i="42" s="1"/>
  <c r="AL19" i="42" s="1"/>
  <c r="AI19" i="46"/>
  <c r="AK19" i="46" s="1"/>
  <c r="AL19" i="46" s="1"/>
  <c r="AI19" i="45"/>
  <c r="AK19" i="45" s="1"/>
  <c r="AL19" i="45" s="1"/>
  <c r="AI19" i="44"/>
  <c r="AK19" i="44" s="1"/>
  <c r="AL19" i="44" s="1"/>
  <c r="AI19" i="43"/>
  <c r="AK19" i="43" s="1"/>
  <c r="AL19" i="43" s="1"/>
  <c r="AI19" i="11"/>
  <c r="AK19" i="11" s="1"/>
  <c r="AL19" i="11" s="1"/>
  <c r="AI19" i="47"/>
  <c r="AK19" i="47" s="1"/>
  <c r="AL19" i="47" s="1"/>
  <c r="AE28" i="45"/>
  <c r="AF28" i="45" s="1"/>
  <c r="AC36" i="45"/>
  <c r="AK12" i="11"/>
  <c r="W51" i="47"/>
  <c r="Y51" i="47" s="1"/>
  <c r="Z51" i="47" s="1"/>
  <c r="Y50" i="47"/>
  <c r="W57" i="42"/>
  <c r="Y57" i="42" s="1"/>
  <c r="Z57" i="42" s="1"/>
  <c r="Y56" i="42"/>
  <c r="Z56" i="42" s="1"/>
  <c r="AE28" i="42"/>
  <c r="AF28" i="42" s="1"/>
  <c r="AC36" i="42"/>
  <c r="AI54" i="60"/>
  <c r="AK54" i="60" s="1"/>
  <c r="AL54" i="60" s="1"/>
  <c r="W57" i="47"/>
  <c r="Y57" i="47" s="1"/>
  <c r="Z57" i="47" s="1"/>
  <c r="Y56" i="47"/>
  <c r="Z56" i="47" s="1"/>
  <c r="AI58" i="58"/>
  <c r="AI52" i="14"/>
  <c r="W51" i="44"/>
  <c r="Y51" i="44" s="1"/>
  <c r="Z51" i="44" s="1"/>
  <c r="Y50" i="44"/>
  <c r="W51" i="45"/>
  <c r="Y51" i="45" s="1"/>
  <c r="Z51" i="45" s="1"/>
  <c r="Y50" i="45"/>
  <c r="AI58" i="57"/>
  <c r="AK12" i="46"/>
  <c r="AI60" i="60"/>
  <c r="AK60" i="60" s="1"/>
  <c r="AL60" i="60" s="1"/>
  <c r="R22" i="19"/>
  <c r="AL56" i="58"/>
  <c r="R51" i="19" s="1"/>
  <c r="AE36" i="44" l="1"/>
  <c r="AF36" i="44" s="1"/>
  <c r="AK52" i="58"/>
  <c r="AL52" i="58" s="1"/>
  <c r="AI53" i="56"/>
  <c r="AK53" i="56" s="1"/>
  <c r="AL53" i="56" s="1"/>
  <c r="W58" i="44"/>
  <c r="AI59" i="56"/>
  <c r="AK59" i="56" s="1"/>
  <c r="AL59" i="56" s="1"/>
  <c r="W58" i="47"/>
  <c r="Y58" i="47" s="1"/>
  <c r="Z58" i="47" s="1"/>
  <c r="W52" i="47"/>
  <c r="W53" i="47" s="1"/>
  <c r="Y53" i="47" s="1"/>
  <c r="Z53" i="47" s="1"/>
  <c r="AI54" i="58"/>
  <c r="AK54" i="58" s="1"/>
  <c r="AL54" i="58" s="1"/>
  <c r="AI60" i="14"/>
  <c r="AK60" i="14" s="1"/>
  <c r="AL60" i="14" s="1"/>
  <c r="W52" i="45"/>
  <c r="Y52" i="45" s="1"/>
  <c r="Z52" i="45" s="1"/>
  <c r="W58" i="42"/>
  <c r="Y58" i="42" s="1"/>
  <c r="Z58" i="42" s="1"/>
  <c r="W58" i="43"/>
  <c r="Y58" i="43" s="1"/>
  <c r="Z58" i="43" s="1"/>
  <c r="W58" i="46"/>
  <c r="Y58" i="46" s="1"/>
  <c r="Z58" i="46" s="1"/>
  <c r="W52" i="44"/>
  <c r="Y52" i="44" s="1"/>
  <c r="Z52" i="44" s="1"/>
  <c r="AI28" i="11"/>
  <c r="AK28" i="11" s="1"/>
  <c r="AL28" i="11" s="1"/>
  <c r="W52" i="11"/>
  <c r="Y52" i="11" s="1"/>
  <c r="Z52" i="11" s="1"/>
  <c r="AC50" i="44"/>
  <c r="AC56" i="44"/>
  <c r="AE39" i="44"/>
  <c r="AF39" i="44" s="1"/>
  <c r="AK52" i="14"/>
  <c r="AL52" i="14" s="1"/>
  <c r="AI53" i="14"/>
  <c r="AK53" i="14" s="1"/>
  <c r="AL53" i="14" s="1"/>
  <c r="AC39" i="43"/>
  <c r="AE36" i="43"/>
  <c r="AF36" i="43" s="1"/>
  <c r="W52" i="46"/>
  <c r="W58" i="11"/>
  <c r="AI54" i="56"/>
  <c r="AK54" i="56" s="1"/>
  <c r="AL54" i="56" s="1"/>
  <c r="W58" i="45"/>
  <c r="P6" i="19"/>
  <c r="Z50" i="45"/>
  <c r="P35" i="19" s="1"/>
  <c r="I2" i="19"/>
  <c r="I31" i="19" s="1"/>
  <c r="AL12" i="11"/>
  <c r="AI28" i="45"/>
  <c r="AI59" i="58"/>
  <c r="AK59" i="58" s="1"/>
  <c r="AL59" i="58" s="1"/>
  <c r="AK58" i="58"/>
  <c r="AL58" i="58" s="1"/>
  <c r="AC39" i="45"/>
  <c r="AE36" i="45"/>
  <c r="AF36" i="45" s="1"/>
  <c r="W52" i="43"/>
  <c r="W52" i="42"/>
  <c r="P7" i="19"/>
  <c r="Z50" i="46"/>
  <c r="P36" i="19" s="1"/>
  <c r="I6" i="19"/>
  <c r="I35" i="19" s="1"/>
  <c r="AL12" i="45"/>
  <c r="W59" i="43"/>
  <c r="Y59" i="43" s="1"/>
  <c r="Z59" i="43" s="1"/>
  <c r="AC39" i="47"/>
  <c r="AE36" i="47"/>
  <c r="AF36" i="47" s="1"/>
  <c r="AI28" i="46"/>
  <c r="AI28" i="42"/>
  <c r="P4" i="19"/>
  <c r="Z50" i="43"/>
  <c r="P33" i="19" s="1"/>
  <c r="P3" i="19"/>
  <c r="Z50" i="42"/>
  <c r="P32" i="19" s="1"/>
  <c r="AI28" i="47"/>
  <c r="I7" i="19"/>
  <c r="I36" i="19" s="1"/>
  <c r="AL12" i="46"/>
  <c r="I3" i="19"/>
  <c r="I32" i="19" s="1"/>
  <c r="AL12" i="42"/>
  <c r="AI28" i="44"/>
  <c r="P2" i="19"/>
  <c r="Z50" i="11"/>
  <c r="P31" i="19" s="1"/>
  <c r="I8" i="19"/>
  <c r="I37" i="19" s="1"/>
  <c r="AL12" i="47"/>
  <c r="W59" i="44"/>
  <c r="Y59" i="44" s="1"/>
  <c r="Z59" i="44" s="1"/>
  <c r="Y58" i="44"/>
  <c r="Z58" i="44" s="1"/>
  <c r="AI59" i="57"/>
  <c r="AK59" i="57" s="1"/>
  <c r="AL59" i="57" s="1"/>
  <c r="AK58" i="57"/>
  <c r="AL58" i="57" s="1"/>
  <c r="P5" i="19"/>
  <c r="Z50" i="44"/>
  <c r="P34" i="19" s="1"/>
  <c r="P8" i="19"/>
  <c r="Z50" i="47"/>
  <c r="P37" i="19" s="1"/>
  <c r="AI53" i="57"/>
  <c r="AK53" i="57" s="1"/>
  <c r="AL53" i="57" s="1"/>
  <c r="AK52" i="57"/>
  <c r="AL52" i="57" s="1"/>
  <c r="AC39" i="11"/>
  <c r="AE36" i="11"/>
  <c r="AF36" i="11" s="1"/>
  <c r="I5" i="19"/>
  <c r="I34" i="19" s="1"/>
  <c r="AL12" i="44"/>
  <c r="AI28" i="43"/>
  <c r="AE36" i="42"/>
  <c r="AF36" i="42" s="1"/>
  <c r="AC39" i="42"/>
  <c r="AC39" i="46"/>
  <c r="AE36" i="46"/>
  <c r="AF36" i="46" s="1"/>
  <c r="I4" i="19"/>
  <c r="I33" i="19" s="1"/>
  <c r="AL12" i="43"/>
  <c r="Q12" i="52"/>
  <c r="Q12" i="13"/>
  <c r="Q12" i="55"/>
  <c r="Q12" i="53"/>
  <c r="Q12" i="54"/>
  <c r="AI60" i="56" l="1"/>
  <c r="AK60" i="56" s="1"/>
  <c r="AL60" i="56" s="1"/>
  <c r="Y52" i="47"/>
  <c r="Z52" i="47" s="1"/>
  <c r="W59" i="47"/>
  <c r="Y59" i="47" s="1"/>
  <c r="Z59" i="47" s="1"/>
  <c r="W53" i="44"/>
  <c r="Y53" i="44" s="1"/>
  <c r="Z53" i="44" s="1"/>
  <c r="AI36" i="11"/>
  <c r="W53" i="11"/>
  <c r="Y53" i="11" s="1"/>
  <c r="Z53" i="11" s="1"/>
  <c r="W60" i="47"/>
  <c r="Y60" i="47" s="1"/>
  <c r="Z60" i="47" s="1"/>
  <c r="W54" i="44"/>
  <c r="Y54" i="44" s="1"/>
  <c r="Z54" i="44" s="1"/>
  <c r="W59" i="42"/>
  <c r="Y59" i="42" s="1"/>
  <c r="Z59" i="42" s="1"/>
  <c r="W53" i="45"/>
  <c r="Y53" i="45" s="1"/>
  <c r="Z53" i="45" s="1"/>
  <c r="W59" i="46"/>
  <c r="Y59" i="46" s="1"/>
  <c r="Z59" i="46" s="1"/>
  <c r="AI54" i="57"/>
  <c r="AK54" i="57" s="1"/>
  <c r="AL54" i="57" s="1"/>
  <c r="W60" i="43"/>
  <c r="Y60" i="43" s="1"/>
  <c r="Z60" i="43" s="1"/>
  <c r="W53" i="42"/>
  <c r="Y53" i="42" s="1"/>
  <c r="Z53" i="42" s="1"/>
  <c r="Y52" i="42"/>
  <c r="Z52" i="42" s="1"/>
  <c r="AC56" i="46"/>
  <c r="AE39" i="46"/>
  <c r="AF39" i="46" s="1"/>
  <c r="AC50" i="46"/>
  <c r="AC50" i="11"/>
  <c r="AE39" i="11"/>
  <c r="AF39" i="11" s="1"/>
  <c r="AC56" i="11"/>
  <c r="AI60" i="57"/>
  <c r="AK60" i="57" s="1"/>
  <c r="AL60" i="57" s="1"/>
  <c r="Y52" i="43"/>
  <c r="Z52" i="43" s="1"/>
  <c r="W53" i="43"/>
  <c r="Y53" i="43" s="1"/>
  <c r="Z53" i="43" s="1"/>
  <c r="W59" i="11"/>
  <c r="Y59" i="11" s="1"/>
  <c r="Z59" i="11" s="1"/>
  <c r="Y58" i="11"/>
  <c r="Z58" i="11" s="1"/>
  <c r="AE39" i="42"/>
  <c r="AF39" i="42" s="1"/>
  <c r="AC56" i="42"/>
  <c r="AC50" i="42"/>
  <c r="AE39" i="47"/>
  <c r="AF39" i="47" s="1"/>
  <c r="AC56" i="47"/>
  <c r="AC50" i="47"/>
  <c r="Y52" i="46"/>
  <c r="Z52" i="46" s="1"/>
  <c r="W53" i="46"/>
  <c r="Y53" i="46" s="1"/>
  <c r="Z53" i="46" s="1"/>
  <c r="AK28" i="44"/>
  <c r="AL28" i="44" s="1"/>
  <c r="AI36" i="44"/>
  <c r="AC56" i="45"/>
  <c r="AE39" i="45"/>
  <c r="AF39" i="45" s="1"/>
  <c r="AC50" i="45"/>
  <c r="W60" i="44"/>
  <c r="Y60" i="44" s="1"/>
  <c r="Z60" i="44" s="1"/>
  <c r="AI60" i="58"/>
  <c r="AK60" i="58" s="1"/>
  <c r="AL60" i="58" s="1"/>
  <c r="AC56" i="43"/>
  <c r="AE39" i="43"/>
  <c r="AF39" i="43" s="1"/>
  <c r="AC50" i="43"/>
  <c r="AK28" i="43"/>
  <c r="AL28" i="43" s="1"/>
  <c r="AI36" i="43"/>
  <c r="AK36" i="11"/>
  <c r="AL36" i="11" s="1"/>
  <c r="AI39" i="11"/>
  <c r="W54" i="47"/>
  <c r="Y54" i="47" s="1"/>
  <c r="Z54" i="47" s="1"/>
  <c r="AI36" i="47"/>
  <c r="AK28" i="47"/>
  <c r="AL28" i="47" s="1"/>
  <c r="AK28" i="42"/>
  <c r="AL28" i="42" s="1"/>
  <c r="AI36" i="42"/>
  <c r="AC57" i="44"/>
  <c r="AE57" i="44" s="1"/>
  <c r="AF57" i="44" s="1"/>
  <c r="AE56" i="44"/>
  <c r="AF56" i="44" s="1"/>
  <c r="W54" i="11"/>
  <c r="Y54" i="11" s="1"/>
  <c r="Z54" i="11" s="1"/>
  <c r="AK28" i="46"/>
  <c r="AL28" i="46" s="1"/>
  <c r="AI36" i="46"/>
  <c r="AK28" i="45"/>
  <c r="AL28" i="45" s="1"/>
  <c r="AI36" i="45"/>
  <c r="Y58" i="45"/>
  <c r="Z58" i="45" s="1"/>
  <c r="W59" i="45"/>
  <c r="Y59" i="45" s="1"/>
  <c r="Z59" i="45" s="1"/>
  <c r="AI54" i="14"/>
  <c r="AK54" i="14" s="1"/>
  <c r="AL54" i="14" s="1"/>
  <c r="AC51" i="44"/>
  <c r="AE51" i="44" s="1"/>
  <c r="AF51" i="44" s="1"/>
  <c r="AE50" i="44"/>
  <c r="S12" i="54"/>
  <c r="Q19" i="54"/>
  <c r="S19" i="54" s="1"/>
  <c r="T19" i="54" s="1"/>
  <c r="Q19" i="55"/>
  <c r="S19" i="55" s="1"/>
  <c r="T19" i="55" s="1"/>
  <c r="Q19" i="13"/>
  <c r="S19" i="13" s="1"/>
  <c r="T19" i="13" s="1"/>
  <c r="Q19" i="52"/>
  <c r="S19" i="52" s="1"/>
  <c r="T19" i="52" s="1"/>
  <c r="Q19" i="53"/>
  <c r="S19" i="53" s="1"/>
  <c r="T19" i="53" s="1"/>
  <c r="S12" i="55"/>
  <c r="S12" i="13"/>
  <c r="S12" i="52"/>
  <c r="S12" i="53"/>
  <c r="W54" i="45" l="1"/>
  <c r="Y54" i="45" s="1"/>
  <c r="Z54" i="45" s="1"/>
  <c r="W60" i="42"/>
  <c r="Y60" i="42" s="1"/>
  <c r="Z60" i="42" s="1"/>
  <c r="AC52" i="44"/>
  <c r="AC53" i="44" s="1"/>
  <c r="AE53" i="44" s="1"/>
  <c r="AF53" i="44" s="1"/>
  <c r="W60" i="46"/>
  <c r="Y60" i="46" s="1"/>
  <c r="Z60" i="46" s="1"/>
  <c r="W54" i="42"/>
  <c r="Y54" i="42" s="1"/>
  <c r="Z54" i="42" s="1"/>
  <c r="Q28" i="53"/>
  <c r="S28" i="53" s="1"/>
  <c r="T28" i="53" s="1"/>
  <c r="AI39" i="43"/>
  <c r="AK36" i="43"/>
  <c r="AL36" i="43" s="1"/>
  <c r="AC51" i="45"/>
  <c r="AE51" i="45" s="1"/>
  <c r="AF51" i="45" s="1"/>
  <c r="AE50" i="45"/>
  <c r="W60" i="11"/>
  <c r="Y60" i="11" s="1"/>
  <c r="Z60" i="11" s="1"/>
  <c r="AI39" i="45"/>
  <c r="AK36" i="45"/>
  <c r="AL36" i="45" s="1"/>
  <c r="AK36" i="42"/>
  <c r="AL36" i="42" s="1"/>
  <c r="AI39" i="42"/>
  <c r="AC51" i="11"/>
  <c r="AE51" i="11" s="1"/>
  <c r="AF51" i="11" s="1"/>
  <c r="AE50" i="11"/>
  <c r="AE52" i="44"/>
  <c r="AF52" i="44" s="1"/>
  <c r="AC51" i="43"/>
  <c r="AE51" i="43" s="1"/>
  <c r="AF51" i="43" s="1"/>
  <c r="AE50" i="43"/>
  <c r="AE56" i="45"/>
  <c r="AF56" i="45" s="1"/>
  <c r="AC57" i="45"/>
  <c r="AE57" i="45" s="1"/>
  <c r="AF57" i="45" s="1"/>
  <c r="AC51" i="47"/>
  <c r="AE51" i="47" s="1"/>
  <c r="AF51" i="47" s="1"/>
  <c r="AE50" i="47"/>
  <c r="AC51" i="46"/>
  <c r="AE51" i="46" s="1"/>
  <c r="AF51" i="46" s="1"/>
  <c r="AE50" i="46"/>
  <c r="Q5" i="19"/>
  <c r="AF50" i="44"/>
  <c r="Q34" i="19" s="1"/>
  <c r="AI39" i="46"/>
  <c r="AK36" i="46"/>
  <c r="AL36" i="46" s="1"/>
  <c r="AI39" i="44"/>
  <c r="AK36" i="44"/>
  <c r="AL36" i="44" s="1"/>
  <c r="AC57" i="47"/>
  <c r="AE57" i="47" s="1"/>
  <c r="AF57" i="47" s="1"/>
  <c r="AE56" i="47"/>
  <c r="AF56" i="47" s="1"/>
  <c r="W54" i="43"/>
  <c r="Y54" i="43" s="1"/>
  <c r="Z54" i="43" s="1"/>
  <c r="AK36" i="47"/>
  <c r="AL36" i="47" s="1"/>
  <c r="AI39" i="47"/>
  <c r="AE56" i="43"/>
  <c r="AF56" i="43" s="1"/>
  <c r="AC57" i="43"/>
  <c r="AE57" i="43" s="1"/>
  <c r="AF57" i="43" s="1"/>
  <c r="AC57" i="46"/>
  <c r="AE57" i="46" s="1"/>
  <c r="AF57" i="46" s="1"/>
  <c r="AE56" i="46"/>
  <c r="AF56" i="46" s="1"/>
  <c r="AE50" i="42"/>
  <c r="AC51" i="42"/>
  <c r="AE51" i="42" s="1"/>
  <c r="AF51" i="42" s="1"/>
  <c r="W60" i="45"/>
  <c r="Y60" i="45" s="1"/>
  <c r="Z60" i="45" s="1"/>
  <c r="AC58" i="44"/>
  <c r="AK39" i="11"/>
  <c r="AL39" i="11" s="1"/>
  <c r="AI56" i="11"/>
  <c r="AI50" i="11"/>
  <c r="W54" i="46"/>
  <c r="Y54" i="46" s="1"/>
  <c r="Z54" i="46" s="1"/>
  <c r="AC57" i="42"/>
  <c r="AE57" i="42" s="1"/>
  <c r="AF57" i="42" s="1"/>
  <c r="AE56" i="42"/>
  <c r="AF56" i="42" s="1"/>
  <c r="AC57" i="11"/>
  <c r="AE57" i="11" s="1"/>
  <c r="AF57" i="11" s="1"/>
  <c r="AE56" i="11"/>
  <c r="AF56" i="11" s="1"/>
  <c r="Q28" i="13"/>
  <c r="S28" i="13" s="1"/>
  <c r="T28" i="13" s="1"/>
  <c r="W12" i="54"/>
  <c r="W12" i="52"/>
  <c r="W12" i="53"/>
  <c r="W12" i="13"/>
  <c r="W12" i="55"/>
  <c r="T12" i="52"/>
  <c r="F15" i="19"/>
  <c r="F44" i="19" s="1"/>
  <c r="T12" i="13"/>
  <c r="F14" i="19"/>
  <c r="F43" i="19" s="1"/>
  <c r="T12" i="53"/>
  <c r="F16" i="19"/>
  <c r="F45" i="19" s="1"/>
  <c r="Q28" i="55"/>
  <c r="F18" i="19"/>
  <c r="F47" i="19" s="1"/>
  <c r="T12" i="55"/>
  <c r="Q28" i="54"/>
  <c r="Q28" i="52"/>
  <c r="F17" i="19"/>
  <c r="F46" i="19" s="1"/>
  <c r="T12" i="54"/>
  <c r="AC52" i="43" l="1"/>
  <c r="AE52" i="43" s="1"/>
  <c r="AF52" i="43" s="1"/>
  <c r="Q36" i="53"/>
  <c r="AC58" i="46"/>
  <c r="AC59" i="46" s="1"/>
  <c r="AE59" i="46" s="1"/>
  <c r="AF59" i="46" s="1"/>
  <c r="AC52" i="46"/>
  <c r="AC58" i="11"/>
  <c r="AC59" i="11" s="1"/>
  <c r="AE59" i="11" s="1"/>
  <c r="AF59" i="11" s="1"/>
  <c r="AC58" i="43"/>
  <c r="AC59" i="43" s="1"/>
  <c r="AE59" i="43" s="1"/>
  <c r="AF59" i="43" s="1"/>
  <c r="AC52" i="42"/>
  <c r="AE52" i="42" s="1"/>
  <c r="AF52" i="42" s="1"/>
  <c r="AC52" i="11"/>
  <c r="AE52" i="11" s="1"/>
  <c r="AF52" i="11" s="1"/>
  <c r="AC52" i="45"/>
  <c r="AE52" i="45" s="1"/>
  <c r="AF52" i="45" s="1"/>
  <c r="Q36" i="13"/>
  <c r="Q39" i="13" s="1"/>
  <c r="AC58" i="42"/>
  <c r="AC59" i="42" s="1"/>
  <c r="AE59" i="42" s="1"/>
  <c r="AF59" i="42" s="1"/>
  <c r="AC52" i="47"/>
  <c r="AE52" i="46"/>
  <c r="AF52" i="46" s="1"/>
  <c r="AC53" i="46"/>
  <c r="AE53" i="46" s="1"/>
  <c r="AF53" i="46" s="1"/>
  <c r="AK39" i="45"/>
  <c r="AL39" i="45" s="1"/>
  <c r="AI56" i="45"/>
  <c r="AI50" i="45"/>
  <c r="Q7" i="19"/>
  <c r="AF50" i="46"/>
  <c r="Q36" i="19" s="1"/>
  <c r="AI56" i="44"/>
  <c r="AK39" i="44"/>
  <c r="AL39" i="44" s="1"/>
  <c r="AI50" i="44"/>
  <c r="AI50" i="47"/>
  <c r="AI56" i="47"/>
  <c r="AK39" i="47"/>
  <c r="AL39" i="47" s="1"/>
  <c r="Q2" i="19"/>
  <c r="AF50" i="11"/>
  <c r="Q31" i="19" s="1"/>
  <c r="AK50" i="11"/>
  <c r="AI51" i="11"/>
  <c r="AK51" i="11" s="1"/>
  <c r="AL51" i="11" s="1"/>
  <c r="Q3" i="19"/>
  <c r="AF50" i="42"/>
  <c r="Q32" i="19" s="1"/>
  <c r="AK39" i="46"/>
  <c r="AL39" i="46" s="1"/>
  <c r="AI56" i="46"/>
  <c r="AI50" i="46"/>
  <c r="AE52" i="47"/>
  <c r="AF52" i="47" s="1"/>
  <c r="Q4" i="19"/>
  <c r="AF50" i="43"/>
  <c r="Q33" i="19" s="1"/>
  <c r="Q6" i="19"/>
  <c r="AF50" i="45"/>
  <c r="Q35" i="19" s="1"/>
  <c r="AI57" i="11"/>
  <c r="AK57" i="11" s="1"/>
  <c r="AL57" i="11" s="1"/>
  <c r="AK56" i="11"/>
  <c r="AL56" i="11" s="1"/>
  <c r="AE58" i="46"/>
  <c r="AF58" i="46" s="1"/>
  <c r="Q8" i="19"/>
  <c r="AF50" i="47"/>
  <c r="Q37" i="19" s="1"/>
  <c r="AI50" i="42"/>
  <c r="AI56" i="42"/>
  <c r="AK39" i="42"/>
  <c r="AL39" i="42" s="1"/>
  <c r="AC58" i="47"/>
  <c r="AC54" i="44"/>
  <c r="AE54" i="44" s="1"/>
  <c r="AF54" i="44" s="1"/>
  <c r="AE58" i="44"/>
  <c r="AF58" i="44" s="1"/>
  <c r="AC59" i="44"/>
  <c r="AE59" i="44" s="1"/>
  <c r="AF59" i="44" s="1"/>
  <c r="AC58" i="45"/>
  <c r="AK39" i="43"/>
  <c r="AL39" i="43" s="1"/>
  <c r="AI56" i="43"/>
  <c r="AI50" i="43"/>
  <c r="Q39" i="53"/>
  <c r="S36" i="53"/>
  <c r="T36" i="53" s="1"/>
  <c r="S28" i="52"/>
  <c r="T28" i="52" s="1"/>
  <c r="Q36" i="52"/>
  <c r="Y12" i="55"/>
  <c r="Y12" i="13"/>
  <c r="S28" i="54"/>
  <c r="T28" i="54" s="1"/>
  <c r="Q36" i="54"/>
  <c r="Y12" i="53"/>
  <c r="W19" i="53"/>
  <c r="Y19" i="53" s="1"/>
  <c r="Z19" i="53" s="1"/>
  <c r="W19" i="54"/>
  <c r="Y19" i="54" s="1"/>
  <c r="Z19" i="54" s="1"/>
  <c r="W19" i="55"/>
  <c r="Y19" i="55" s="1"/>
  <c r="Z19" i="55" s="1"/>
  <c r="W19" i="13"/>
  <c r="Y19" i="13" s="1"/>
  <c r="Z19" i="13" s="1"/>
  <c r="W19" i="52"/>
  <c r="Y19" i="52" s="1"/>
  <c r="Z19" i="52" s="1"/>
  <c r="Y12" i="52"/>
  <c r="S28" i="55"/>
  <c r="T28" i="55" s="1"/>
  <c r="Q36" i="55"/>
  <c r="Y12" i="54"/>
  <c r="W28" i="54"/>
  <c r="AC53" i="43" l="1"/>
  <c r="AE53" i="43" s="1"/>
  <c r="AF53" i="43" s="1"/>
  <c r="AE58" i="11"/>
  <c r="AF58" i="11" s="1"/>
  <c r="AC53" i="42"/>
  <c r="AE53" i="42" s="1"/>
  <c r="AF53" i="42" s="1"/>
  <c r="AE58" i="43"/>
  <c r="AF58" i="43" s="1"/>
  <c r="AC54" i="43"/>
  <c r="AE54" i="43" s="1"/>
  <c r="AF54" i="43" s="1"/>
  <c r="AC53" i="11"/>
  <c r="AE53" i="11" s="1"/>
  <c r="AF53" i="11" s="1"/>
  <c r="AC53" i="45"/>
  <c r="AE53" i="45" s="1"/>
  <c r="AF53" i="45" s="1"/>
  <c r="S36" i="13"/>
  <c r="T36" i="13" s="1"/>
  <c r="AC60" i="44"/>
  <c r="AE60" i="44" s="1"/>
  <c r="AF60" i="44" s="1"/>
  <c r="AC60" i="11"/>
  <c r="AE60" i="11" s="1"/>
  <c r="AF60" i="11" s="1"/>
  <c r="AC53" i="47"/>
  <c r="AE53" i="47" s="1"/>
  <c r="AF53" i="47" s="1"/>
  <c r="AI58" i="11"/>
  <c r="AI59" i="11" s="1"/>
  <c r="AE58" i="42"/>
  <c r="AF58" i="42" s="1"/>
  <c r="AC60" i="42"/>
  <c r="AE60" i="42" s="1"/>
  <c r="AF60" i="42" s="1"/>
  <c r="AI52" i="11"/>
  <c r="AI53" i="11" s="1"/>
  <c r="AK53" i="11" s="1"/>
  <c r="AL53" i="11" s="1"/>
  <c r="AC54" i="45"/>
  <c r="AE54" i="45" s="1"/>
  <c r="AF54" i="45" s="1"/>
  <c r="AK56" i="43"/>
  <c r="AL56" i="43" s="1"/>
  <c r="AI57" i="43"/>
  <c r="AK57" i="43" s="1"/>
  <c r="AL57" i="43" s="1"/>
  <c r="AC59" i="47"/>
  <c r="AE59" i="47" s="1"/>
  <c r="AF59" i="47" s="1"/>
  <c r="AE58" i="47"/>
  <c r="AF58" i="47" s="1"/>
  <c r="AI51" i="47"/>
  <c r="AK51" i="47" s="1"/>
  <c r="AL51" i="47" s="1"/>
  <c r="AK50" i="47"/>
  <c r="AE58" i="45"/>
  <c r="AF58" i="45" s="1"/>
  <c r="AC59" i="45"/>
  <c r="AE59" i="45" s="1"/>
  <c r="AF59" i="45" s="1"/>
  <c r="AI57" i="42"/>
  <c r="AK57" i="42" s="1"/>
  <c r="AL57" i="42" s="1"/>
  <c r="AK56" i="42"/>
  <c r="AL56" i="42" s="1"/>
  <c r="AC60" i="43"/>
  <c r="AE60" i="43" s="1"/>
  <c r="AF60" i="43" s="1"/>
  <c r="AK50" i="42"/>
  <c r="AI51" i="42"/>
  <c r="AK51" i="42" s="1"/>
  <c r="AL51" i="42" s="1"/>
  <c r="AI51" i="44"/>
  <c r="AK51" i="44" s="1"/>
  <c r="AL51" i="44" s="1"/>
  <c r="AK50" i="44"/>
  <c r="AK50" i="45"/>
  <c r="AI51" i="45"/>
  <c r="AK51" i="45" s="1"/>
  <c r="AL51" i="45" s="1"/>
  <c r="R2" i="19"/>
  <c r="AL50" i="11"/>
  <c r="R31" i="19" s="1"/>
  <c r="AK56" i="45"/>
  <c r="AL56" i="45" s="1"/>
  <c r="AI57" i="45"/>
  <c r="AK57" i="45" s="1"/>
  <c r="AL57" i="45" s="1"/>
  <c r="AK50" i="46"/>
  <c r="AI51" i="46"/>
  <c r="AK51" i="46" s="1"/>
  <c r="AL51" i="46" s="1"/>
  <c r="AI57" i="44"/>
  <c r="AK57" i="44" s="1"/>
  <c r="AL57" i="44" s="1"/>
  <c r="AK56" i="44"/>
  <c r="AL56" i="44" s="1"/>
  <c r="AI51" i="43"/>
  <c r="AK51" i="43" s="1"/>
  <c r="AL51" i="43" s="1"/>
  <c r="AK50" i="43"/>
  <c r="AC60" i="46"/>
  <c r="AE60" i="46" s="1"/>
  <c r="AF60" i="46" s="1"/>
  <c r="AI57" i="46"/>
  <c r="AK57" i="46" s="1"/>
  <c r="AL57" i="46" s="1"/>
  <c r="AK56" i="46"/>
  <c r="AL56" i="46" s="1"/>
  <c r="AK56" i="47"/>
  <c r="AL56" i="47" s="1"/>
  <c r="AI57" i="47"/>
  <c r="AK57" i="47" s="1"/>
  <c r="AL57" i="47" s="1"/>
  <c r="AC54" i="42"/>
  <c r="AE54" i="42" s="1"/>
  <c r="AF54" i="42" s="1"/>
  <c r="AC54" i="46"/>
  <c r="AE54" i="46" s="1"/>
  <c r="AF54" i="46" s="1"/>
  <c r="W28" i="53"/>
  <c r="Y28" i="53" s="1"/>
  <c r="Z28" i="53" s="1"/>
  <c r="W28" i="55"/>
  <c r="Y28" i="55" s="1"/>
  <c r="Z28" i="55" s="1"/>
  <c r="G16" i="19"/>
  <c r="G45" i="19" s="1"/>
  <c r="Z12" i="53"/>
  <c r="G18" i="19"/>
  <c r="G47" i="19" s="1"/>
  <c r="Z12" i="55"/>
  <c r="S36" i="54"/>
  <c r="T36" i="54" s="1"/>
  <c r="Q39" i="54"/>
  <c r="S36" i="52"/>
  <c r="T36" i="52" s="1"/>
  <c r="Q39" i="52"/>
  <c r="G17" i="19"/>
  <c r="G46" i="19" s="1"/>
  <c r="Z12" i="54"/>
  <c r="Y28" i="54"/>
  <c r="Z28" i="54" s="1"/>
  <c r="W36" i="54"/>
  <c r="S36" i="55"/>
  <c r="T36" i="55" s="1"/>
  <c r="Q39" i="55"/>
  <c r="G15" i="19"/>
  <c r="G44" i="19" s="1"/>
  <c r="Z12" i="52"/>
  <c r="W28" i="13"/>
  <c r="Q56" i="13"/>
  <c r="Q50" i="13"/>
  <c r="S39" i="13"/>
  <c r="T39" i="13" s="1"/>
  <c r="AC12" i="13"/>
  <c r="AC12" i="53"/>
  <c r="AC12" i="52"/>
  <c r="AC12" i="55"/>
  <c r="AC12" i="54"/>
  <c r="G14" i="19"/>
  <c r="G43" i="19" s="1"/>
  <c r="Z12" i="13"/>
  <c r="W28" i="52"/>
  <c r="Q50" i="53"/>
  <c r="Q56" i="53"/>
  <c r="S39" i="53"/>
  <c r="T39" i="53" s="1"/>
  <c r="AC54" i="11" l="1"/>
  <c r="AE54" i="11" s="1"/>
  <c r="AF54" i="11" s="1"/>
  <c r="AI58" i="44"/>
  <c r="AK52" i="11"/>
  <c r="AL52" i="11" s="1"/>
  <c r="AI52" i="42"/>
  <c r="AI53" i="42" s="1"/>
  <c r="AK53" i="42" s="1"/>
  <c r="AL53" i="42" s="1"/>
  <c r="W36" i="53"/>
  <c r="W39" i="53" s="1"/>
  <c r="AI58" i="43"/>
  <c r="AK58" i="43" s="1"/>
  <c r="AL58" i="43" s="1"/>
  <c r="AK58" i="11"/>
  <c r="AL58" i="11" s="1"/>
  <c r="AC60" i="47"/>
  <c r="AE60" i="47" s="1"/>
  <c r="AF60" i="47" s="1"/>
  <c r="AC60" i="45"/>
  <c r="AE60" i="45" s="1"/>
  <c r="AF60" i="45" s="1"/>
  <c r="AI58" i="45"/>
  <c r="AI59" i="45" s="1"/>
  <c r="AK59" i="45" s="1"/>
  <c r="AL59" i="45" s="1"/>
  <c r="AK59" i="11"/>
  <c r="AL59" i="11" s="1"/>
  <c r="AI60" i="11"/>
  <c r="AK60" i="11" s="1"/>
  <c r="AL60" i="11" s="1"/>
  <c r="W36" i="55"/>
  <c r="W39" i="55" s="1"/>
  <c r="AC54" i="47"/>
  <c r="AE54" i="47" s="1"/>
  <c r="AF54" i="47" s="1"/>
  <c r="AI52" i="43"/>
  <c r="AK52" i="43" s="1"/>
  <c r="AL52" i="43" s="1"/>
  <c r="AI52" i="44"/>
  <c r="AK52" i="44" s="1"/>
  <c r="AL52" i="44" s="1"/>
  <c r="AI52" i="46"/>
  <c r="AI52" i="45"/>
  <c r="R8" i="19"/>
  <c r="AL50" i="47"/>
  <c r="R37" i="19" s="1"/>
  <c r="R7" i="19"/>
  <c r="AL50" i="46"/>
  <c r="R36" i="19" s="1"/>
  <c r="R6" i="19"/>
  <c r="AL50" i="45"/>
  <c r="R35" i="19" s="1"/>
  <c r="AI58" i="47"/>
  <c r="R4" i="19"/>
  <c r="AL50" i="43"/>
  <c r="R33" i="19" s="1"/>
  <c r="AK58" i="45"/>
  <c r="AL58" i="45" s="1"/>
  <c r="R3" i="19"/>
  <c r="AL50" i="42"/>
  <c r="R32" i="19" s="1"/>
  <c r="AI59" i="44"/>
  <c r="AK59" i="44" s="1"/>
  <c r="AL59" i="44" s="1"/>
  <c r="AK58" i="44"/>
  <c r="AL58" i="44" s="1"/>
  <c r="R5" i="19"/>
  <c r="AL50" i="44"/>
  <c r="R34" i="19" s="1"/>
  <c r="AI58" i="46"/>
  <c r="AI58" i="42"/>
  <c r="AI54" i="11"/>
  <c r="AI52" i="47"/>
  <c r="Q50" i="54"/>
  <c r="Q56" i="54"/>
  <c r="S39" i="54"/>
  <c r="T39" i="54" s="1"/>
  <c r="AE12" i="54"/>
  <c r="W39" i="54"/>
  <c r="Y36" i="54"/>
  <c r="Z36" i="54" s="1"/>
  <c r="AE12" i="55"/>
  <c r="Q51" i="13"/>
  <c r="S51" i="13" s="1"/>
  <c r="T51" i="13" s="1"/>
  <c r="S50" i="13"/>
  <c r="T50" i="13" s="1"/>
  <c r="AE12" i="52"/>
  <c r="Q57" i="13"/>
  <c r="S57" i="13" s="1"/>
  <c r="T57" i="13" s="1"/>
  <c r="S56" i="13"/>
  <c r="Q57" i="53"/>
  <c r="S57" i="53" s="1"/>
  <c r="T57" i="53" s="1"/>
  <c r="S56" i="53"/>
  <c r="AE12" i="53"/>
  <c r="W36" i="13"/>
  <c r="Y28" i="13"/>
  <c r="Z28" i="13" s="1"/>
  <c r="AC19" i="55"/>
  <c r="AE19" i="55" s="1"/>
  <c r="AF19" i="55" s="1"/>
  <c r="AC19" i="53"/>
  <c r="AE19" i="53" s="1"/>
  <c r="AF19" i="53" s="1"/>
  <c r="AC19" i="52"/>
  <c r="AE19" i="52" s="1"/>
  <c r="AF19" i="52" s="1"/>
  <c r="AC19" i="13"/>
  <c r="AE19" i="13" s="1"/>
  <c r="AF19" i="13" s="1"/>
  <c r="AC19" i="54"/>
  <c r="AE19" i="54" s="1"/>
  <c r="AF19" i="54" s="1"/>
  <c r="Q51" i="53"/>
  <c r="S51" i="53" s="1"/>
  <c r="T51" i="53" s="1"/>
  <c r="S50" i="53"/>
  <c r="T50" i="53" s="1"/>
  <c r="AE12" i="13"/>
  <c r="S39" i="52"/>
  <c r="T39" i="52" s="1"/>
  <c r="Q56" i="52"/>
  <c r="Q50" i="52"/>
  <c r="S39" i="55"/>
  <c r="T39" i="55" s="1"/>
  <c r="Q56" i="55"/>
  <c r="Q50" i="55"/>
  <c r="W36" i="52"/>
  <c r="Y28" i="52"/>
  <c r="Z28" i="52" s="1"/>
  <c r="AK54" i="11" l="1"/>
  <c r="AL54" i="11" s="1"/>
  <c r="Y36" i="53"/>
  <c r="Z36" i="53" s="1"/>
  <c r="AK52" i="42"/>
  <c r="AL52" i="42" s="1"/>
  <c r="AI59" i="43"/>
  <c r="AK59" i="43" s="1"/>
  <c r="AL59" i="43" s="1"/>
  <c r="AI53" i="43"/>
  <c r="AK53" i="43" s="1"/>
  <c r="AL53" i="43" s="1"/>
  <c r="AI54" i="42"/>
  <c r="AK54" i="42" s="1"/>
  <c r="AL54" i="42" s="1"/>
  <c r="Y36" i="55"/>
  <c r="Z36" i="55" s="1"/>
  <c r="AI60" i="44"/>
  <c r="AK60" i="44" s="1"/>
  <c r="AL60" i="44" s="1"/>
  <c r="Q58" i="13"/>
  <c r="Q59" i="13" s="1"/>
  <c r="S59" i="13" s="1"/>
  <c r="T59" i="13" s="1"/>
  <c r="AI53" i="44"/>
  <c r="AK53" i="44" s="1"/>
  <c r="AL53" i="44" s="1"/>
  <c r="AI60" i="45"/>
  <c r="AK60" i="45" s="1"/>
  <c r="AL60" i="45" s="1"/>
  <c r="AI59" i="47"/>
  <c r="AK59" i="47" s="1"/>
  <c r="AL59" i="47" s="1"/>
  <c r="AK58" i="47"/>
  <c r="AL58" i="47" s="1"/>
  <c r="AC28" i="13"/>
  <c r="AE28" i="13" s="1"/>
  <c r="AF28" i="13" s="1"/>
  <c r="AI53" i="47"/>
  <c r="AK53" i="47" s="1"/>
  <c r="AL53" i="47" s="1"/>
  <c r="AK52" i="47"/>
  <c r="AL52" i="47" s="1"/>
  <c r="AI59" i="42"/>
  <c r="AK59" i="42" s="1"/>
  <c r="AL59" i="42" s="1"/>
  <c r="AK58" i="42"/>
  <c r="AL58" i="42" s="1"/>
  <c r="AK58" i="46"/>
  <c r="AL58" i="46" s="1"/>
  <c r="AI59" i="46"/>
  <c r="AK59" i="46" s="1"/>
  <c r="AL59" i="46" s="1"/>
  <c r="AI53" i="45"/>
  <c r="AK53" i="45" s="1"/>
  <c r="AL53" i="45" s="1"/>
  <c r="AK52" i="45"/>
  <c r="AL52" i="45" s="1"/>
  <c r="Q52" i="13"/>
  <c r="S52" i="13" s="1"/>
  <c r="T52" i="13" s="1"/>
  <c r="AI60" i="43"/>
  <c r="AK60" i="43" s="1"/>
  <c r="AL60" i="43" s="1"/>
  <c r="AK52" i="46"/>
  <c r="AL52" i="46" s="1"/>
  <c r="AI53" i="46"/>
  <c r="AK53" i="46" s="1"/>
  <c r="AL53" i="46" s="1"/>
  <c r="AC28" i="53"/>
  <c r="AC36" i="53" s="1"/>
  <c r="S56" i="52"/>
  <c r="Q57" i="52"/>
  <c r="S57" i="52" s="1"/>
  <c r="T57" i="52" s="1"/>
  <c r="W39" i="13"/>
  <c r="Y36" i="13"/>
  <c r="Z36" i="13" s="1"/>
  <c r="AC28" i="54"/>
  <c r="W56" i="55"/>
  <c r="Y39" i="55"/>
  <c r="Z39" i="55" s="1"/>
  <c r="W50" i="55"/>
  <c r="H17" i="19"/>
  <c r="H46" i="19" s="1"/>
  <c r="AF12" i="54"/>
  <c r="AI12" i="52"/>
  <c r="AI12" i="54"/>
  <c r="AI12" i="53"/>
  <c r="AI12" i="55"/>
  <c r="AI12" i="13"/>
  <c r="O14" i="19"/>
  <c r="T56" i="13"/>
  <c r="O43" i="19" s="1"/>
  <c r="Q51" i="52"/>
  <c r="S51" i="52" s="1"/>
  <c r="T51" i="52" s="1"/>
  <c r="S50" i="52"/>
  <c r="T50" i="52" s="1"/>
  <c r="W39" i="52"/>
  <c r="Y36" i="52"/>
  <c r="Z36" i="52" s="1"/>
  <c r="H16" i="19"/>
  <c r="H45" i="19" s="1"/>
  <c r="AF12" i="53"/>
  <c r="AC28" i="55"/>
  <c r="Y39" i="53"/>
  <c r="Z39" i="53" s="1"/>
  <c r="W50" i="53"/>
  <c r="W56" i="53"/>
  <c r="Q51" i="55"/>
  <c r="S51" i="55" s="1"/>
  <c r="T51" i="55" s="1"/>
  <c r="S50" i="55"/>
  <c r="T50" i="55" s="1"/>
  <c r="H14" i="19"/>
  <c r="H43" i="19" s="1"/>
  <c r="AF12" i="13"/>
  <c r="H18" i="19"/>
  <c r="H47" i="19" s="1"/>
  <c r="AF12" i="55"/>
  <c r="Q57" i="55"/>
  <c r="S57" i="55" s="1"/>
  <c r="T57" i="55" s="1"/>
  <c r="S56" i="55"/>
  <c r="Q52" i="53"/>
  <c r="Q58" i="53"/>
  <c r="AC28" i="52"/>
  <c r="S56" i="54"/>
  <c r="Q57" i="54"/>
  <c r="S57" i="54" s="1"/>
  <c r="T57" i="54" s="1"/>
  <c r="T56" i="53"/>
  <c r="O45" i="19" s="1"/>
  <c r="O16" i="19"/>
  <c r="H15" i="19"/>
  <c r="H44" i="19" s="1"/>
  <c r="AF12" i="52"/>
  <c r="W50" i="54"/>
  <c r="Y39" i="54"/>
  <c r="Z39" i="54" s="1"/>
  <c r="W56" i="54"/>
  <c r="S50" i="54"/>
  <c r="T50" i="54" s="1"/>
  <c r="Q51" i="54"/>
  <c r="S51" i="54" s="1"/>
  <c r="T51" i="54" s="1"/>
  <c r="S58" i="13" l="1"/>
  <c r="T58" i="13" s="1"/>
  <c r="AI54" i="43"/>
  <c r="AK54" i="43" s="1"/>
  <c r="AL54" i="43" s="1"/>
  <c r="AI60" i="42"/>
  <c r="AK60" i="42" s="1"/>
  <c r="AL60" i="42" s="1"/>
  <c r="AI54" i="44"/>
  <c r="AK54" i="44" s="1"/>
  <c r="AL54" i="44" s="1"/>
  <c r="AC36" i="13"/>
  <c r="AC39" i="13" s="1"/>
  <c r="AI60" i="47"/>
  <c r="AK60" i="47" s="1"/>
  <c r="AL60" i="47" s="1"/>
  <c r="Q53" i="13"/>
  <c r="S53" i="13" s="1"/>
  <c r="T53" i="13" s="1"/>
  <c r="AE28" i="53"/>
  <c r="AF28" i="53" s="1"/>
  <c r="Q52" i="52"/>
  <c r="S52" i="52" s="1"/>
  <c r="T52" i="52" s="1"/>
  <c r="AI60" i="46"/>
  <c r="AK60" i="46" s="1"/>
  <c r="AL60" i="46" s="1"/>
  <c r="AI54" i="47"/>
  <c r="AK54" i="47" s="1"/>
  <c r="AL54" i="47" s="1"/>
  <c r="Q52" i="54"/>
  <c r="Q53" i="54" s="1"/>
  <c r="S53" i="54" s="1"/>
  <c r="T53" i="54" s="1"/>
  <c r="AI54" i="46"/>
  <c r="AK54" i="46" s="1"/>
  <c r="AL54" i="46" s="1"/>
  <c r="AI54" i="45"/>
  <c r="AK54" i="45" s="1"/>
  <c r="AL54" i="45" s="1"/>
  <c r="Q58" i="52"/>
  <c r="Q59" i="52" s="1"/>
  <c r="S59" i="52" s="1"/>
  <c r="T59" i="52" s="1"/>
  <c r="AI19" i="53"/>
  <c r="AK19" i="53" s="1"/>
  <c r="AL19" i="53" s="1"/>
  <c r="AI19" i="52"/>
  <c r="AK19" i="52" s="1"/>
  <c r="AL19" i="52" s="1"/>
  <c r="AI19" i="54"/>
  <c r="AK19" i="54" s="1"/>
  <c r="AL19" i="54" s="1"/>
  <c r="AI19" i="55"/>
  <c r="AK19" i="55" s="1"/>
  <c r="AL19" i="55" s="1"/>
  <c r="AI19" i="13"/>
  <c r="AK19" i="13" s="1"/>
  <c r="AL19" i="13" s="1"/>
  <c r="Q58" i="54"/>
  <c r="O18" i="19"/>
  <c r="T56" i="55"/>
  <c r="O47" i="19" s="1"/>
  <c r="AE36" i="53"/>
  <c r="AF36" i="53" s="1"/>
  <c r="AC39" i="53"/>
  <c r="AE28" i="54"/>
  <c r="AF28" i="54" s="1"/>
  <c r="AC36" i="54"/>
  <c r="O17" i="19"/>
  <c r="T56" i="54"/>
  <c r="O46" i="19" s="1"/>
  <c r="Y50" i="53"/>
  <c r="Z50" i="53" s="1"/>
  <c r="W51" i="53"/>
  <c r="Y51" i="53" s="1"/>
  <c r="Z51" i="53" s="1"/>
  <c r="W50" i="52"/>
  <c r="Y39" i="52"/>
  <c r="Z39" i="52" s="1"/>
  <c r="W56" i="52"/>
  <c r="AK12" i="13"/>
  <c r="Q60" i="13"/>
  <c r="S60" i="13" s="1"/>
  <c r="T60" i="13" s="1"/>
  <c r="Y39" i="13"/>
  <c r="Z39" i="13" s="1"/>
  <c r="W50" i="13"/>
  <c r="W56" i="13"/>
  <c r="AC36" i="52"/>
  <c r="AE28" i="52"/>
  <c r="AF28" i="52" s="1"/>
  <c r="AK12" i="55"/>
  <c r="Y56" i="54"/>
  <c r="W57" i="54"/>
  <c r="Y57" i="54" s="1"/>
  <c r="Z57" i="54" s="1"/>
  <c r="Q59" i="53"/>
  <c r="S59" i="53" s="1"/>
  <c r="T59" i="53" s="1"/>
  <c r="S58" i="53"/>
  <c r="T58" i="53" s="1"/>
  <c r="AC36" i="55"/>
  <c r="AE28" i="55"/>
  <c r="AF28" i="55" s="1"/>
  <c r="AK12" i="53"/>
  <c r="S52" i="53"/>
  <c r="T52" i="53" s="1"/>
  <c r="Q53" i="53"/>
  <c r="S53" i="53" s="1"/>
  <c r="T53" i="53" s="1"/>
  <c r="AK12" i="54"/>
  <c r="Y50" i="55"/>
  <c r="Z50" i="55" s="1"/>
  <c r="W51" i="55"/>
  <c r="Y51" i="55" s="1"/>
  <c r="Z51" i="55" s="1"/>
  <c r="Y56" i="53"/>
  <c r="W57" i="53"/>
  <c r="Y57" i="53" s="1"/>
  <c r="Z57" i="53" s="1"/>
  <c r="Y50" i="54"/>
  <c r="Z50" i="54" s="1"/>
  <c r="W51" i="54"/>
  <c r="Y51" i="54" s="1"/>
  <c r="Z51" i="54" s="1"/>
  <c r="Q52" i="55"/>
  <c r="AK12" i="52"/>
  <c r="Q58" i="55"/>
  <c r="W57" i="55"/>
  <c r="Y57" i="55" s="1"/>
  <c r="Z57" i="55" s="1"/>
  <c r="Y56" i="55"/>
  <c r="T56" i="52"/>
  <c r="O44" i="19" s="1"/>
  <c r="O15" i="19"/>
  <c r="AE36" i="13" l="1"/>
  <c r="AF36" i="13" s="1"/>
  <c r="Q54" i="13"/>
  <c r="S54" i="13" s="1"/>
  <c r="T54" i="13" s="1"/>
  <c r="S58" i="52"/>
  <c r="T58" i="52" s="1"/>
  <c r="W52" i="53"/>
  <c r="S52" i="54"/>
  <c r="T52" i="54" s="1"/>
  <c r="Q53" i="52"/>
  <c r="S53" i="52" s="1"/>
  <c r="T53" i="52" s="1"/>
  <c r="AI28" i="53"/>
  <c r="AK28" i="53" s="1"/>
  <c r="AL28" i="53" s="1"/>
  <c r="Q54" i="54"/>
  <c r="S54" i="54" s="1"/>
  <c r="T54" i="54" s="1"/>
  <c r="AI28" i="54"/>
  <c r="AI36" i="54" s="1"/>
  <c r="AI28" i="13"/>
  <c r="AK28" i="13" s="1"/>
  <c r="AL28" i="13" s="1"/>
  <c r="Q60" i="53"/>
  <c r="S60" i="53" s="1"/>
  <c r="T60" i="53" s="1"/>
  <c r="AI28" i="55"/>
  <c r="AI36" i="55" s="1"/>
  <c r="AI28" i="52"/>
  <c r="AK28" i="52" s="1"/>
  <c r="AL28" i="52" s="1"/>
  <c r="Q60" i="52"/>
  <c r="S60" i="52" s="1"/>
  <c r="T60" i="52" s="1"/>
  <c r="W58" i="54"/>
  <c r="W59" i="54" s="1"/>
  <c r="W58" i="55"/>
  <c r="W59" i="55" s="1"/>
  <c r="W52" i="54"/>
  <c r="Y52" i="54" s="1"/>
  <c r="Z52" i="54" s="1"/>
  <c r="W52" i="55"/>
  <c r="W53" i="55" s="1"/>
  <c r="AE39" i="13"/>
  <c r="AF39" i="13" s="1"/>
  <c r="AC50" i="13"/>
  <c r="AC56" i="13"/>
  <c r="I16" i="19"/>
  <c r="I45" i="19" s="1"/>
  <c r="AL12" i="53"/>
  <c r="Q59" i="54"/>
  <c r="S59" i="54" s="1"/>
  <c r="T59" i="54" s="1"/>
  <c r="S58" i="54"/>
  <c r="T58" i="54" s="1"/>
  <c r="Q59" i="55"/>
  <c r="S59" i="55" s="1"/>
  <c r="T59" i="55" s="1"/>
  <c r="S58" i="55"/>
  <c r="T58" i="55" s="1"/>
  <c r="W58" i="53"/>
  <c r="P17" i="19"/>
  <c r="Z56" i="54"/>
  <c r="P46" i="19" s="1"/>
  <c r="I14" i="19"/>
  <c r="I43" i="19" s="1"/>
  <c r="AL12" i="13"/>
  <c r="AE36" i="55"/>
  <c r="AF36" i="55" s="1"/>
  <c r="AC39" i="55"/>
  <c r="W57" i="52"/>
  <c r="Y57" i="52" s="1"/>
  <c r="Z57" i="52" s="1"/>
  <c r="Y56" i="52"/>
  <c r="AC39" i="54"/>
  <c r="AE36" i="54"/>
  <c r="AF36" i="54" s="1"/>
  <c r="I15" i="19"/>
  <c r="I44" i="19" s="1"/>
  <c r="AL12" i="52"/>
  <c r="P16" i="19"/>
  <c r="Z56" i="53"/>
  <c r="P45" i="19" s="1"/>
  <c r="I17" i="19"/>
  <c r="I46" i="19" s="1"/>
  <c r="AL12" i="54"/>
  <c r="AE36" i="52"/>
  <c r="AF36" i="52" s="1"/>
  <c r="AC39" i="52"/>
  <c r="Q53" i="55"/>
  <c r="S53" i="55" s="1"/>
  <c r="T53" i="55" s="1"/>
  <c r="S52" i="55"/>
  <c r="T52" i="55" s="1"/>
  <c r="Q54" i="53"/>
  <c r="S54" i="53" s="1"/>
  <c r="T54" i="53" s="1"/>
  <c r="Y56" i="13"/>
  <c r="W57" i="13"/>
  <c r="Y57" i="13" s="1"/>
  <c r="Z57" i="13" s="1"/>
  <c r="Y50" i="52"/>
  <c r="Z50" i="52" s="1"/>
  <c r="W51" i="52"/>
  <c r="Y51" i="52" s="1"/>
  <c r="Z51" i="52" s="1"/>
  <c r="AE39" i="53"/>
  <c r="AF39" i="53" s="1"/>
  <c r="AC56" i="53"/>
  <c r="AC50" i="53"/>
  <c r="Q12" i="17"/>
  <c r="Q12" i="62"/>
  <c r="P18" i="19"/>
  <c r="Z56" i="55"/>
  <c r="P47" i="19" s="1"/>
  <c r="Y50" i="13"/>
  <c r="Z50" i="13" s="1"/>
  <c r="W51" i="13"/>
  <c r="Y51" i="13" s="1"/>
  <c r="Z51" i="13" s="1"/>
  <c r="W53" i="53"/>
  <c r="Y53" i="53" s="1"/>
  <c r="Z53" i="53" s="1"/>
  <c r="Y52" i="53"/>
  <c r="Z52" i="53" s="1"/>
  <c r="Q19" i="17"/>
  <c r="S19" i="17" s="1"/>
  <c r="T19" i="17" s="1"/>
  <c r="Q19" i="62"/>
  <c r="S19" i="62" s="1"/>
  <c r="T19" i="62" s="1"/>
  <c r="I18" i="19"/>
  <c r="I47" i="19" s="1"/>
  <c r="AL12" i="55"/>
  <c r="AK28" i="55" l="1"/>
  <c r="AL28" i="55" s="1"/>
  <c r="Q54" i="52"/>
  <c r="S54" i="52" s="1"/>
  <c r="T54" i="52" s="1"/>
  <c r="Y58" i="55"/>
  <c r="Z58" i="55" s="1"/>
  <c r="AK28" i="54"/>
  <c r="AL28" i="54" s="1"/>
  <c r="AI36" i="53"/>
  <c r="AI36" i="13"/>
  <c r="AK36" i="13" s="1"/>
  <c r="AL36" i="13" s="1"/>
  <c r="W53" i="54"/>
  <c r="Y53" i="54" s="1"/>
  <c r="Z53" i="54" s="1"/>
  <c r="W52" i="52"/>
  <c r="Y52" i="52" s="1"/>
  <c r="Z52" i="52" s="1"/>
  <c r="AI36" i="52"/>
  <c r="AI39" i="52" s="1"/>
  <c r="Y59" i="55"/>
  <c r="Z59" i="55" s="1"/>
  <c r="Y58" i="54"/>
  <c r="Z58" i="54" s="1"/>
  <c r="W60" i="54"/>
  <c r="Q60" i="54"/>
  <c r="S60" i="54" s="1"/>
  <c r="T60" i="54" s="1"/>
  <c r="W52" i="13"/>
  <c r="Y52" i="13" s="1"/>
  <c r="Z52" i="13" s="1"/>
  <c r="W54" i="55"/>
  <c r="Q54" i="55"/>
  <c r="S54" i="55" s="1"/>
  <c r="T54" i="55" s="1"/>
  <c r="Y52" i="55"/>
  <c r="Z52" i="55" s="1"/>
  <c r="AE56" i="53"/>
  <c r="AC57" i="53"/>
  <c r="AE57" i="53" s="1"/>
  <c r="AF57" i="53" s="1"/>
  <c r="P14" i="19"/>
  <c r="Z56" i="13"/>
  <c r="P43" i="19" s="1"/>
  <c r="AE39" i="52"/>
  <c r="AF39" i="52" s="1"/>
  <c r="AC50" i="52"/>
  <c r="AC56" i="52"/>
  <c r="P15" i="19"/>
  <c r="Z56" i="52"/>
  <c r="P44" i="19" s="1"/>
  <c r="AC51" i="13"/>
  <c r="AE51" i="13" s="1"/>
  <c r="AF51" i="13" s="1"/>
  <c r="AE50" i="13"/>
  <c r="AF50" i="13" s="1"/>
  <c r="AE39" i="55"/>
  <c r="AF39" i="55" s="1"/>
  <c r="AC50" i="55"/>
  <c r="AC56" i="55"/>
  <c r="S12" i="62"/>
  <c r="Q28" i="62"/>
  <c r="AE39" i="54"/>
  <c r="AF39" i="54" s="1"/>
  <c r="AC56" i="54"/>
  <c r="AC50" i="54"/>
  <c r="W59" i="53"/>
  <c r="Y59" i="53" s="1"/>
  <c r="Z59" i="53" s="1"/>
  <c r="Y58" i="53"/>
  <c r="Z58" i="53" s="1"/>
  <c r="Y59" i="54"/>
  <c r="Z59" i="54" s="1"/>
  <c r="Q12" i="59"/>
  <c r="Q12" i="37"/>
  <c r="S12" i="17"/>
  <c r="T12" i="17" s="1"/>
  <c r="Q28" i="17"/>
  <c r="W60" i="55"/>
  <c r="AK36" i="54"/>
  <c r="AL36" i="54" s="1"/>
  <c r="AI39" i="54"/>
  <c r="Q60" i="55"/>
  <c r="S60" i="55" s="1"/>
  <c r="T60" i="55" s="1"/>
  <c r="Q12" i="16"/>
  <c r="Q12" i="61"/>
  <c r="AI39" i="55"/>
  <c r="AK36" i="55"/>
  <c r="AL36" i="55" s="1"/>
  <c r="W58" i="13"/>
  <c r="AI39" i="53"/>
  <c r="AK36" i="53"/>
  <c r="AL36" i="53" s="1"/>
  <c r="W54" i="53"/>
  <c r="Y54" i="53" s="1"/>
  <c r="Z54" i="53" s="1"/>
  <c r="AC51" i="53"/>
  <c r="AE51" i="53" s="1"/>
  <c r="AF51" i="53" s="1"/>
  <c r="AE50" i="53"/>
  <c r="AF50" i="53" s="1"/>
  <c r="W58" i="52"/>
  <c r="AC57" i="13"/>
  <c r="AE57" i="13" s="1"/>
  <c r="AF57" i="13" s="1"/>
  <c r="AE56" i="13"/>
  <c r="Y53" i="55"/>
  <c r="Z53" i="55" s="1"/>
  <c r="W53" i="52" l="1"/>
  <c r="Y53" i="52" s="1"/>
  <c r="Z53" i="52" s="1"/>
  <c r="AI39" i="13"/>
  <c r="W53" i="13"/>
  <c r="Y53" i="13" s="1"/>
  <c r="Z53" i="13" s="1"/>
  <c r="AK36" i="52"/>
  <c r="AL36" i="52" s="1"/>
  <c r="W54" i="54"/>
  <c r="Y54" i="54" s="1"/>
  <c r="Z54" i="54" s="1"/>
  <c r="Y60" i="54"/>
  <c r="Z60" i="54" s="1"/>
  <c r="Y54" i="55"/>
  <c r="Z54" i="55" s="1"/>
  <c r="AC52" i="13"/>
  <c r="AC53" i="13" s="1"/>
  <c r="AE53" i="13" s="1"/>
  <c r="AF53" i="13" s="1"/>
  <c r="W60" i="53"/>
  <c r="Y60" i="53" s="1"/>
  <c r="Z60" i="53" s="1"/>
  <c r="AC58" i="53"/>
  <c r="AC59" i="53" s="1"/>
  <c r="AE59" i="53" s="1"/>
  <c r="AF59" i="53" s="1"/>
  <c r="Q19" i="37"/>
  <c r="S19" i="37" s="1"/>
  <c r="T19" i="37" s="1"/>
  <c r="Q19" i="59"/>
  <c r="S19" i="59" s="1"/>
  <c r="T19" i="59" s="1"/>
  <c r="Q14" i="19"/>
  <c r="AF56" i="13"/>
  <c r="Q43" i="19" s="1"/>
  <c r="AE50" i="52"/>
  <c r="AF50" i="52" s="1"/>
  <c r="AC51" i="52"/>
  <c r="AE51" i="52" s="1"/>
  <c r="AF51" i="52" s="1"/>
  <c r="Q36" i="62"/>
  <c r="S28" i="62"/>
  <c r="T28" i="62" s="1"/>
  <c r="AC57" i="55"/>
  <c r="AE57" i="55" s="1"/>
  <c r="AF57" i="55" s="1"/>
  <c r="AE56" i="55"/>
  <c r="W59" i="52"/>
  <c r="Y59" i="52" s="1"/>
  <c r="Z59" i="52" s="1"/>
  <c r="Y58" i="52"/>
  <c r="Z58" i="52" s="1"/>
  <c r="AI56" i="53"/>
  <c r="AI50" i="53"/>
  <c r="AK39" i="53"/>
  <c r="AL39" i="53" s="1"/>
  <c r="AK39" i="54"/>
  <c r="AL39" i="54" s="1"/>
  <c r="AI56" i="54"/>
  <c r="AI50" i="54"/>
  <c r="F28" i="19"/>
  <c r="F57" i="19" s="1"/>
  <c r="T12" i="62"/>
  <c r="AE50" i="55"/>
  <c r="AF50" i="55" s="1"/>
  <c r="AC51" i="55"/>
  <c r="AE51" i="55" s="1"/>
  <c r="AF51" i="55" s="1"/>
  <c r="Q19" i="16"/>
  <c r="S19" i="16" s="1"/>
  <c r="T19" i="16" s="1"/>
  <c r="Q19" i="61"/>
  <c r="S19" i="61" s="1"/>
  <c r="T19" i="61" s="1"/>
  <c r="AC52" i="53"/>
  <c r="Y58" i="13"/>
  <c r="Z58" i="13" s="1"/>
  <c r="W59" i="13"/>
  <c r="Y59" i="13" s="1"/>
  <c r="Z59" i="13" s="1"/>
  <c r="S12" i="59"/>
  <c r="Y60" i="55"/>
  <c r="Z60" i="55" s="1"/>
  <c r="AI50" i="52"/>
  <c r="AK39" i="52"/>
  <c r="AL39" i="52" s="1"/>
  <c r="AI56" i="52"/>
  <c r="AI56" i="55"/>
  <c r="AI50" i="55"/>
  <c r="AK39" i="55"/>
  <c r="AL39" i="55" s="1"/>
  <c r="Q36" i="17"/>
  <c r="S28" i="17"/>
  <c r="T28" i="17" s="1"/>
  <c r="AC51" i="54"/>
  <c r="AE51" i="54" s="1"/>
  <c r="AF51" i="54" s="1"/>
  <c r="AE50" i="54"/>
  <c r="AF50" i="54" s="1"/>
  <c r="S12" i="61"/>
  <c r="AC57" i="54"/>
  <c r="AE57" i="54" s="1"/>
  <c r="AF57" i="54" s="1"/>
  <c r="AE56" i="54"/>
  <c r="AK39" i="13"/>
  <c r="AL39" i="13" s="1"/>
  <c r="AI50" i="13"/>
  <c r="AI56" i="13"/>
  <c r="AC58" i="13"/>
  <c r="S12" i="16"/>
  <c r="T12" i="16" s="1"/>
  <c r="S12" i="37"/>
  <c r="W54" i="13"/>
  <c r="Y54" i="13" s="1"/>
  <c r="Z54" i="13" s="1"/>
  <c r="AC57" i="52"/>
  <c r="AE57" i="52" s="1"/>
  <c r="AF57" i="52" s="1"/>
  <c r="AE56" i="52"/>
  <c r="Q16" i="19"/>
  <c r="AF56" i="53"/>
  <c r="Q45" i="19" s="1"/>
  <c r="W54" i="52" l="1"/>
  <c r="Y54" i="52" s="1"/>
  <c r="Z54" i="52" s="1"/>
  <c r="AE58" i="53"/>
  <c r="AF58" i="53" s="1"/>
  <c r="AE52" i="13"/>
  <c r="AF52" i="13" s="1"/>
  <c r="Q28" i="37"/>
  <c r="Q28" i="59"/>
  <c r="AC52" i="54"/>
  <c r="AE52" i="54" s="1"/>
  <c r="AF52" i="54" s="1"/>
  <c r="AC54" i="13"/>
  <c r="AE54" i="13" s="1"/>
  <c r="AF54" i="13" s="1"/>
  <c r="W60" i="13"/>
  <c r="Y60" i="13" s="1"/>
  <c r="Z60" i="13" s="1"/>
  <c r="Q28" i="16"/>
  <c r="S28" i="16" s="1"/>
  <c r="T28" i="16" s="1"/>
  <c r="Q28" i="61"/>
  <c r="S28" i="61" s="1"/>
  <c r="T28" i="61" s="1"/>
  <c r="AC58" i="55"/>
  <c r="AC59" i="55" s="1"/>
  <c r="AE59" i="55" s="1"/>
  <c r="AF59" i="55" s="1"/>
  <c r="AC58" i="54"/>
  <c r="AE58" i="54" s="1"/>
  <c r="AF58" i="54" s="1"/>
  <c r="F23" i="19"/>
  <c r="F52" i="19" s="1"/>
  <c r="T12" i="37"/>
  <c r="AI51" i="55"/>
  <c r="AK51" i="55" s="1"/>
  <c r="AL51" i="55" s="1"/>
  <c r="AK50" i="55"/>
  <c r="AL50" i="55" s="1"/>
  <c r="W60" i="52"/>
  <c r="Y60" i="52" s="1"/>
  <c r="Z60" i="52" s="1"/>
  <c r="AC52" i="52"/>
  <c r="W12" i="62"/>
  <c r="W12" i="17"/>
  <c r="AC58" i="52"/>
  <c r="T12" i="59"/>
  <c r="F24" i="19"/>
  <c r="F53" i="19" s="1"/>
  <c r="AI57" i="54"/>
  <c r="AK57" i="54" s="1"/>
  <c r="AL57" i="54" s="1"/>
  <c r="AK56" i="54"/>
  <c r="Q15" i="19"/>
  <c r="AF56" i="52"/>
  <c r="Q44" i="19" s="1"/>
  <c r="AE58" i="13"/>
  <c r="AF58" i="13" s="1"/>
  <c r="AC59" i="13"/>
  <c r="AE59" i="13" s="1"/>
  <c r="AF59" i="13" s="1"/>
  <c r="AK56" i="55"/>
  <c r="AI57" i="55"/>
  <c r="AK57" i="55" s="1"/>
  <c r="AL57" i="55" s="1"/>
  <c r="AI57" i="13"/>
  <c r="AK57" i="13" s="1"/>
  <c r="AL57" i="13" s="1"/>
  <c r="AK56" i="13"/>
  <c r="Q36" i="61"/>
  <c r="AK56" i="52"/>
  <c r="AI57" i="52"/>
  <c r="AK57" i="52" s="1"/>
  <c r="AL57" i="52" s="1"/>
  <c r="AC52" i="55"/>
  <c r="Q18" i="19"/>
  <c r="AF56" i="55"/>
  <c r="Q47" i="19" s="1"/>
  <c r="S28" i="59"/>
  <c r="T28" i="59" s="1"/>
  <c r="Q36" i="59"/>
  <c r="AI51" i="13"/>
  <c r="AK51" i="13" s="1"/>
  <c r="AL51" i="13" s="1"/>
  <c r="AK50" i="13"/>
  <c r="AL50" i="13" s="1"/>
  <c r="T12" i="61"/>
  <c r="F27" i="19"/>
  <c r="F56" i="19" s="1"/>
  <c r="AK50" i="53"/>
  <c r="AL50" i="53" s="1"/>
  <c r="AI51" i="53"/>
  <c r="AK51" i="53" s="1"/>
  <c r="AL51" i="53" s="1"/>
  <c r="Q17" i="19"/>
  <c r="AF56" i="54"/>
  <c r="Q46" i="19" s="1"/>
  <c r="Q39" i="17"/>
  <c r="S36" i="17"/>
  <c r="T36" i="17" s="1"/>
  <c r="AK50" i="52"/>
  <c r="AL50" i="52" s="1"/>
  <c r="AI51" i="52"/>
  <c r="AK51" i="52" s="1"/>
  <c r="AL51" i="52" s="1"/>
  <c r="AC53" i="53"/>
  <c r="AE53" i="53" s="1"/>
  <c r="AF53" i="53" s="1"/>
  <c r="AE52" i="53"/>
  <c r="AF52" i="53" s="1"/>
  <c r="AK56" i="53"/>
  <c r="AI57" i="53"/>
  <c r="AK57" i="53" s="1"/>
  <c r="AL57" i="53" s="1"/>
  <c r="AI51" i="54"/>
  <c r="AK51" i="54" s="1"/>
  <c r="AL51" i="54" s="1"/>
  <c r="AK50" i="54"/>
  <c r="AL50" i="54" s="1"/>
  <c r="S28" i="37"/>
  <c r="T28" i="37" s="1"/>
  <c r="Q36" i="37"/>
  <c r="AC60" i="53"/>
  <c r="AE60" i="53" s="1"/>
  <c r="AF60" i="53" s="1"/>
  <c r="S36" i="62"/>
  <c r="T36" i="62" s="1"/>
  <c r="Q39" i="62"/>
  <c r="AC53" i="54" l="1"/>
  <c r="AE53" i="54" s="1"/>
  <c r="AF53" i="54" s="1"/>
  <c r="Q36" i="16"/>
  <c r="AE58" i="55"/>
  <c r="AF58" i="55" s="1"/>
  <c r="AC59" i="54"/>
  <c r="AE59" i="54" s="1"/>
  <c r="AF59" i="54" s="1"/>
  <c r="AI58" i="13"/>
  <c r="AK58" i="13" s="1"/>
  <c r="AL58" i="13" s="1"/>
  <c r="AI52" i="52"/>
  <c r="AK52" i="52" s="1"/>
  <c r="AL52" i="52" s="1"/>
  <c r="AI58" i="54"/>
  <c r="AI59" i="54" s="1"/>
  <c r="AK59" i="54" s="1"/>
  <c r="AL59" i="54" s="1"/>
  <c r="AC60" i="55"/>
  <c r="AE60" i="55" s="1"/>
  <c r="AF60" i="55" s="1"/>
  <c r="AI52" i="55"/>
  <c r="AI53" i="55" s="1"/>
  <c r="AI58" i="53"/>
  <c r="AI59" i="53" s="1"/>
  <c r="AK59" i="53" s="1"/>
  <c r="AL59" i="53" s="1"/>
  <c r="AI52" i="13"/>
  <c r="AI52" i="53"/>
  <c r="Q39" i="59"/>
  <c r="S36" i="59"/>
  <c r="T36" i="59" s="1"/>
  <c r="R15" i="19"/>
  <c r="AL56" i="52"/>
  <c r="R44" i="19" s="1"/>
  <c r="R18" i="19"/>
  <c r="AL56" i="55"/>
  <c r="R47" i="19" s="1"/>
  <c r="Q39" i="16"/>
  <c r="S36" i="16"/>
  <c r="T36" i="16" s="1"/>
  <c r="R17" i="19"/>
  <c r="AL56" i="54"/>
  <c r="R46" i="19" s="1"/>
  <c r="AE58" i="52"/>
  <c r="AF58" i="52" s="1"/>
  <c r="AC59" i="52"/>
  <c r="AE59" i="52" s="1"/>
  <c r="AF59" i="52" s="1"/>
  <c r="Y12" i="17"/>
  <c r="Z12" i="17" s="1"/>
  <c r="S36" i="37"/>
  <c r="T36" i="37" s="1"/>
  <c r="Q39" i="37"/>
  <c r="AE52" i="55"/>
  <c r="AF52" i="55" s="1"/>
  <c r="AC53" i="55"/>
  <c r="AE53" i="55" s="1"/>
  <c r="AF53" i="55" s="1"/>
  <c r="R14" i="19"/>
  <c r="AL56" i="13"/>
  <c r="R43" i="19" s="1"/>
  <c r="AC60" i="13"/>
  <c r="AE60" i="13" s="1"/>
  <c r="AF60" i="13" s="1"/>
  <c r="Y12" i="62"/>
  <c r="S39" i="62"/>
  <c r="T39" i="62" s="1"/>
  <c r="Q50" i="62"/>
  <c r="Q56" i="62"/>
  <c r="W12" i="59"/>
  <c r="W12" i="37"/>
  <c r="R16" i="19"/>
  <c r="AL56" i="53"/>
  <c r="R45" i="19" s="1"/>
  <c r="S39" i="17"/>
  <c r="T39" i="17" s="1"/>
  <c r="Q56" i="17"/>
  <c r="Q50" i="17"/>
  <c r="AI53" i="13"/>
  <c r="AK53" i="13" s="1"/>
  <c r="AL53" i="13" s="1"/>
  <c r="AK52" i="13"/>
  <c r="AL52" i="13" s="1"/>
  <c r="Q39" i="61"/>
  <c r="S36" i="61"/>
  <c r="T36" i="61" s="1"/>
  <c r="W19" i="17"/>
  <c r="Y19" i="17" s="1"/>
  <c r="Z19" i="17" s="1"/>
  <c r="W19" i="62"/>
  <c r="Y19" i="62" s="1"/>
  <c r="Z19" i="62" s="1"/>
  <c r="W12" i="16"/>
  <c r="W12" i="61"/>
  <c r="AI52" i="54"/>
  <c r="AC54" i="53"/>
  <c r="AE54" i="53" s="1"/>
  <c r="AF54" i="53" s="1"/>
  <c r="AI58" i="52"/>
  <c r="AI58" i="55"/>
  <c r="AC53" i="52"/>
  <c r="AE53" i="52" s="1"/>
  <c r="AF53" i="52" s="1"/>
  <c r="AE52" i="52"/>
  <c r="AF52" i="52" s="1"/>
  <c r="AC54" i="54" l="1"/>
  <c r="AE54" i="54" s="1"/>
  <c r="AF54" i="54" s="1"/>
  <c r="AI53" i="52"/>
  <c r="AI54" i="52" s="1"/>
  <c r="AI59" i="13"/>
  <c r="AK59" i="13" s="1"/>
  <c r="AL59" i="13" s="1"/>
  <c r="AC60" i="54"/>
  <c r="AE60" i="54" s="1"/>
  <c r="AF60" i="54" s="1"/>
  <c r="AK58" i="54"/>
  <c r="AL58" i="54" s="1"/>
  <c r="AI54" i="13"/>
  <c r="AK54" i="13" s="1"/>
  <c r="AL54" i="13" s="1"/>
  <c r="AK52" i="55"/>
  <c r="AL52" i="55" s="1"/>
  <c r="AI60" i="53"/>
  <c r="AK60" i="53" s="1"/>
  <c r="AL60" i="53" s="1"/>
  <c r="AK58" i="53"/>
  <c r="AL58" i="53" s="1"/>
  <c r="AI54" i="55"/>
  <c r="AC54" i="52"/>
  <c r="AE54" i="52" s="1"/>
  <c r="AF54" i="52" s="1"/>
  <c r="AI60" i="54"/>
  <c r="W19" i="61"/>
  <c r="Y19" i="61" s="1"/>
  <c r="Z19" i="61" s="1"/>
  <c r="W19" i="16"/>
  <c r="Y19" i="16" s="1"/>
  <c r="Z19" i="16" s="1"/>
  <c r="S39" i="61"/>
  <c r="T39" i="61" s="1"/>
  <c r="Q50" i="61"/>
  <c r="Q56" i="61"/>
  <c r="Y12" i="61"/>
  <c r="Y12" i="59"/>
  <c r="W28" i="62"/>
  <c r="S39" i="37"/>
  <c r="T39" i="37" s="1"/>
  <c r="Q50" i="37"/>
  <c r="Q56" i="37"/>
  <c r="AK52" i="54"/>
  <c r="AL52" i="54" s="1"/>
  <c r="AI53" i="54"/>
  <c r="AK53" i="54" s="1"/>
  <c r="AL53" i="54" s="1"/>
  <c r="Y12" i="16"/>
  <c r="Z12" i="16" s="1"/>
  <c r="G28" i="19"/>
  <c r="G57" i="19" s="1"/>
  <c r="Z12" i="62"/>
  <c r="Q51" i="17"/>
  <c r="S51" i="17" s="1"/>
  <c r="T51" i="17" s="1"/>
  <c r="S50" i="17"/>
  <c r="T50" i="17" s="1"/>
  <c r="W19" i="59"/>
  <c r="Y19" i="59" s="1"/>
  <c r="Z19" i="59" s="1"/>
  <c r="W19" i="37"/>
  <c r="Y19" i="37" s="1"/>
  <c r="Z19" i="37" s="1"/>
  <c r="Y12" i="37"/>
  <c r="S56" i="17"/>
  <c r="T56" i="17" s="1"/>
  <c r="Q57" i="17"/>
  <c r="S57" i="17" s="1"/>
  <c r="T57" i="17" s="1"/>
  <c r="Q50" i="16"/>
  <c r="Q56" i="16"/>
  <c r="S39" i="16"/>
  <c r="T39" i="16" s="1"/>
  <c r="AK58" i="55"/>
  <c r="AL58" i="55" s="1"/>
  <c r="AI59" i="55"/>
  <c r="AK59" i="55" s="1"/>
  <c r="AL59" i="55" s="1"/>
  <c r="Q57" i="62"/>
  <c r="S57" i="62" s="1"/>
  <c r="T57" i="62" s="1"/>
  <c r="S56" i="62"/>
  <c r="AK53" i="52"/>
  <c r="AL53" i="52" s="1"/>
  <c r="Q50" i="59"/>
  <c r="S39" i="59"/>
  <c r="T39" i="59" s="1"/>
  <c r="Q56" i="59"/>
  <c r="AI59" i="52"/>
  <c r="AK59" i="52" s="1"/>
  <c r="AL59" i="52" s="1"/>
  <c r="AK58" i="52"/>
  <c r="AL58" i="52" s="1"/>
  <c r="S50" i="62"/>
  <c r="T50" i="62" s="1"/>
  <c r="Q51" i="62"/>
  <c r="S51" i="62" s="1"/>
  <c r="T51" i="62" s="1"/>
  <c r="AC54" i="55"/>
  <c r="AE54" i="55" s="1"/>
  <c r="AF54" i="55" s="1"/>
  <c r="W28" i="17"/>
  <c r="AC60" i="52"/>
  <c r="AE60" i="52" s="1"/>
  <c r="AF60" i="52" s="1"/>
  <c r="AK53" i="55"/>
  <c r="AL53" i="55" s="1"/>
  <c r="AI53" i="53"/>
  <c r="AK53" i="53" s="1"/>
  <c r="AL53" i="53" s="1"/>
  <c r="AK52" i="53"/>
  <c r="AL52" i="53" s="1"/>
  <c r="AI60" i="13" l="1"/>
  <c r="AK60" i="13" s="1"/>
  <c r="AL60" i="13" s="1"/>
  <c r="Q52" i="62"/>
  <c r="AK60" i="54"/>
  <c r="AL60" i="54" s="1"/>
  <c r="W28" i="16"/>
  <c r="Y28" i="16" s="1"/>
  <c r="Z28" i="16" s="1"/>
  <c r="AI54" i="54"/>
  <c r="AK54" i="54" s="1"/>
  <c r="AL54" i="54" s="1"/>
  <c r="AI54" i="53"/>
  <c r="AK54" i="53" s="1"/>
  <c r="AL54" i="53" s="1"/>
  <c r="Q58" i="62"/>
  <c r="S58" i="62" s="1"/>
  <c r="T58" i="62" s="1"/>
  <c r="W28" i="61"/>
  <c r="W36" i="61" s="1"/>
  <c r="AI60" i="52"/>
  <c r="AK60" i="52" s="1"/>
  <c r="AL60" i="52" s="1"/>
  <c r="Q58" i="17"/>
  <c r="AI60" i="55"/>
  <c r="AK60" i="55" s="1"/>
  <c r="AL60" i="55" s="1"/>
  <c r="W28" i="37"/>
  <c r="W36" i="37" s="1"/>
  <c r="AK54" i="55"/>
  <c r="AL54" i="55" s="1"/>
  <c r="AK54" i="52"/>
  <c r="AL54" i="52" s="1"/>
  <c r="Q53" i="62"/>
  <c r="S53" i="62" s="1"/>
  <c r="T53" i="62" s="1"/>
  <c r="S52" i="62"/>
  <c r="T52" i="62" s="1"/>
  <c r="Q57" i="37"/>
  <c r="S57" i="37" s="1"/>
  <c r="T57" i="37" s="1"/>
  <c r="S56" i="37"/>
  <c r="Q51" i="37"/>
  <c r="S51" i="37" s="1"/>
  <c r="T51" i="37" s="1"/>
  <c r="S50" i="37"/>
  <c r="T50" i="37" s="1"/>
  <c r="G27" i="19"/>
  <c r="G56" i="19" s="1"/>
  <c r="Z12" i="61"/>
  <c r="S50" i="59"/>
  <c r="T50" i="59" s="1"/>
  <c r="Q51" i="59"/>
  <c r="S51" i="59" s="1"/>
  <c r="T51" i="59" s="1"/>
  <c r="G23" i="19"/>
  <c r="G52" i="19" s="1"/>
  <c r="Z12" i="37"/>
  <c r="Q57" i="61"/>
  <c r="S57" i="61" s="1"/>
  <c r="T57" i="61" s="1"/>
  <c r="S56" i="61"/>
  <c r="Q57" i="16"/>
  <c r="S57" i="16" s="1"/>
  <c r="T57" i="16" s="1"/>
  <c r="S56" i="16"/>
  <c r="T56" i="16" s="1"/>
  <c r="Y28" i="62"/>
  <c r="Z28" i="62" s="1"/>
  <c r="W36" i="62"/>
  <c r="Q51" i="61"/>
  <c r="S51" i="61" s="1"/>
  <c r="T51" i="61" s="1"/>
  <c r="S50" i="61"/>
  <c r="T50" i="61" s="1"/>
  <c r="S50" i="16"/>
  <c r="T50" i="16" s="1"/>
  <c r="Q51" i="16"/>
  <c r="S51" i="16" s="1"/>
  <c r="T51" i="16" s="1"/>
  <c r="W36" i="17"/>
  <c r="Y28" i="17"/>
  <c r="Z28" i="17" s="1"/>
  <c r="Q57" i="59"/>
  <c r="S57" i="59" s="1"/>
  <c r="T57" i="59" s="1"/>
  <c r="S56" i="59"/>
  <c r="O28" i="19"/>
  <c r="T56" i="62"/>
  <c r="O57" i="19" s="1"/>
  <c r="W28" i="59"/>
  <c r="AC12" i="62"/>
  <c r="AC12" i="17"/>
  <c r="Q52" i="17"/>
  <c r="G24" i="19"/>
  <c r="G53" i="19" s="1"/>
  <c r="Z12" i="59"/>
  <c r="Q52" i="61" l="1"/>
  <c r="S52" i="61" s="1"/>
  <c r="T52" i="61" s="1"/>
  <c r="Q59" i="62"/>
  <c r="S59" i="62" s="1"/>
  <c r="T59" i="62" s="1"/>
  <c r="W36" i="16"/>
  <c r="Q52" i="37"/>
  <c r="Y28" i="61"/>
  <c r="Z28" i="61" s="1"/>
  <c r="S58" i="17"/>
  <c r="T58" i="17" s="1"/>
  <c r="Q59" i="17"/>
  <c r="S59" i="17" s="1"/>
  <c r="T59" i="17" s="1"/>
  <c r="Y28" i="37"/>
  <c r="Z28" i="37" s="1"/>
  <c r="Q54" i="62"/>
  <c r="S54" i="62" s="1"/>
  <c r="T54" i="62" s="1"/>
  <c r="Q58" i="59"/>
  <c r="Q59" i="59" s="1"/>
  <c r="Q58" i="16"/>
  <c r="Q59" i="16" s="1"/>
  <c r="S59" i="16" s="1"/>
  <c r="T59" i="16" s="1"/>
  <c r="Q52" i="59"/>
  <c r="S52" i="59" s="1"/>
  <c r="T52" i="59" s="1"/>
  <c r="Q52" i="16"/>
  <c r="S52" i="16" s="1"/>
  <c r="T52" i="16" s="1"/>
  <c r="Q58" i="37"/>
  <c r="S58" i="37" s="1"/>
  <c r="T58" i="37" s="1"/>
  <c r="W36" i="59"/>
  <c r="Y28" i="59"/>
  <c r="Z28" i="59" s="1"/>
  <c r="Q60" i="62"/>
  <c r="S60" i="62" s="1"/>
  <c r="T60" i="62" s="1"/>
  <c r="O23" i="19"/>
  <c r="T56" i="37"/>
  <c r="O52" i="19" s="1"/>
  <c r="Y36" i="16"/>
  <c r="Z36" i="16" s="1"/>
  <c r="W39" i="16"/>
  <c r="Y36" i="17"/>
  <c r="Z36" i="17" s="1"/>
  <c r="W39" i="17"/>
  <c r="W39" i="37"/>
  <c r="Y36" i="37"/>
  <c r="Z36" i="37" s="1"/>
  <c r="AC19" i="62"/>
  <c r="AE19" i="62" s="1"/>
  <c r="AF19" i="62" s="1"/>
  <c r="AC19" i="17"/>
  <c r="AE19" i="17" s="1"/>
  <c r="AF19" i="17" s="1"/>
  <c r="O24" i="19"/>
  <c r="T56" i="59"/>
  <c r="O53" i="19" s="1"/>
  <c r="Q53" i="37"/>
  <c r="S53" i="37" s="1"/>
  <c r="T53" i="37" s="1"/>
  <c r="S52" i="37"/>
  <c r="T52" i="37" s="1"/>
  <c r="S52" i="17"/>
  <c r="T52" i="17" s="1"/>
  <c r="Q53" i="17"/>
  <c r="S53" i="17" s="1"/>
  <c r="T53" i="17" s="1"/>
  <c r="AE12" i="17"/>
  <c r="AF12" i="17" s="1"/>
  <c r="Q53" i="16"/>
  <c r="S53" i="16" s="1"/>
  <c r="T53" i="16" s="1"/>
  <c r="AE12" i="62"/>
  <c r="W39" i="62"/>
  <c r="Y36" i="62"/>
  <c r="Z36" i="62" s="1"/>
  <c r="Q58" i="61"/>
  <c r="T56" i="61"/>
  <c r="O56" i="19" s="1"/>
  <c r="O27" i="19"/>
  <c r="W39" i="61"/>
  <c r="Y36" i="61"/>
  <c r="Z36" i="61" s="1"/>
  <c r="Q53" i="61" l="1"/>
  <c r="S53" i="61" s="1"/>
  <c r="T53" i="61" s="1"/>
  <c r="Q53" i="59"/>
  <c r="S53" i="59" s="1"/>
  <c r="T53" i="59" s="1"/>
  <c r="Q59" i="37"/>
  <c r="S59" i="37" s="1"/>
  <c r="T59" i="37" s="1"/>
  <c r="S58" i="59"/>
  <c r="T58" i="59" s="1"/>
  <c r="AC28" i="62"/>
  <c r="AE28" i="62" s="1"/>
  <c r="AF28" i="62" s="1"/>
  <c r="S59" i="59"/>
  <c r="T59" i="59" s="1"/>
  <c r="Q60" i="59"/>
  <c r="S60" i="59" s="1"/>
  <c r="T60" i="59" s="1"/>
  <c r="S58" i="16"/>
  <c r="T58" i="16" s="1"/>
  <c r="AC28" i="17"/>
  <c r="AC36" i="17" s="1"/>
  <c r="Q60" i="17"/>
  <c r="S60" i="17" s="1"/>
  <c r="T60" i="17" s="1"/>
  <c r="Q54" i="16"/>
  <c r="S54" i="16" s="1"/>
  <c r="T54" i="16" s="1"/>
  <c r="Q54" i="37"/>
  <c r="S54" i="37" s="1"/>
  <c r="T54" i="37" s="1"/>
  <c r="Q60" i="37"/>
  <c r="S60" i="37" s="1"/>
  <c r="T60" i="37" s="1"/>
  <c r="Q54" i="17"/>
  <c r="S54" i="17" s="1"/>
  <c r="T54" i="17" s="1"/>
  <c r="Q54" i="61"/>
  <c r="S54" i="61" s="1"/>
  <c r="T54" i="61" s="1"/>
  <c r="Y39" i="62"/>
  <c r="Z39" i="62" s="1"/>
  <c r="W50" i="62"/>
  <c r="W56" i="62"/>
  <c r="Y39" i="37"/>
  <c r="Z39" i="37" s="1"/>
  <c r="W50" i="37"/>
  <c r="W56" i="37"/>
  <c r="Q54" i="59"/>
  <c r="S54" i="59" s="1"/>
  <c r="T54" i="59" s="1"/>
  <c r="W56" i="16"/>
  <c r="Y39" i="16"/>
  <c r="Z39" i="16" s="1"/>
  <c r="W50" i="16"/>
  <c r="AC12" i="16"/>
  <c r="AC12" i="61"/>
  <c r="Y39" i="61"/>
  <c r="Z39" i="61" s="1"/>
  <c r="W56" i="61"/>
  <c r="W50" i="61"/>
  <c r="H28" i="19"/>
  <c r="H57" i="19" s="1"/>
  <c r="AF12" i="62"/>
  <c r="AC12" i="37"/>
  <c r="AC12" i="59"/>
  <c r="W56" i="17"/>
  <c r="Y39" i="17"/>
  <c r="Z39" i="17" s="1"/>
  <c r="W50" i="17"/>
  <c r="Q59" i="61"/>
  <c r="S59" i="61" s="1"/>
  <c r="T59" i="61" s="1"/>
  <c r="S58" i="61"/>
  <c r="T58" i="61" s="1"/>
  <c r="Q60" i="16"/>
  <c r="S60" i="16" s="1"/>
  <c r="T60" i="16" s="1"/>
  <c r="Y36" i="59"/>
  <c r="Z36" i="59" s="1"/>
  <c r="W39" i="59"/>
  <c r="AC36" i="62" l="1"/>
  <c r="AC39" i="62" s="1"/>
  <c r="AE28" i="17"/>
  <c r="AF28" i="17" s="1"/>
  <c r="Q60" i="61"/>
  <c r="S60" i="61" s="1"/>
  <c r="T60" i="61" s="1"/>
  <c r="W57" i="17"/>
  <c r="Y57" i="17" s="1"/>
  <c r="Z57" i="17" s="1"/>
  <c r="Y56" i="17"/>
  <c r="Z56" i="17" s="1"/>
  <c r="AE12" i="61"/>
  <c r="AE12" i="37"/>
  <c r="W57" i="37"/>
  <c r="Y57" i="37" s="1"/>
  <c r="Z57" i="37" s="1"/>
  <c r="Y56" i="37"/>
  <c r="AE36" i="17"/>
  <c r="AF36" i="17" s="1"/>
  <c r="AC39" i="17"/>
  <c r="W51" i="37"/>
  <c r="Y51" i="37" s="1"/>
  <c r="Z51" i="37" s="1"/>
  <c r="Y50" i="37"/>
  <c r="Z50" i="37" s="1"/>
  <c r="AE12" i="16"/>
  <c r="AF12" i="16" s="1"/>
  <c r="Y50" i="16"/>
  <c r="Z50" i="16" s="1"/>
  <c r="W51" i="16"/>
  <c r="Y51" i="16" s="1"/>
  <c r="Z51" i="16" s="1"/>
  <c r="AE12" i="59"/>
  <c r="W51" i="61"/>
  <c r="Y51" i="61" s="1"/>
  <c r="Z51" i="61" s="1"/>
  <c r="Y50" i="61"/>
  <c r="Z50" i="61" s="1"/>
  <c r="W57" i="62"/>
  <c r="Y57" i="62" s="1"/>
  <c r="Z57" i="62" s="1"/>
  <c r="Y56" i="62"/>
  <c r="Y50" i="17"/>
  <c r="Z50" i="17" s="1"/>
  <c r="W51" i="17"/>
  <c r="Y51" i="17" s="1"/>
  <c r="Z51" i="17" s="1"/>
  <c r="W57" i="61"/>
  <c r="Y57" i="61" s="1"/>
  <c r="Z57" i="61" s="1"/>
  <c r="Y56" i="61"/>
  <c r="Y56" i="16"/>
  <c r="Z56" i="16" s="1"/>
  <c r="W57" i="16"/>
  <c r="Y57" i="16" s="1"/>
  <c r="Z57" i="16" s="1"/>
  <c r="Y50" i="62"/>
  <c r="Z50" i="62" s="1"/>
  <c r="W51" i="62"/>
  <c r="Y51" i="62" s="1"/>
  <c r="Z51" i="62" s="1"/>
  <c r="AC19" i="16"/>
  <c r="AE19" i="16" s="1"/>
  <c r="AF19" i="16" s="1"/>
  <c r="AC19" i="61"/>
  <c r="AE19" i="61" s="1"/>
  <c r="AF19" i="61" s="1"/>
  <c r="AC19" i="59"/>
  <c r="AE19" i="59" s="1"/>
  <c r="AF19" i="59" s="1"/>
  <c r="AC19" i="37"/>
  <c r="AE19" i="37" s="1"/>
  <c r="AF19" i="37" s="1"/>
  <c r="W50" i="59"/>
  <c r="Y39" i="59"/>
  <c r="Z39" i="59" s="1"/>
  <c r="W56" i="59"/>
  <c r="AE36" i="62" l="1"/>
  <c r="AF36" i="62" s="1"/>
  <c r="W58" i="17"/>
  <c r="W58" i="37"/>
  <c r="AC28" i="37"/>
  <c r="W58" i="62"/>
  <c r="W59" i="62" s="1"/>
  <c r="Y59" i="62" s="1"/>
  <c r="Z59" i="62" s="1"/>
  <c r="W58" i="61"/>
  <c r="W59" i="61" s="1"/>
  <c r="Y59" i="61" s="1"/>
  <c r="Z59" i="61" s="1"/>
  <c r="W52" i="61"/>
  <c r="W53" i="61" s="1"/>
  <c r="Y53" i="61" s="1"/>
  <c r="Z53" i="61" s="1"/>
  <c r="W52" i="37"/>
  <c r="Y52" i="37" s="1"/>
  <c r="Z52" i="37" s="1"/>
  <c r="W52" i="62"/>
  <c r="Y52" i="62" s="1"/>
  <c r="Z52" i="62" s="1"/>
  <c r="W52" i="17"/>
  <c r="Y52" i="17" s="1"/>
  <c r="Z52" i="17" s="1"/>
  <c r="W58" i="16"/>
  <c r="H23" i="19"/>
  <c r="H52" i="19" s="1"/>
  <c r="AF12" i="37"/>
  <c r="AC28" i="16"/>
  <c r="Y58" i="37"/>
  <c r="Z58" i="37" s="1"/>
  <c r="W59" i="37"/>
  <c r="Y59" i="37" s="1"/>
  <c r="Z59" i="37" s="1"/>
  <c r="P23" i="19"/>
  <c r="Z56" i="37"/>
  <c r="P52" i="19" s="1"/>
  <c r="AC28" i="61"/>
  <c r="H27" i="19"/>
  <c r="H56" i="19" s="1"/>
  <c r="AF12" i="61"/>
  <c r="AC36" i="37"/>
  <c r="AE28" i="37"/>
  <c r="AF28" i="37" s="1"/>
  <c r="P27" i="19"/>
  <c r="Z56" i="61"/>
  <c r="P56" i="19" s="1"/>
  <c r="AC28" i="59"/>
  <c r="AC56" i="62"/>
  <c r="AE39" i="62"/>
  <c r="AF39" i="62" s="1"/>
  <c r="AC50" i="62"/>
  <c r="W59" i="17"/>
  <c r="Y59" i="17" s="1"/>
  <c r="Z59" i="17" s="1"/>
  <c r="Y58" i="17"/>
  <c r="Z58" i="17" s="1"/>
  <c r="Y56" i="59"/>
  <c r="W57" i="59"/>
  <c r="Y57" i="59" s="1"/>
  <c r="Z57" i="59" s="1"/>
  <c r="P28" i="19"/>
  <c r="Z56" i="62"/>
  <c r="P57" i="19" s="1"/>
  <c r="H24" i="19"/>
  <c r="H53" i="19" s="1"/>
  <c r="AF12" i="59"/>
  <c r="Y50" i="59"/>
  <c r="Z50" i="59" s="1"/>
  <c r="W51" i="59"/>
  <c r="Y51" i="59" s="1"/>
  <c r="Z51" i="59" s="1"/>
  <c r="AI12" i="62"/>
  <c r="AI12" i="17"/>
  <c r="W52" i="16"/>
  <c r="AE39" i="17"/>
  <c r="AF39" i="17" s="1"/>
  <c r="AC50" i="17"/>
  <c r="AC56" i="17"/>
  <c r="Y58" i="61" l="1"/>
  <c r="Z58" i="61" s="1"/>
  <c r="Y58" i="62"/>
  <c r="Z58" i="62" s="1"/>
  <c r="W53" i="62"/>
  <c r="Y53" i="62" s="1"/>
  <c r="Z53" i="62" s="1"/>
  <c r="W53" i="37"/>
  <c r="Y53" i="37" s="1"/>
  <c r="Z53" i="37" s="1"/>
  <c r="W58" i="59"/>
  <c r="W59" i="59" s="1"/>
  <c r="Y59" i="59" s="1"/>
  <c r="Z59" i="59" s="1"/>
  <c r="Y52" i="61"/>
  <c r="Z52" i="61" s="1"/>
  <c r="W53" i="17"/>
  <c r="Y53" i="17" s="1"/>
  <c r="Z53" i="17" s="1"/>
  <c r="W60" i="37"/>
  <c r="Y60" i="37" s="1"/>
  <c r="Z60" i="37" s="1"/>
  <c r="W52" i="59"/>
  <c r="W53" i="59" s="1"/>
  <c r="Y53" i="59" s="1"/>
  <c r="Z53" i="59" s="1"/>
  <c r="W60" i="61"/>
  <c r="Y60" i="61" s="1"/>
  <c r="Z60" i="61" s="1"/>
  <c r="AC51" i="62"/>
  <c r="AE51" i="62" s="1"/>
  <c r="AF51" i="62" s="1"/>
  <c r="AE50" i="62"/>
  <c r="AF50" i="62" s="1"/>
  <c r="AC52" i="62"/>
  <c r="AI19" i="62"/>
  <c r="AK19" i="62" s="1"/>
  <c r="AL19" i="62" s="1"/>
  <c r="AI19" i="17"/>
  <c r="AK19" i="17" s="1"/>
  <c r="AL19" i="17" s="1"/>
  <c r="AC36" i="16"/>
  <c r="AE28" i="16"/>
  <c r="AF28" i="16" s="1"/>
  <c r="AE56" i="62"/>
  <c r="AC57" i="62"/>
  <c r="AE57" i="62" s="1"/>
  <c r="AF57" i="62" s="1"/>
  <c r="AC39" i="37"/>
  <c r="AE36" i="37"/>
  <c r="AF36" i="37" s="1"/>
  <c r="AK12" i="17"/>
  <c r="AL12" i="17" s="1"/>
  <c r="AE28" i="59"/>
  <c r="AF28" i="59" s="1"/>
  <c r="AC36" i="59"/>
  <c r="AE28" i="61"/>
  <c r="AF28" i="61" s="1"/>
  <c r="AC36" i="61"/>
  <c r="W54" i="61"/>
  <c r="Y54" i="61" s="1"/>
  <c r="Z54" i="61" s="1"/>
  <c r="AK12" i="62"/>
  <c r="P24" i="19"/>
  <c r="Z56" i="59"/>
  <c r="P53" i="19" s="1"/>
  <c r="AC57" i="17"/>
  <c r="AE57" i="17" s="1"/>
  <c r="AF57" i="17" s="1"/>
  <c r="AE56" i="17"/>
  <c r="AF56" i="17" s="1"/>
  <c r="AE50" i="17"/>
  <c r="AF50" i="17" s="1"/>
  <c r="AC51" i="17"/>
  <c r="AE51" i="17" s="1"/>
  <c r="AF51" i="17" s="1"/>
  <c r="W60" i="17"/>
  <c r="Y60" i="17" s="1"/>
  <c r="Z60" i="17" s="1"/>
  <c r="W60" i="62"/>
  <c r="Y60" i="62" s="1"/>
  <c r="Z60" i="62" s="1"/>
  <c r="W54" i="37"/>
  <c r="Y54" i="37" s="1"/>
  <c r="Z54" i="37" s="1"/>
  <c r="W53" i="16"/>
  <c r="Y53" i="16" s="1"/>
  <c r="Z53" i="16" s="1"/>
  <c r="Y52" i="16"/>
  <c r="Z52" i="16" s="1"/>
  <c r="Y58" i="16"/>
  <c r="Z58" i="16" s="1"/>
  <c r="W59" i="16"/>
  <c r="Y59" i="16" s="1"/>
  <c r="Z59" i="16" s="1"/>
  <c r="Y58" i="59" l="1"/>
  <c r="Z58" i="59" s="1"/>
  <c r="W54" i="62"/>
  <c r="Y54" i="62" s="1"/>
  <c r="Z54" i="62" s="1"/>
  <c r="AC58" i="17"/>
  <c r="W54" i="17"/>
  <c r="Y54" i="17" s="1"/>
  <c r="Z54" i="17" s="1"/>
  <c r="Y52" i="59"/>
  <c r="Z52" i="59" s="1"/>
  <c r="AC52" i="17"/>
  <c r="AC53" i="17" s="1"/>
  <c r="AE53" i="17" s="1"/>
  <c r="AF53" i="17" s="1"/>
  <c r="AI28" i="62"/>
  <c r="AK28" i="62" s="1"/>
  <c r="AL28" i="62" s="1"/>
  <c r="W60" i="59"/>
  <c r="Y60" i="59" s="1"/>
  <c r="Z60" i="59" s="1"/>
  <c r="W54" i="59"/>
  <c r="Y54" i="59" s="1"/>
  <c r="Z54" i="59" s="1"/>
  <c r="AC58" i="62"/>
  <c r="AC59" i="62" s="1"/>
  <c r="AE59" i="62" s="1"/>
  <c r="AF59" i="62" s="1"/>
  <c r="AC39" i="61"/>
  <c r="AE36" i="61"/>
  <c r="AF36" i="61" s="1"/>
  <c r="W60" i="16"/>
  <c r="Y60" i="16" s="1"/>
  <c r="Z60" i="16" s="1"/>
  <c r="AE36" i="16"/>
  <c r="AF36" i="16" s="1"/>
  <c r="AC39" i="16"/>
  <c r="AC39" i="59"/>
  <c r="AE36" i="59"/>
  <c r="AF36" i="59" s="1"/>
  <c r="AE58" i="62"/>
  <c r="AF58" i="62" s="1"/>
  <c r="W54" i="16"/>
  <c r="Y54" i="16" s="1"/>
  <c r="Z54" i="16" s="1"/>
  <c r="AI28" i="17"/>
  <c r="Q28" i="19"/>
  <c r="AF56" i="62"/>
  <c r="Q57" i="19" s="1"/>
  <c r="AE58" i="17"/>
  <c r="AF58" i="17" s="1"/>
  <c r="AC59" i="17"/>
  <c r="AE59" i="17" s="1"/>
  <c r="AF59" i="17" s="1"/>
  <c r="AC53" i="62"/>
  <c r="AE53" i="62" s="1"/>
  <c r="AF53" i="62" s="1"/>
  <c r="AE52" i="62"/>
  <c r="AF52" i="62" s="1"/>
  <c r="AI12" i="37"/>
  <c r="AI12" i="59"/>
  <c r="I28" i="19"/>
  <c r="I57" i="19" s="1"/>
  <c r="AL12" i="62"/>
  <c r="AI12" i="16"/>
  <c r="AI12" i="61"/>
  <c r="AE39" i="37"/>
  <c r="AF39" i="37" s="1"/>
  <c r="AC56" i="37"/>
  <c r="AC50" i="37"/>
  <c r="AI36" i="62" l="1"/>
  <c r="AK36" i="62" s="1"/>
  <c r="AL36" i="62" s="1"/>
  <c r="AE52" i="17"/>
  <c r="AF52" i="17" s="1"/>
  <c r="AC60" i="62"/>
  <c r="AE60" i="62" s="1"/>
  <c r="AF60" i="62" s="1"/>
  <c r="AC54" i="17"/>
  <c r="AE54" i="17" s="1"/>
  <c r="AF54" i="17" s="1"/>
  <c r="AK12" i="16"/>
  <c r="AL12" i="16" s="1"/>
  <c r="AE39" i="59"/>
  <c r="AF39" i="59" s="1"/>
  <c r="AC50" i="59"/>
  <c r="AC56" i="59"/>
  <c r="AI19" i="16"/>
  <c r="AK19" i="16" s="1"/>
  <c r="AL19" i="16" s="1"/>
  <c r="AI19" i="61"/>
  <c r="AK19" i="61" s="1"/>
  <c r="AL19" i="61" s="1"/>
  <c r="AE39" i="16"/>
  <c r="AF39" i="16" s="1"/>
  <c r="AC50" i="16"/>
  <c r="AC56" i="16"/>
  <c r="AK28" i="17"/>
  <c r="AL28" i="17" s="1"/>
  <c r="AI36" i="17"/>
  <c r="AK12" i="59"/>
  <c r="AC51" i="37"/>
  <c r="AE51" i="37" s="1"/>
  <c r="AF51" i="37" s="1"/>
  <c r="AE50" i="37"/>
  <c r="AF50" i="37" s="1"/>
  <c r="AK12" i="37"/>
  <c r="AK12" i="61"/>
  <c r="AI19" i="37"/>
  <c r="AK19" i="37" s="1"/>
  <c r="AL19" i="37" s="1"/>
  <c r="AI19" i="59"/>
  <c r="AK19" i="59" s="1"/>
  <c r="AL19" i="59" s="1"/>
  <c r="AE56" i="37"/>
  <c r="AC57" i="37"/>
  <c r="AE57" i="37" s="1"/>
  <c r="AF57" i="37" s="1"/>
  <c r="AC54" i="62"/>
  <c r="AE54" i="62" s="1"/>
  <c r="AF54" i="62" s="1"/>
  <c r="AC60" i="17"/>
  <c r="AE60" i="17" s="1"/>
  <c r="AF60" i="17" s="1"/>
  <c r="AE39" i="61"/>
  <c r="AF39" i="61" s="1"/>
  <c r="AC50" i="61"/>
  <c r="AC56" i="61"/>
  <c r="AI39" i="62" l="1"/>
  <c r="AC52" i="37"/>
  <c r="AI28" i="37"/>
  <c r="AI36" i="37" s="1"/>
  <c r="AC58" i="37"/>
  <c r="AC59" i="37" s="1"/>
  <c r="AE59" i="37" s="1"/>
  <c r="AF59" i="37" s="1"/>
  <c r="AI28" i="61"/>
  <c r="AK28" i="61" s="1"/>
  <c r="AL28" i="61" s="1"/>
  <c r="AI28" i="59"/>
  <c r="AK28" i="59" s="1"/>
  <c r="AL28" i="59" s="1"/>
  <c r="Q12" i="49"/>
  <c r="Q12" i="51"/>
  <c r="Q12" i="48"/>
  <c r="Q12" i="50"/>
  <c r="Q12" i="12"/>
  <c r="I24" i="19"/>
  <c r="I53" i="19" s="1"/>
  <c r="AL12" i="59"/>
  <c r="AE56" i="59"/>
  <c r="AC57" i="59"/>
  <c r="AE57" i="59" s="1"/>
  <c r="AF57" i="59" s="1"/>
  <c r="I27" i="19"/>
  <c r="I56" i="19" s="1"/>
  <c r="AL12" i="61"/>
  <c r="AK36" i="17"/>
  <c r="AL36" i="17" s="1"/>
  <c r="AI39" i="17"/>
  <c r="AC51" i="59"/>
  <c r="AE51" i="59" s="1"/>
  <c r="AF51" i="59" s="1"/>
  <c r="AE50" i="59"/>
  <c r="AF50" i="59" s="1"/>
  <c r="AE58" i="37"/>
  <c r="AF58" i="37" s="1"/>
  <c r="AK28" i="37"/>
  <c r="AL28" i="37" s="1"/>
  <c r="I23" i="19"/>
  <c r="I52" i="19" s="1"/>
  <c r="AL12" i="37"/>
  <c r="AC57" i="16"/>
  <c r="AE57" i="16" s="1"/>
  <c r="AF57" i="16" s="1"/>
  <c r="AE56" i="16"/>
  <c r="AF56" i="16" s="1"/>
  <c r="AC57" i="61"/>
  <c r="AE57" i="61" s="1"/>
  <c r="AF57" i="61" s="1"/>
  <c r="AE56" i="61"/>
  <c r="Q23" i="19"/>
  <c r="AF56" i="37"/>
  <c r="Q52" i="19" s="1"/>
  <c r="AE52" i="37"/>
  <c r="AF52" i="37" s="1"/>
  <c r="AC53" i="37"/>
  <c r="AE53" i="37" s="1"/>
  <c r="AF53" i="37" s="1"/>
  <c r="AC51" i="16"/>
  <c r="AE51" i="16" s="1"/>
  <c r="AF51" i="16" s="1"/>
  <c r="AE50" i="16"/>
  <c r="AF50" i="16" s="1"/>
  <c r="AI56" i="62"/>
  <c r="AI50" i="62"/>
  <c r="AK39" i="62"/>
  <c r="AL39" i="62" s="1"/>
  <c r="AC51" i="61"/>
  <c r="AE51" i="61" s="1"/>
  <c r="AF51" i="61" s="1"/>
  <c r="AE50" i="61"/>
  <c r="AF50" i="61" s="1"/>
  <c r="AI28" i="16"/>
  <c r="AI36" i="61" l="1"/>
  <c r="AC58" i="59"/>
  <c r="AI36" i="59"/>
  <c r="AI39" i="59" s="1"/>
  <c r="AC60" i="37"/>
  <c r="AE60" i="37" s="1"/>
  <c r="AF60" i="37" s="1"/>
  <c r="AC52" i="59"/>
  <c r="AC53" i="59" s="1"/>
  <c r="AE53" i="59" s="1"/>
  <c r="AF53" i="59" s="1"/>
  <c r="AC58" i="61"/>
  <c r="AE58" i="61" s="1"/>
  <c r="AF58" i="61" s="1"/>
  <c r="AC52" i="61"/>
  <c r="AC53" i="61" s="1"/>
  <c r="AE53" i="61" s="1"/>
  <c r="AF53" i="61" s="1"/>
  <c r="AC54" i="37"/>
  <c r="AE54" i="37" s="1"/>
  <c r="AF54" i="37" s="1"/>
  <c r="AC58" i="16"/>
  <c r="AC59" i="16" s="1"/>
  <c r="AE59" i="16" s="1"/>
  <c r="AF59" i="16" s="1"/>
  <c r="AK36" i="61"/>
  <c r="AL36" i="61" s="1"/>
  <c r="AI39" i="61"/>
  <c r="AC52" i="16"/>
  <c r="AI36" i="16"/>
  <c r="AK28" i="16"/>
  <c r="AL28" i="16" s="1"/>
  <c r="AI39" i="37"/>
  <c r="AK36" i="37"/>
  <c r="AL36" i="37" s="1"/>
  <c r="S12" i="12"/>
  <c r="AK36" i="59"/>
  <c r="AL36" i="59" s="1"/>
  <c r="Q27" i="19"/>
  <c r="AF56" i="61"/>
  <c r="Q56" i="19" s="1"/>
  <c r="AE58" i="59"/>
  <c r="AF58" i="59" s="1"/>
  <c r="AC59" i="59"/>
  <c r="AE59" i="59" s="1"/>
  <c r="AF59" i="59" s="1"/>
  <c r="S12" i="50"/>
  <c r="AI57" i="62"/>
  <c r="AK57" i="62" s="1"/>
  <c r="AL57" i="62" s="1"/>
  <c r="AK56" i="62"/>
  <c r="S12" i="48"/>
  <c r="AK39" i="17"/>
  <c r="AL39" i="17" s="1"/>
  <c r="AI50" i="17"/>
  <c r="AI56" i="17"/>
  <c r="Q24" i="19"/>
  <c r="AF56" i="59"/>
  <c r="Q53" i="19" s="1"/>
  <c r="S12" i="51"/>
  <c r="S12" i="49"/>
  <c r="Q19" i="51"/>
  <c r="S19" i="51" s="1"/>
  <c r="T19" i="51" s="1"/>
  <c r="Q19" i="49"/>
  <c r="S19" i="49" s="1"/>
  <c r="T19" i="49" s="1"/>
  <c r="Q19" i="50"/>
  <c r="S19" i="50" s="1"/>
  <c r="T19" i="50" s="1"/>
  <c r="Q19" i="48"/>
  <c r="S19" i="48" s="1"/>
  <c r="T19" i="48" s="1"/>
  <c r="Q19" i="12"/>
  <c r="S19" i="12" s="1"/>
  <c r="T19" i="12" s="1"/>
  <c r="AK50" i="62"/>
  <c r="AL50" i="62" s="1"/>
  <c r="AI51" i="62"/>
  <c r="AK51" i="62" s="1"/>
  <c r="AL51" i="62" s="1"/>
  <c r="AE52" i="59" l="1"/>
  <c r="AF52" i="59" s="1"/>
  <c r="AC59" i="61"/>
  <c r="AE59" i="61" s="1"/>
  <c r="AF59" i="61" s="1"/>
  <c r="AE52" i="61"/>
  <c r="AF52" i="61" s="1"/>
  <c r="AE58" i="16"/>
  <c r="AF58" i="16" s="1"/>
  <c r="AI52" i="62"/>
  <c r="AK52" i="62" s="1"/>
  <c r="AL52" i="62" s="1"/>
  <c r="AC60" i="16"/>
  <c r="AE60" i="16" s="1"/>
  <c r="AF60" i="16" s="1"/>
  <c r="AI58" i="62"/>
  <c r="AK58" i="62" s="1"/>
  <c r="AL58" i="62" s="1"/>
  <c r="AC60" i="61"/>
  <c r="AE60" i="61" s="1"/>
  <c r="AF60" i="61" s="1"/>
  <c r="R28" i="19"/>
  <c r="AL56" i="62"/>
  <c r="R57" i="19" s="1"/>
  <c r="Q28" i="12"/>
  <c r="Q28" i="51"/>
  <c r="T12" i="12"/>
  <c r="F9" i="19"/>
  <c r="F38" i="19" s="1"/>
  <c r="F13" i="19"/>
  <c r="F42" i="19" s="1"/>
  <c r="T12" i="51"/>
  <c r="AC54" i="61"/>
  <c r="AE54" i="61" s="1"/>
  <c r="AF54" i="61" s="1"/>
  <c r="AC54" i="59"/>
  <c r="AE54" i="59" s="1"/>
  <c r="AF54" i="59" s="1"/>
  <c r="T12" i="49"/>
  <c r="F11" i="19"/>
  <c r="F40" i="19" s="1"/>
  <c r="Q28" i="50"/>
  <c r="AK36" i="16"/>
  <c r="AL36" i="16" s="1"/>
  <c r="AI39" i="16"/>
  <c r="Q28" i="48"/>
  <c r="T12" i="50"/>
  <c r="F12" i="19"/>
  <c r="F41" i="19" s="1"/>
  <c r="AE52" i="16"/>
  <c r="AF52" i="16" s="1"/>
  <c r="AC53" i="16"/>
  <c r="AE53" i="16" s="1"/>
  <c r="AF53" i="16" s="1"/>
  <c r="AK56" i="17"/>
  <c r="AL56" i="17" s="1"/>
  <c r="AI57" i="17"/>
  <c r="AK57" i="17" s="1"/>
  <c r="AL57" i="17" s="1"/>
  <c r="T12" i="48"/>
  <c r="F10" i="19"/>
  <c r="F39" i="19" s="1"/>
  <c r="AC60" i="59"/>
  <c r="AE60" i="59" s="1"/>
  <c r="AF60" i="59" s="1"/>
  <c r="AI56" i="61"/>
  <c r="AK39" i="61"/>
  <c r="AL39" i="61" s="1"/>
  <c r="AI50" i="61"/>
  <c r="W12" i="51"/>
  <c r="W12" i="50"/>
  <c r="W12" i="48"/>
  <c r="W12" i="12"/>
  <c r="W12" i="49"/>
  <c r="Q28" i="49"/>
  <c r="AI51" i="17"/>
  <c r="AK51" i="17" s="1"/>
  <c r="AL51" i="17" s="1"/>
  <c r="AK50" i="17"/>
  <c r="AL50" i="17" s="1"/>
  <c r="AI56" i="59"/>
  <c r="AK39" i="59"/>
  <c r="AL39" i="59" s="1"/>
  <c r="AI50" i="59"/>
  <c r="AI50" i="37"/>
  <c r="AK39" i="37"/>
  <c r="AL39" i="37" s="1"/>
  <c r="AI56" i="37"/>
  <c r="AI53" i="62" l="1"/>
  <c r="AK53" i="62" s="1"/>
  <c r="AL53" i="62" s="1"/>
  <c r="AI52" i="17"/>
  <c r="AI53" i="17" s="1"/>
  <c r="AK53" i="17" s="1"/>
  <c r="AL53" i="17" s="1"/>
  <c r="AI58" i="17"/>
  <c r="AK58" i="17" s="1"/>
  <c r="AL58" i="17" s="1"/>
  <c r="AI59" i="62"/>
  <c r="AK59" i="62" s="1"/>
  <c r="AL59" i="62" s="1"/>
  <c r="AC54" i="16"/>
  <c r="AE54" i="16" s="1"/>
  <c r="AF54" i="16" s="1"/>
  <c r="Q36" i="50"/>
  <c r="S28" i="50"/>
  <c r="T28" i="50" s="1"/>
  <c r="W19" i="12"/>
  <c r="Y19" i="12" s="1"/>
  <c r="Z19" i="12" s="1"/>
  <c r="W19" i="48"/>
  <c r="Y19" i="48" s="1"/>
  <c r="Z19" i="48" s="1"/>
  <c r="W19" i="50"/>
  <c r="Y19" i="50" s="1"/>
  <c r="Z19" i="50" s="1"/>
  <c r="W19" i="51"/>
  <c r="Y19" i="51" s="1"/>
  <c r="Z19" i="51" s="1"/>
  <c r="W19" i="49"/>
  <c r="Y19" i="49" s="1"/>
  <c r="Z19" i="49" s="1"/>
  <c r="AI57" i="59"/>
  <c r="AK57" i="59" s="1"/>
  <c r="AL57" i="59" s="1"/>
  <c r="AK56" i="59"/>
  <c r="Y12" i="50"/>
  <c r="Y12" i="51"/>
  <c r="S28" i="48"/>
  <c r="T28" i="48" s="1"/>
  <c r="Q36" i="48"/>
  <c r="AI54" i="62"/>
  <c r="AK54" i="62" s="1"/>
  <c r="AL54" i="62" s="1"/>
  <c r="AI57" i="37"/>
  <c r="AK57" i="37" s="1"/>
  <c r="AL57" i="37" s="1"/>
  <c r="AK56" i="37"/>
  <c r="AK50" i="61"/>
  <c r="AL50" i="61" s="1"/>
  <c r="AI51" i="61"/>
  <c r="AK51" i="61" s="1"/>
  <c r="AL51" i="61" s="1"/>
  <c r="Q36" i="51"/>
  <c r="S28" i="51"/>
  <c r="T28" i="51" s="1"/>
  <c r="Q36" i="49"/>
  <c r="S28" i="49"/>
  <c r="T28" i="49" s="1"/>
  <c r="S28" i="12"/>
  <c r="T28" i="12" s="1"/>
  <c r="Q36" i="12"/>
  <c r="Y12" i="48"/>
  <c r="AK50" i="37"/>
  <c r="AL50" i="37" s="1"/>
  <c r="AI51" i="37"/>
  <c r="AK51" i="37" s="1"/>
  <c r="AL51" i="37" s="1"/>
  <c r="Y12" i="49"/>
  <c r="AI57" i="61"/>
  <c r="AK57" i="61" s="1"/>
  <c r="AL57" i="61" s="1"/>
  <c r="AK56" i="61"/>
  <c r="AI50" i="16"/>
  <c r="AK39" i="16"/>
  <c r="AL39" i="16" s="1"/>
  <c r="AI56" i="16"/>
  <c r="AI51" i="59"/>
  <c r="AK51" i="59" s="1"/>
  <c r="AL51" i="59" s="1"/>
  <c r="AK50" i="59"/>
  <c r="AL50" i="59" s="1"/>
  <c r="Y12" i="12"/>
  <c r="AI60" i="62" l="1"/>
  <c r="AK60" i="62" s="1"/>
  <c r="AL60" i="62" s="1"/>
  <c r="W28" i="50"/>
  <c r="AI52" i="37"/>
  <c r="AI53" i="37" s="1"/>
  <c r="AK53" i="37" s="1"/>
  <c r="AL53" i="37" s="1"/>
  <c r="AI59" i="17"/>
  <c r="AK59" i="17" s="1"/>
  <c r="AL59" i="17" s="1"/>
  <c r="AK52" i="17"/>
  <c r="AL52" i="17" s="1"/>
  <c r="W28" i="12"/>
  <c r="Y28" i="12" s="1"/>
  <c r="Z28" i="12" s="1"/>
  <c r="W28" i="48"/>
  <c r="W36" i="48" s="1"/>
  <c r="AI58" i="59"/>
  <c r="AI59" i="59" s="1"/>
  <c r="AK59" i="59" s="1"/>
  <c r="AL59" i="59" s="1"/>
  <c r="AI58" i="61"/>
  <c r="AI59" i="61" s="1"/>
  <c r="AK59" i="61" s="1"/>
  <c r="AL59" i="61" s="1"/>
  <c r="AI58" i="37"/>
  <c r="AI59" i="37" s="1"/>
  <c r="AK59" i="37" s="1"/>
  <c r="AL59" i="37" s="1"/>
  <c r="W28" i="49"/>
  <c r="Y28" i="49" s="1"/>
  <c r="Z28" i="49" s="1"/>
  <c r="Q39" i="12"/>
  <c r="S36" i="12"/>
  <c r="T36" i="12" s="1"/>
  <c r="AK56" i="16"/>
  <c r="AL56" i="16" s="1"/>
  <c r="AI57" i="16"/>
  <c r="AK57" i="16" s="1"/>
  <c r="AL57" i="16" s="1"/>
  <c r="AK58" i="37"/>
  <c r="AL58" i="37" s="1"/>
  <c r="R23" i="19"/>
  <c r="AL56" i="37"/>
  <c r="R52" i="19" s="1"/>
  <c r="W36" i="50"/>
  <c r="Y28" i="50"/>
  <c r="Z28" i="50" s="1"/>
  <c r="AK50" i="16"/>
  <c r="AL50" i="16" s="1"/>
  <c r="AI51" i="16"/>
  <c r="AK51" i="16" s="1"/>
  <c r="AL51" i="16" s="1"/>
  <c r="S36" i="49"/>
  <c r="T36" i="49" s="1"/>
  <c r="Q39" i="49"/>
  <c r="W28" i="51"/>
  <c r="G12" i="19"/>
  <c r="G41" i="19" s="1"/>
  <c r="Z12" i="50"/>
  <c r="G9" i="19"/>
  <c r="G38" i="19" s="1"/>
  <c r="Z12" i="12"/>
  <c r="G13" i="19"/>
  <c r="G42" i="19" s="1"/>
  <c r="Z12" i="51"/>
  <c r="G11" i="19"/>
  <c r="G40" i="19" s="1"/>
  <c r="Z12" i="49"/>
  <c r="AI52" i="59"/>
  <c r="R27" i="19"/>
  <c r="AL56" i="61"/>
  <c r="R56" i="19" s="1"/>
  <c r="S36" i="51"/>
  <c r="T36" i="51" s="1"/>
  <c r="Q39" i="51"/>
  <c r="S36" i="48"/>
  <c r="T36" i="48" s="1"/>
  <c r="Q39" i="48"/>
  <c r="AI54" i="17"/>
  <c r="AK54" i="17" s="1"/>
  <c r="AL54" i="17" s="1"/>
  <c r="AI52" i="61"/>
  <c r="R24" i="19"/>
  <c r="AL56" i="59"/>
  <c r="R53" i="19" s="1"/>
  <c r="AC12" i="49"/>
  <c r="AC12" i="12"/>
  <c r="AC12" i="50"/>
  <c r="AC12" i="48"/>
  <c r="AC12" i="51"/>
  <c r="G10" i="19"/>
  <c r="G39" i="19" s="1"/>
  <c r="Z12" i="48"/>
  <c r="S36" i="50"/>
  <c r="T36" i="50" s="1"/>
  <c r="Q39" i="50"/>
  <c r="AK52" i="37" l="1"/>
  <c r="AL52" i="37" s="1"/>
  <c r="Y28" i="48"/>
  <c r="Z28" i="48" s="1"/>
  <c r="AI60" i="17"/>
  <c r="AK60" i="17" s="1"/>
  <c r="AL60" i="17" s="1"/>
  <c r="AK58" i="59"/>
  <c r="AL58" i="59" s="1"/>
  <c r="W36" i="12"/>
  <c r="W39" i="12" s="1"/>
  <c r="AK58" i="61"/>
  <c r="AL58" i="61" s="1"/>
  <c r="W36" i="49"/>
  <c r="Y36" i="49" s="1"/>
  <c r="Z36" i="49" s="1"/>
  <c r="AI54" i="37"/>
  <c r="AK54" i="37" s="1"/>
  <c r="AL54" i="37" s="1"/>
  <c r="AI52" i="16"/>
  <c r="AK52" i="16" s="1"/>
  <c r="AL52" i="16" s="1"/>
  <c r="AI60" i="59"/>
  <c r="AK60" i="59" s="1"/>
  <c r="AL60" i="59" s="1"/>
  <c r="AI60" i="61"/>
  <c r="AK60" i="61" s="1"/>
  <c r="AL60" i="61" s="1"/>
  <c r="AI58" i="16"/>
  <c r="AE12" i="49"/>
  <c r="AK52" i="59"/>
  <c r="AL52" i="59" s="1"/>
  <c r="AI53" i="59"/>
  <c r="AK53" i="59" s="1"/>
  <c r="AL53" i="59" s="1"/>
  <c r="W39" i="50"/>
  <c r="Y36" i="50"/>
  <c r="Z36" i="50" s="1"/>
  <c r="AE12" i="51"/>
  <c r="S39" i="48"/>
  <c r="T39" i="48" s="1"/>
  <c r="Q56" i="48"/>
  <c r="Q50" i="48"/>
  <c r="Q50" i="49"/>
  <c r="Q56" i="49"/>
  <c r="S39" i="49"/>
  <c r="T39" i="49" s="1"/>
  <c r="AE12" i="48"/>
  <c r="AK52" i="61"/>
  <c r="AL52" i="61" s="1"/>
  <c r="AI53" i="61"/>
  <c r="AK53" i="61" s="1"/>
  <c r="AL53" i="61" s="1"/>
  <c r="S39" i="12"/>
  <c r="T39" i="12" s="1"/>
  <c r="Q56" i="12"/>
  <c r="Q50" i="12"/>
  <c r="AC19" i="48"/>
  <c r="AE19" i="48" s="1"/>
  <c r="AF19" i="48" s="1"/>
  <c r="AC19" i="12"/>
  <c r="AE19" i="12" s="1"/>
  <c r="AF19" i="12" s="1"/>
  <c r="AC19" i="51"/>
  <c r="AE19" i="51" s="1"/>
  <c r="AF19" i="51" s="1"/>
  <c r="AC19" i="49"/>
  <c r="AE19" i="49" s="1"/>
  <c r="AF19" i="49" s="1"/>
  <c r="AC19" i="50"/>
  <c r="AE19" i="50" s="1"/>
  <c r="AF19" i="50" s="1"/>
  <c r="AE12" i="50"/>
  <c r="S39" i="51"/>
  <c r="T39" i="51" s="1"/>
  <c r="Q50" i="51"/>
  <c r="Q56" i="51"/>
  <c r="AI60" i="37"/>
  <c r="AK60" i="37" s="1"/>
  <c r="AL60" i="37" s="1"/>
  <c r="S39" i="50"/>
  <c r="T39" i="50" s="1"/>
  <c r="Q56" i="50"/>
  <c r="Q50" i="50"/>
  <c r="AE12" i="12"/>
  <c r="Y36" i="48"/>
  <c r="Z36" i="48" s="1"/>
  <c r="W39" i="48"/>
  <c r="Y28" i="51"/>
  <c r="Z28" i="51" s="1"/>
  <c r="W36" i="51"/>
  <c r="AC28" i="12" l="1"/>
  <c r="Y36" i="12"/>
  <c r="Z36" i="12" s="1"/>
  <c r="W39" i="49"/>
  <c r="W50" i="49" s="1"/>
  <c r="AI53" i="16"/>
  <c r="AK53" i="16" s="1"/>
  <c r="AL53" i="16" s="1"/>
  <c r="AI12" i="51"/>
  <c r="AI12" i="48"/>
  <c r="AI12" i="49"/>
  <c r="AI12" i="12"/>
  <c r="AI12" i="50"/>
  <c r="Y36" i="51"/>
  <c r="Z36" i="51" s="1"/>
  <c r="W39" i="51"/>
  <c r="S56" i="50"/>
  <c r="T56" i="50" s="1"/>
  <c r="Q57" i="50"/>
  <c r="S57" i="50" s="1"/>
  <c r="T57" i="50" s="1"/>
  <c r="W50" i="12"/>
  <c r="W56" i="12"/>
  <c r="Y39" i="12"/>
  <c r="Z39" i="12" s="1"/>
  <c r="Q57" i="49"/>
  <c r="S57" i="49" s="1"/>
  <c r="T57" i="49" s="1"/>
  <c r="S56" i="49"/>
  <c r="T56" i="49" s="1"/>
  <c r="H13" i="19"/>
  <c r="H42" i="19" s="1"/>
  <c r="AF12" i="51"/>
  <c r="AC28" i="50"/>
  <c r="AI54" i="61"/>
  <c r="AK54" i="61" s="1"/>
  <c r="AL54" i="61" s="1"/>
  <c r="Q51" i="49"/>
  <c r="S51" i="49" s="1"/>
  <c r="T51" i="49" s="1"/>
  <c r="S50" i="49"/>
  <c r="W56" i="50"/>
  <c r="Y39" i="50"/>
  <c r="Z39" i="50" s="1"/>
  <c r="W50" i="50"/>
  <c r="S50" i="50"/>
  <c r="Q51" i="50"/>
  <c r="S51" i="50" s="1"/>
  <c r="T51" i="50" s="1"/>
  <c r="W50" i="48"/>
  <c r="W56" i="48"/>
  <c r="Y39" i="48"/>
  <c r="Z39" i="48" s="1"/>
  <c r="H12" i="19"/>
  <c r="H41" i="19" s="1"/>
  <c r="AF12" i="50"/>
  <c r="S50" i="48"/>
  <c r="Q51" i="48"/>
  <c r="S51" i="48" s="1"/>
  <c r="T51" i="48" s="1"/>
  <c r="Q57" i="48"/>
  <c r="S57" i="48" s="1"/>
  <c r="T57" i="48" s="1"/>
  <c r="S56" i="48"/>
  <c r="T56" i="48" s="1"/>
  <c r="S50" i="12"/>
  <c r="Q51" i="12"/>
  <c r="S51" i="12" s="1"/>
  <c r="T51" i="12" s="1"/>
  <c r="AC28" i="49"/>
  <c r="AE28" i="12"/>
  <c r="AF28" i="12" s="1"/>
  <c r="AC36" i="12"/>
  <c r="S56" i="51"/>
  <c r="T56" i="51" s="1"/>
  <c r="Q57" i="51"/>
  <c r="S57" i="51" s="1"/>
  <c r="T57" i="51" s="1"/>
  <c r="S56" i="12"/>
  <c r="T56" i="12" s="1"/>
  <c r="Q57" i="12"/>
  <c r="S57" i="12" s="1"/>
  <c r="T57" i="12" s="1"/>
  <c r="AC28" i="48"/>
  <c r="AI54" i="59"/>
  <c r="AK54" i="59" s="1"/>
  <c r="AL54" i="59" s="1"/>
  <c r="H11" i="19"/>
  <c r="H40" i="19" s="1"/>
  <c r="AF12" i="49"/>
  <c r="H9" i="19"/>
  <c r="H38" i="19" s="1"/>
  <c r="AF12" i="12"/>
  <c r="S50" i="51"/>
  <c r="Q51" i="51"/>
  <c r="S51" i="51" s="1"/>
  <c r="T51" i="51" s="1"/>
  <c r="H10" i="19"/>
  <c r="H39" i="19" s="1"/>
  <c r="AF12" i="48"/>
  <c r="AC28" i="51"/>
  <c r="AI59" i="16"/>
  <c r="AK59" i="16" s="1"/>
  <c r="AL59" i="16" s="1"/>
  <c r="AK58" i="16"/>
  <c r="AL58" i="16" s="1"/>
  <c r="Y39" i="49" l="1"/>
  <c r="Z39" i="49" s="1"/>
  <c r="W56" i="49"/>
  <c r="W57" i="49" s="1"/>
  <c r="Y57" i="49" s="1"/>
  <c r="Z57" i="49" s="1"/>
  <c r="Q58" i="49"/>
  <c r="S58" i="49" s="1"/>
  <c r="T58" i="49" s="1"/>
  <c r="AI54" i="16"/>
  <c r="AK54" i="16" s="1"/>
  <c r="AL54" i="16" s="1"/>
  <c r="Q58" i="50"/>
  <c r="Q59" i="50" s="1"/>
  <c r="S59" i="50" s="1"/>
  <c r="T59" i="50" s="1"/>
  <c r="AI60" i="16"/>
  <c r="AK60" i="16" s="1"/>
  <c r="AL60" i="16" s="1"/>
  <c r="Q58" i="12"/>
  <c r="Y56" i="48"/>
  <c r="Z56" i="48" s="1"/>
  <c r="W57" i="48"/>
  <c r="Y57" i="48" s="1"/>
  <c r="Z57" i="48" s="1"/>
  <c r="Y56" i="50"/>
  <c r="Z56" i="50" s="1"/>
  <c r="W57" i="50"/>
  <c r="Y57" i="50" s="1"/>
  <c r="Z57" i="50" s="1"/>
  <c r="AC36" i="50"/>
  <c r="AE28" i="50"/>
  <c r="AF28" i="50" s="1"/>
  <c r="AE28" i="49"/>
  <c r="AF28" i="49" s="1"/>
  <c r="AC36" i="49"/>
  <c r="Q52" i="49"/>
  <c r="W51" i="12"/>
  <c r="Y51" i="12" s="1"/>
  <c r="Z51" i="12" s="1"/>
  <c r="Y50" i="12"/>
  <c r="AK12" i="50"/>
  <c r="W57" i="12"/>
  <c r="Y57" i="12" s="1"/>
  <c r="Z57" i="12" s="1"/>
  <c r="Y56" i="12"/>
  <c r="Z56" i="12" s="1"/>
  <c r="AE28" i="51"/>
  <c r="AF28" i="51" s="1"/>
  <c r="AC36" i="51"/>
  <c r="Q58" i="51"/>
  <c r="Q52" i="12"/>
  <c r="Q52" i="50"/>
  <c r="T50" i="49"/>
  <c r="O40" i="19" s="1"/>
  <c r="O11" i="19"/>
  <c r="S58" i="50"/>
  <c r="T58" i="50" s="1"/>
  <c r="AK12" i="12"/>
  <c r="T50" i="51"/>
  <c r="O42" i="19" s="1"/>
  <c r="O13" i="19"/>
  <c r="T50" i="48"/>
  <c r="O39" i="19" s="1"/>
  <c r="O10" i="19"/>
  <c r="AI19" i="49"/>
  <c r="AK19" i="49" s="1"/>
  <c r="AL19" i="49" s="1"/>
  <c r="AI19" i="48"/>
  <c r="AK19" i="48" s="1"/>
  <c r="AL19" i="48" s="1"/>
  <c r="AI19" i="51"/>
  <c r="AK19" i="51" s="1"/>
  <c r="AL19" i="51" s="1"/>
  <c r="AI19" i="50"/>
  <c r="AK19" i="50" s="1"/>
  <c r="AL19" i="50" s="1"/>
  <c r="AI19" i="12"/>
  <c r="AK19" i="12" s="1"/>
  <c r="AL19" i="12" s="1"/>
  <c r="AK12" i="49"/>
  <c r="T50" i="12"/>
  <c r="O38" i="19" s="1"/>
  <c r="O9" i="19"/>
  <c r="W51" i="49"/>
  <c r="Y51" i="49" s="1"/>
  <c r="Z51" i="49" s="1"/>
  <c r="Y50" i="49"/>
  <c r="O12" i="19"/>
  <c r="T50" i="50"/>
  <c r="O41" i="19" s="1"/>
  <c r="AK12" i="48"/>
  <c r="W51" i="48"/>
  <c r="Y51" i="48" s="1"/>
  <c r="Z51" i="48" s="1"/>
  <c r="Y50" i="48"/>
  <c r="AC39" i="12"/>
  <c r="AE36" i="12"/>
  <c r="AF36" i="12" s="1"/>
  <c r="Q58" i="48"/>
  <c r="Y50" i="50"/>
  <c r="W51" i="50"/>
  <c r="Y51" i="50" s="1"/>
  <c r="Z51" i="50" s="1"/>
  <c r="W56" i="51"/>
  <c r="W50" i="51"/>
  <c r="Y39" i="51"/>
  <c r="Z39" i="51" s="1"/>
  <c r="AK12" i="51"/>
  <c r="Q52" i="51"/>
  <c r="AC36" i="48"/>
  <c r="AE28" i="48"/>
  <c r="AF28" i="48" s="1"/>
  <c r="Q52" i="48"/>
  <c r="Y56" i="49" l="1"/>
  <c r="Z56" i="49" s="1"/>
  <c r="Q59" i="49"/>
  <c r="S59" i="49" s="1"/>
  <c r="T59" i="49" s="1"/>
  <c r="AI28" i="49"/>
  <c r="AK28" i="49" s="1"/>
  <c r="AL28" i="49" s="1"/>
  <c r="W52" i="50"/>
  <c r="W53" i="50" s="1"/>
  <c r="W52" i="49"/>
  <c r="Y52" i="49" s="1"/>
  <c r="Z52" i="49" s="1"/>
  <c r="W58" i="49"/>
  <c r="W59" i="49" s="1"/>
  <c r="Y59" i="49" s="1"/>
  <c r="Z59" i="49" s="1"/>
  <c r="W58" i="48"/>
  <c r="W59" i="48" s="1"/>
  <c r="AI28" i="48"/>
  <c r="AI36" i="48" s="1"/>
  <c r="W58" i="12"/>
  <c r="Y58" i="12" s="1"/>
  <c r="Z58" i="12" s="1"/>
  <c r="AI28" i="50"/>
  <c r="AI36" i="50" s="1"/>
  <c r="AI28" i="51"/>
  <c r="AK28" i="51" s="1"/>
  <c r="AL28" i="51" s="1"/>
  <c r="S52" i="51"/>
  <c r="T52" i="51" s="1"/>
  <c r="Q53" i="51"/>
  <c r="S53" i="51" s="1"/>
  <c r="T53" i="51" s="1"/>
  <c r="S58" i="48"/>
  <c r="T58" i="48" s="1"/>
  <c r="Q59" i="48"/>
  <c r="S59" i="48" s="1"/>
  <c r="T59" i="48" s="1"/>
  <c r="I9" i="19"/>
  <c r="I38" i="19" s="1"/>
  <c r="AL12" i="12"/>
  <c r="W57" i="51"/>
  <c r="Y57" i="51" s="1"/>
  <c r="Z57" i="51" s="1"/>
  <c r="Y56" i="51"/>
  <c r="Z56" i="51" s="1"/>
  <c r="I10" i="19"/>
  <c r="I39" i="19" s="1"/>
  <c r="AL12" i="48"/>
  <c r="P11" i="19"/>
  <c r="Z50" i="49"/>
  <c r="P40" i="19" s="1"/>
  <c r="Q60" i="50"/>
  <c r="S60" i="50" s="1"/>
  <c r="T60" i="50" s="1"/>
  <c r="S52" i="49"/>
  <c r="T52" i="49" s="1"/>
  <c r="Q53" i="49"/>
  <c r="S53" i="49" s="1"/>
  <c r="T53" i="49" s="1"/>
  <c r="AE39" i="12"/>
  <c r="AF39" i="12" s="1"/>
  <c r="AC50" i="12"/>
  <c r="AC56" i="12"/>
  <c r="AE36" i="49"/>
  <c r="AF36" i="49" s="1"/>
  <c r="AC39" i="49"/>
  <c r="S52" i="12"/>
  <c r="T52" i="12" s="1"/>
  <c r="Q53" i="12"/>
  <c r="S53" i="12" s="1"/>
  <c r="T53" i="12" s="1"/>
  <c r="I12" i="19"/>
  <c r="I41" i="19" s="1"/>
  <c r="AL12" i="50"/>
  <c r="S58" i="12"/>
  <c r="T58" i="12" s="1"/>
  <c r="Q59" i="12"/>
  <c r="S59" i="12" s="1"/>
  <c r="T59" i="12" s="1"/>
  <c r="Q53" i="48"/>
  <c r="S53" i="48" s="1"/>
  <c r="T53" i="48" s="1"/>
  <c r="S52" i="48"/>
  <c r="T52" i="48" s="1"/>
  <c r="W52" i="48"/>
  <c r="S58" i="51"/>
  <c r="T58" i="51" s="1"/>
  <c r="Q59" i="51"/>
  <c r="S59" i="51" s="1"/>
  <c r="T59" i="51" s="1"/>
  <c r="AE36" i="50"/>
  <c r="AF36" i="50" s="1"/>
  <c r="AC39" i="50"/>
  <c r="Y50" i="51"/>
  <c r="W51" i="51"/>
  <c r="Y51" i="51" s="1"/>
  <c r="Z51" i="51" s="1"/>
  <c r="S52" i="50"/>
  <c r="T52" i="50" s="1"/>
  <c r="Q53" i="50"/>
  <c r="S53" i="50" s="1"/>
  <c r="T53" i="50" s="1"/>
  <c r="I13" i="19"/>
  <c r="I42" i="19" s="1"/>
  <c r="AL12" i="51"/>
  <c r="P10" i="19"/>
  <c r="Z50" i="48"/>
  <c r="P39" i="19" s="1"/>
  <c r="I11" i="19"/>
  <c r="I40" i="19" s="1"/>
  <c r="AL12" i="49"/>
  <c r="AE36" i="51"/>
  <c r="AF36" i="51" s="1"/>
  <c r="AC39" i="51"/>
  <c r="W52" i="12"/>
  <c r="W58" i="50"/>
  <c r="AC39" i="48"/>
  <c r="AE36" i="48"/>
  <c r="AF36" i="48" s="1"/>
  <c r="P12" i="19"/>
  <c r="Z50" i="50"/>
  <c r="P41" i="19" s="1"/>
  <c r="AI28" i="12"/>
  <c r="P9" i="19"/>
  <c r="Z50" i="12"/>
  <c r="P38" i="19" s="1"/>
  <c r="Q60" i="49" l="1"/>
  <c r="S60" i="49" s="1"/>
  <c r="T60" i="49" s="1"/>
  <c r="W53" i="49"/>
  <c r="W54" i="49" s="1"/>
  <c r="AI36" i="49"/>
  <c r="AK28" i="48"/>
  <c r="AL28" i="48" s="1"/>
  <c r="AK28" i="50"/>
  <c r="AL28" i="50" s="1"/>
  <c r="Y52" i="50"/>
  <c r="Z52" i="50" s="1"/>
  <c r="Y58" i="48"/>
  <c r="Z58" i="48" s="1"/>
  <c r="Y58" i="49"/>
  <c r="Z58" i="49" s="1"/>
  <c r="W59" i="12"/>
  <c r="W60" i="12" s="1"/>
  <c r="AI36" i="51"/>
  <c r="AI39" i="51" s="1"/>
  <c r="Q60" i="51"/>
  <c r="S60" i="51" s="1"/>
  <c r="T60" i="51" s="1"/>
  <c r="Q54" i="48"/>
  <c r="S54" i="48" s="1"/>
  <c r="T54" i="48" s="1"/>
  <c r="Q54" i="12"/>
  <c r="S54" i="12" s="1"/>
  <c r="T54" i="12" s="1"/>
  <c r="Q54" i="50"/>
  <c r="S54" i="50" s="1"/>
  <c r="T54" i="50" s="1"/>
  <c r="Y53" i="50"/>
  <c r="Z53" i="50" s="1"/>
  <c r="W52" i="51"/>
  <c r="W53" i="51" s="1"/>
  <c r="Y53" i="51" s="1"/>
  <c r="Z53" i="51" s="1"/>
  <c r="W58" i="51"/>
  <c r="W59" i="51" s="1"/>
  <c r="Y59" i="51" s="1"/>
  <c r="Z59" i="51" s="1"/>
  <c r="Y52" i="12"/>
  <c r="Z52" i="12" s="1"/>
  <c r="W53" i="12"/>
  <c r="Y53" i="12" s="1"/>
  <c r="Z53" i="12" s="1"/>
  <c r="P13" i="19"/>
  <c r="Z50" i="51"/>
  <c r="P42" i="19" s="1"/>
  <c r="Q54" i="51"/>
  <c r="S54" i="51" s="1"/>
  <c r="T54" i="51" s="1"/>
  <c r="AK36" i="50"/>
  <c r="AL36" i="50" s="1"/>
  <c r="AI39" i="50"/>
  <c r="W53" i="48"/>
  <c r="Y53" i="48" s="1"/>
  <c r="Z53" i="48" s="1"/>
  <c r="Y52" i="48"/>
  <c r="Z52" i="48" s="1"/>
  <c r="AE56" i="12"/>
  <c r="AF56" i="12" s="1"/>
  <c r="AC57" i="12"/>
  <c r="AE57" i="12" s="1"/>
  <c r="AF57" i="12" s="1"/>
  <c r="AK28" i="12"/>
  <c r="AL28" i="12" s="1"/>
  <c r="AI36" i="12"/>
  <c r="AE39" i="50"/>
  <c r="AF39" i="50" s="1"/>
  <c r="AC50" i="50"/>
  <c r="AC56" i="50"/>
  <c r="W54" i="50"/>
  <c r="AC51" i="12"/>
  <c r="AE51" i="12" s="1"/>
  <c r="AF51" i="12" s="1"/>
  <c r="AE50" i="12"/>
  <c r="W60" i="49"/>
  <c r="Y60" i="49" s="1"/>
  <c r="Z60" i="49" s="1"/>
  <c r="AI39" i="48"/>
  <c r="AK36" i="48"/>
  <c r="AL36" i="48" s="1"/>
  <c r="Y53" i="49"/>
  <c r="Z53" i="49" s="1"/>
  <c r="AK36" i="49"/>
  <c r="AL36" i="49" s="1"/>
  <c r="AI39" i="49"/>
  <c r="W60" i="48"/>
  <c r="Y59" i="48"/>
  <c r="Z59" i="48" s="1"/>
  <c r="Q60" i="48"/>
  <c r="S60" i="48" s="1"/>
  <c r="T60" i="48" s="1"/>
  <c r="AC50" i="48"/>
  <c r="AE39" i="48"/>
  <c r="AF39" i="48" s="1"/>
  <c r="AC56" i="48"/>
  <c r="Q60" i="12"/>
  <c r="S60" i="12" s="1"/>
  <c r="T60" i="12" s="1"/>
  <c r="AC50" i="49"/>
  <c r="AC56" i="49"/>
  <c r="AE39" i="49"/>
  <c r="AF39" i="49" s="1"/>
  <c r="AC50" i="51"/>
  <c r="AC56" i="51"/>
  <c r="AE39" i="51"/>
  <c r="AF39" i="51" s="1"/>
  <c r="W59" i="50"/>
  <c r="Y59" i="50" s="1"/>
  <c r="Z59" i="50" s="1"/>
  <c r="Y58" i="50"/>
  <c r="Z58" i="50" s="1"/>
  <c r="Q54" i="49"/>
  <c r="S54" i="49" s="1"/>
  <c r="T54" i="49" s="1"/>
  <c r="Y59" i="12" l="1"/>
  <c r="Z59" i="12" s="1"/>
  <c r="Y58" i="51"/>
  <c r="Z58" i="51" s="1"/>
  <c r="AK36" i="51"/>
  <c r="AL36" i="51" s="1"/>
  <c r="Y52" i="51"/>
  <c r="Z52" i="51" s="1"/>
  <c r="Y54" i="50"/>
  <c r="Z54" i="50" s="1"/>
  <c r="W60" i="50"/>
  <c r="Y60" i="50" s="1"/>
  <c r="Z60" i="50" s="1"/>
  <c r="Y60" i="48"/>
  <c r="Z60" i="48" s="1"/>
  <c r="W54" i="51"/>
  <c r="Y54" i="51" s="1"/>
  <c r="Z54" i="51" s="1"/>
  <c r="W54" i="48"/>
  <c r="Y54" i="48" s="1"/>
  <c r="Z54" i="48" s="1"/>
  <c r="AC52" i="12"/>
  <c r="AE52" i="12" s="1"/>
  <c r="AF52" i="12" s="1"/>
  <c r="AC51" i="51"/>
  <c r="AE51" i="51" s="1"/>
  <c r="AF51" i="51" s="1"/>
  <c r="AE50" i="51"/>
  <c r="AI56" i="51"/>
  <c r="AK39" i="51"/>
  <c r="AL39" i="51" s="1"/>
  <c r="AI50" i="51"/>
  <c r="AK39" i="48"/>
  <c r="AL39" i="48" s="1"/>
  <c r="AI50" i="48"/>
  <c r="AI56" i="48"/>
  <c r="Y54" i="49"/>
  <c r="Z54" i="49" s="1"/>
  <c r="AC57" i="49"/>
  <c r="AE57" i="49" s="1"/>
  <c r="AF57" i="49" s="1"/>
  <c r="AE56" i="49"/>
  <c r="AF56" i="49" s="1"/>
  <c r="AC51" i="49"/>
  <c r="AE51" i="49" s="1"/>
  <c r="AF51" i="49" s="1"/>
  <c r="AE50" i="49"/>
  <c r="W60" i="51"/>
  <c r="Y60" i="51" s="1"/>
  <c r="Z60" i="51" s="1"/>
  <c r="W54" i="12"/>
  <c r="Y54" i="12" s="1"/>
  <c r="Z54" i="12" s="1"/>
  <c r="AK39" i="49"/>
  <c r="AL39" i="49" s="1"/>
  <c r="AI50" i="49"/>
  <c r="AI56" i="49"/>
  <c r="AC57" i="50"/>
  <c r="AE57" i="50" s="1"/>
  <c r="AF57" i="50" s="1"/>
  <c r="AE56" i="50"/>
  <c r="AF56" i="50" s="1"/>
  <c r="AC57" i="48"/>
  <c r="AE57" i="48" s="1"/>
  <c r="AF57" i="48" s="1"/>
  <c r="AE56" i="48"/>
  <c r="AF56" i="48" s="1"/>
  <c r="AE50" i="50"/>
  <c r="AC51" i="50"/>
  <c r="AE51" i="50" s="1"/>
  <c r="AF51" i="50" s="1"/>
  <c r="AC58" i="12"/>
  <c r="AI56" i="50"/>
  <c r="AK39" i="50"/>
  <c r="AL39" i="50" s="1"/>
  <c r="AI50" i="50"/>
  <c r="AE56" i="51"/>
  <c r="AF56" i="51" s="1"/>
  <c r="AC57" i="51"/>
  <c r="AE57" i="51" s="1"/>
  <c r="AF57" i="51" s="1"/>
  <c r="AE50" i="48"/>
  <c r="AC51" i="48"/>
  <c r="AE51" i="48" s="1"/>
  <c r="AF51" i="48" s="1"/>
  <c r="Y60" i="12"/>
  <c r="Z60" i="12" s="1"/>
  <c r="Q9" i="19"/>
  <c r="AF50" i="12"/>
  <c r="Q38" i="19" s="1"/>
  <c r="AI39" i="12"/>
  <c r="AK36" i="12"/>
  <c r="AL36" i="12" s="1"/>
  <c r="AC58" i="49" l="1"/>
  <c r="AC58" i="48"/>
  <c r="AC59" i="48" s="1"/>
  <c r="AE59" i="48" s="1"/>
  <c r="AF59" i="48" s="1"/>
  <c r="AC53" i="12"/>
  <c r="AE53" i="12" s="1"/>
  <c r="AF53" i="12" s="1"/>
  <c r="AC52" i="51"/>
  <c r="AE52" i="51" s="1"/>
  <c r="AF52" i="51" s="1"/>
  <c r="AC58" i="51"/>
  <c r="AE58" i="51" s="1"/>
  <c r="AF58" i="51" s="1"/>
  <c r="AC52" i="48"/>
  <c r="AE52" i="48" s="1"/>
  <c r="AF52" i="48" s="1"/>
  <c r="Q11" i="19"/>
  <c r="AF50" i="49"/>
  <c r="Q40" i="19" s="1"/>
  <c r="AI57" i="49"/>
  <c r="AK57" i="49" s="1"/>
  <c r="AL57" i="49" s="1"/>
  <c r="AK56" i="49"/>
  <c r="AL56" i="49" s="1"/>
  <c r="AE58" i="49"/>
  <c r="AF58" i="49" s="1"/>
  <c r="AC59" i="49"/>
  <c r="AE59" i="49" s="1"/>
  <c r="AF59" i="49" s="1"/>
  <c r="Q10" i="19"/>
  <c r="AF50" i="48"/>
  <c r="Q39" i="19" s="1"/>
  <c r="AK50" i="49"/>
  <c r="AI51" i="49"/>
  <c r="AK51" i="49" s="1"/>
  <c r="AL51" i="49" s="1"/>
  <c r="AI57" i="51"/>
  <c r="AK57" i="51" s="1"/>
  <c r="AL57" i="51" s="1"/>
  <c r="AK56" i="51"/>
  <c r="AL56" i="51" s="1"/>
  <c r="AI57" i="50"/>
  <c r="AK57" i="50" s="1"/>
  <c r="AL57" i="50" s="1"/>
  <c r="AK56" i="50"/>
  <c r="AL56" i="50" s="1"/>
  <c r="AK50" i="51"/>
  <c r="AI51" i="51"/>
  <c r="AK51" i="51" s="1"/>
  <c r="AL51" i="51" s="1"/>
  <c r="AE58" i="12"/>
  <c r="AF58" i="12" s="1"/>
  <c r="AC59" i="12"/>
  <c r="AE59" i="12" s="1"/>
  <c r="AF59" i="12" s="1"/>
  <c r="AK56" i="48"/>
  <c r="AL56" i="48" s="1"/>
  <c r="AI57" i="48"/>
  <c r="AK57" i="48" s="1"/>
  <c r="AL57" i="48" s="1"/>
  <c r="Q13" i="19"/>
  <c r="AF50" i="51"/>
  <c r="Q42" i="19" s="1"/>
  <c r="Q12" i="19"/>
  <c r="AF50" i="50"/>
  <c r="Q41" i="19" s="1"/>
  <c r="AI56" i="12"/>
  <c r="AI50" i="12"/>
  <c r="AK39" i="12"/>
  <c r="AL39" i="12" s="1"/>
  <c r="AK50" i="50"/>
  <c r="AI51" i="50"/>
  <c r="AK51" i="50" s="1"/>
  <c r="AL51" i="50" s="1"/>
  <c r="AC52" i="50"/>
  <c r="AC58" i="50"/>
  <c r="AC52" i="49"/>
  <c r="AK50" i="48"/>
  <c r="AI51" i="48"/>
  <c r="AK51" i="48" s="1"/>
  <c r="AL51" i="48" s="1"/>
  <c r="AI52" i="50" l="1"/>
  <c r="AC53" i="48"/>
  <c r="AE58" i="48"/>
  <c r="AF58" i="48" s="1"/>
  <c r="AC54" i="12"/>
  <c r="AE54" i="12" s="1"/>
  <c r="AF54" i="12" s="1"/>
  <c r="AI52" i="49"/>
  <c r="AK52" i="49" s="1"/>
  <c r="AL52" i="49" s="1"/>
  <c r="AC53" i="51"/>
  <c r="AE53" i="51" s="1"/>
  <c r="AF53" i="51" s="1"/>
  <c r="AI52" i="51"/>
  <c r="AK52" i="51" s="1"/>
  <c r="AL52" i="51" s="1"/>
  <c r="AC59" i="51"/>
  <c r="AE59" i="51" s="1"/>
  <c r="AF59" i="51" s="1"/>
  <c r="AI58" i="50"/>
  <c r="AI59" i="50" s="1"/>
  <c r="AI58" i="49"/>
  <c r="AI59" i="49" s="1"/>
  <c r="AK59" i="49" s="1"/>
  <c r="AL59" i="49" s="1"/>
  <c r="AC60" i="49"/>
  <c r="AE60" i="49" s="1"/>
  <c r="AF60" i="49" s="1"/>
  <c r="AI52" i="48"/>
  <c r="AK52" i="48" s="1"/>
  <c r="AL52" i="48" s="1"/>
  <c r="AC60" i="48"/>
  <c r="AE60" i="48" s="1"/>
  <c r="AF60" i="48" s="1"/>
  <c r="AC59" i="50"/>
  <c r="AE59" i="50" s="1"/>
  <c r="AF59" i="50" s="1"/>
  <c r="AE58" i="50"/>
  <c r="AF58" i="50" s="1"/>
  <c r="R10" i="19"/>
  <c r="AL50" i="48"/>
  <c r="R39" i="19" s="1"/>
  <c r="AI51" i="12"/>
  <c r="AK51" i="12" s="1"/>
  <c r="AL51" i="12" s="1"/>
  <c r="AK50" i="12"/>
  <c r="AI58" i="51"/>
  <c r="R12" i="19"/>
  <c r="AL50" i="50"/>
  <c r="R41" i="19" s="1"/>
  <c r="R13" i="19"/>
  <c r="AL50" i="51"/>
  <c r="R42" i="19" s="1"/>
  <c r="AE52" i="49"/>
  <c r="AF52" i="49" s="1"/>
  <c r="AC53" i="49"/>
  <c r="AE53" i="49" s="1"/>
  <c r="AF53" i="49" s="1"/>
  <c r="AI57" i="12"/>
  <c r="AK57" i="12" s="1"/>
  <c r="AL57" i="12" s="1"/>
  <c r="AK56" i="12"/>
  <c r="AL56" i="12" s="1"/>
  <c r="AI58" i="48"/>
  <c r="AC60" i="12"/>
  <c r="AE60" i="12" s="1"/>
  <c r="AF60" i="12" s="1"/>
  <c r="AC53" i="50"/>
  <c r="AE53" i="50" s="1"/>
  <c r="AF53" i="50" s="1"/>
  <c r="AE52" i="50"/>
  <c r="AF52" i="50" s="1"/>
  <c r="AI53" i="50"/>
  <c r="AK52" i="50"/>
  <c r="AL52" i="50" s="1"/>
  <c r="R11" i="19"/>
  <c r="AL50" i="49"/>
  <c r="R40" i="19" s="1"/>
  <c r="AC60" i="51" l="1"/>
  <c r="AE60" i="51" s="1"/>
  <c r="AF60" i="51" s="1"/>
  <c r="AI53" i="51"/>
  <c r="AK53" i="50"/>
  <c r="AL53" i="50" s="1"/>
  <c r="AI53" i="49"/>
  <c r="AI54" i="49" s="1"/>
  <c r="AE53" i="48"/>
  <c r="AF53" i="48" s="1"/>
  <c r="AC54" i="48"/>
  <c r="AE54" i="48" s="1"/>
  <c r="AF54" i="48" s="1"/>
  <c r="AC54" i="51"/>
  <c r="AE54" i="51" s="1"/>
  <c r="AF54" i="51" s="1"/>
  <c r="AC54" i="49"/>
  <c r="AE54" i="49" s="1"/>
  <c r="AF54" i="49" s="1"/>
  <c r="AC60" i="50"/>
  <c r="AE60" i="50" s="1"/>
  <c r="AF60" i="50" s="1"/>
  <c r="AI53" i="48"/>
  <c r="AK53" i="48" s="1"/>
  <c r="AL53" i="48" s="1"/>
  <c r="AK58" i="49"/>
  <c r="AL58" i="49" s="1"/>
  <c r="AK58" i="50"/>
  <c r="AL58" i="50" s="1"/>
  <c r="AK59" i="50"/>
  <c r="AL59" i="50" s="1"/>
  <c r="AI52" i="12"/>
  <c r="AI53" i="12" s="1"/>
  <c r="AK53" i="12" s="1"/>
  <c r="AL53" i="12" s="1"/>
  <c r="AI60" i="49"/>
  <c r="AK60" i="49" s="1"/>
  <c r="AL60" i="49" s="1"/>
  <c r="AI54" i="50"/>
  <c r="AC54" i="50"/>
  <c r="AE54" i="50" s="1"/>
  <c r="AF54" i="50" s="1"/>
  <c r="AI59" i="51"/>
  <c r="AK59" i="51" s="1"/>
  <c r="AL59" i="51" s="1"/>
  <c r="AK58" i="51"/>
  <c r="AL58" i="51" s="1"/>
  <c r="AI54" i="51"/>
  <c r="AK53" i="51"/>
  <c r="AL53" i="51" s="1"/>
  <c r="R9" i="19"/>
  <c r="AL50" i="12"/>
  <c r="R38" i="19" s="1"/>
  <c r="AK53" i="49"/>
  <c r="AL53" i="49" s="1"/>
  <c r="AI59" i="48"/>
  <c r="AK59" i="48" s="1"/>
  <c r="AL59" i="48" s="1"/>
  <c r="AK58" i="48"/>
  <c r="AL58" i="48" s="1"/>
  <c r="AI58" i="12"/>
  <c r="AI60" i="50"/>
  <c r="AK60" i="50" s="1"/>
  <c r="AL60" i="50" s="1"/>
  <c r="AK54" i="51" l="1"/>
  <c r="AL54" i="51" s="1"/>
  <c r="AK54" i="49"/>
  <c r="AL54" i="49" s="1"/>
  <c r="AI54" i="48"/>
  <c r="AK54" i="48" s="1"/>
  <c r="AL54" i="48" s="1"/>
  <c r="AI60" i="48"/>
  <c r="AK60" i="48" s="1"/>
  <c r="AL60" i="48" s="1"/>
  <c r="AK52" i="12"/>
  <c r="AL52" i="12" s="1"/>
  <c r="AK54" i="50"/>
  <c r="AL54" i="50" s="1"/>
  <c r="AI59" i="12"/>
  <c r="AK59" i="12" s="1"/>
  <c r="AL59" i="12" s="1"/>
  <c r="AK58" i="12"/>
  <c r="AL58" i="12" s="1"/>
  <c r="AI54" i="12"/>
  <c r="AK54" i="12" s="1"/>
  <c r="AL54" i="12" s="1"/>
  <c r="AI60" i="51"/>
  <c r="AK60" i="51" s="1"/>
  <c r="AL60" i="51" s="1"/>
  <c r="AI60" i="12" l="1"/>
  <c r="AK60" i="12" s="1"/>
  <c r="AL60" i="12" s="1"/>
</calcChain>
</file>

<file path=xl/sharedStrings.xml><?xml version="1.0" encoding="utf-8"?>
<sst xmlns="http://schemas.openxmlformats.org/spreadsheetml/2006/main" count="3817" uniqueCount="119">
  <si>
    <t>Customer Class:</t>
  </si>
  <si>
    <t>TOU / non-TOU:</t>
  </si>
  <si>
    <t>TOU</t>
  </si>
  <si>
    <t>Consumption</t>
  </si>
  <si>
    <t xml:space="preserve"> kWh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</si>
  <si>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</si>
  <si>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</si>
  <si>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</si>
  <si>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</si>
  <si>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</si>
  <si>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</si>
  <si>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</si>
  <si>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</si>
  <si>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Smart Meter Rate Adder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</si>
  <si>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</si>
  <si>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</si>
  <si>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</si>
  <si>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</si>
  <si>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</si>
  <si>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</si>
  <si>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</si>
  <si>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</si>
  <si>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</si>
  <si>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</si>
  <si>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</si>
  <si>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</si>
  <si>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</si>
  <si>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</si>
  <si>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</si>
  <si>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</si>
  <si>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</si>
  <si>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</si>
  <si>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</si>
  <si>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</si>
  <si>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</si>
  <si>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</si>
  <si>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</si>
  <si>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</si>
  <si>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</si>
  <si>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</si>
  <si>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</si>
  <si>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</si>
  <si>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</si>
  <si>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</si>
  <si>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</si>
  <si>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</si>
  <si>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</si>
  <si>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</si>
  <si>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</si>
  <si>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</si>
  <si>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</si>
  <si>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</si>
  <si>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</si>
  <si>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</si>
  <si>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</si>
  <si>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</si>
  <si>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Global Adjustment Sub-Account</t>
  </si>
  <si>
    <t>Rate Rider for Tax Change</t>
  </si>
  <si>
    <t>per kWh</t>
  </si>
  <si>
    <t>2014 Rates</t>
  </si>
  <si>
    <t>2015 vs 2014</t>
  </si>
  <si>
    <t>2015 Proposed Rates</t>
  </si>
  <si>
    <t>2016 Proposed Rates</t>
  </si>
  <si>
    <t>2016 vs 2015</t>
  </si>
  <si>
    <t>% Chakge</t>
  </si>
  <si>
    <t>2017 Proposed Rates</t>
  </si>
  <si>
    <t>2017 vs 2016</t>
  </si>
  <si>
    <t>2018 Proposed Rates</t>
  </si>
  <si>
    <t>2018 vs 2017</t>
  </si>
  <si>
    <t>2019 Proposed Rates</t>
  </si>
  <si>
    <t>2019 vs 2018</t>
  </si>
  <si>
    <t>General Service Less Than 50 kW</t>
  </si>
  <si>
    <t xml:space="preserve"> kW</t>
  </si>
  <si>
    <t>per kW</t>
  </si>
  <si>
    <t>non-TOU</t>
  </si>
  <si>
    <t>Large Use</t>
  </si>
  <si>
    <t>Unmetered Scattered Load</t>
  </si>
  <si>
    <t>Sentinel Lighting</t>
  </si>
  <si>
    <t>Street Lighting</t>
  </si>
  <si>
    <t>General Service 50 to 4,999 kW</t>
  </si>
  <si>
    <t>Connections</t>
  </si>
  <si>
    <t>Rate Class</t>
  </si>
  <si>
    <t>kWh</t>
  </si>
  <si>
    <t>kW</t>
  </si>
  <si>
    <t>Residential (on TOU)</t>
  </si>
  <si>
    <t>GS &lt; 50 kW (On TOU)</t>
  </si>
  <si>
    <t>GS &gt; 50 kW (On RPP)</t>
  </si>
  <si>
    <t>Large Use (1) (On RPP)</t>
  </si>
  <si>
    <t>USL (On RPP)</t>
  </si>
  <si>
    <t>Sentinel (721 Connections)</t>
  </si>
  <si>
    <t>Large Use (2) (On RPP)</t>
  </si>
  <si>
    <t>Distribution $ (2015 vs 2014)</t>
  </si>
  <si>
    <t>Distribution $ (2016 vs 2015)</t>
  </si>
  <si>
    <t>Distribution $ (2017 vs 2016)</t>
  </si>
  <si>
    <t>Distribution $ (2018 vs 2017)</t>
  </si>
  <si>
    <t>Distribution $ (2019 vs 2018)</t>
  </si>
  <si>
    <t>Distribution % (2015 vs 2014)</t>
  </si>
  <si>
    <t>Distribution % (2016 vs 2015)</t>
  </si>
  <si>
    <t>Distribution % (2017 vs 2016)</t>
  </si>
  <si>
    <t>Distribution % (2018 vs 2017)</t>
  </si>
  <si>
    <t>Distribution % (2019 vs 2018)</t>
  </si>
  <si>
    <t>Total Bill $ (2015 vs 2014)</t>
  </si>
  <si>
    <t>Total Bill $ (2016 vs 2015)</t>
  </si>
  <si>
    <t>Total Bill $ (2017 vs 2016)</t>
  </si>
  <si>
    <t>Total Bill $ (2018 vs 2017)</t>
  </si>
  <si>
    <t>Total Bill $ (2019 vs 2018)</t>
  </si>
  <si>
    <t>Total Bill % (2015 vs 2014)</t>
  </si>
  <si>
    <t>Total Bill % (2016 vs 2015)</t>
  </si>
  <si>
    <t>Total Bill % (2017 vs 2016)</t>
  </si>
  <si>
    <t>Total Bill % (2018 vs 2017)</t>
  </si>
  <si>
    <t>Total Bill % (2019 vs 2018)</t>
  </si>
  <si>
    <t xml:space="preserve">Smart Meter Incremental Revenue </t>
  </si>
  <si>
    <t>Recovery of Green Energy Act</t>
  </si>
  <si>
    <t xml:space="preserve">Recovery of Green Energy Act </t>
  </si>
  <si>
    <t>Large Use 2</t>
  </si>
  <si>
    <t>Distribution</t>
  </si>
  <si>
    <t>Total Bill</t>
  </si>
  <si>
    <t>Devices</t>
  </si>
  <si>
    <t>Street Lighting (36,000 Devices)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</si>
</sst>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(* #,##0.0_);_(* \(#,##0.0\);_(* &quot;-&quot;??_);_(@_)"/>
    <numFmt numFmtId="169" formatCode="#,##0.0"/>
    <numFmt numFmtId="170" formatCode="0\-0"/>
    <numFmt numFmtId="171" formatCode="##\-#"/>
    <numFmt numFmtId="172" formatCode="_(* #,##0_);_(* \(#,##0\);_(* &quot;-&quot;??_);_(@_)"/>
    <numFmt numFmtId="173" formatCode="&quot;£ &quot;#,##0.00;[Red]\-&quot;£ &quot;#,##0.00"/>
    <numFmt numFmtId="174" formatCode="_-&quot;$&quot;* #,##0.00000_-;\-&quot;$&quot;* #,##0.00000_-;_-&quot;$&quot;* &quot;-&quot;??_-;_-@_-"/>
    <numFmt numFmtId="175" formatCode="0.000%"/>
    <numFmt numFmtId="176" formatCode="0.0000"/>
    <numFmt numFmtId="177" formatCode="_(* #,##0.00_%\);_(* \(#,##0.00%\);_(&quot;$&quot;* &quot;-&quot;??_);_(@_)"/>
  </numFmts>
  <fonts count="32" x14ac:knownFonts="1"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8"/>
      <color theme="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0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8" fontId="3" fillId="0" borderId="0"/>
    <xf numFmtId="169" fontId="3" fillId="0" borderId="0"/>
    <xf numFmtId="168" fontId="3" fillId="0" borderId="0"/>
    <xf numFmtId="168" fontId="3" fillId="0" borderId="0"/>
    <xf numFmtId="168" fontId="3" fillId="0" borderId="0"/>
    <xf numFmtId="168" fontId="3" fillId="0" borderId="0"/>
    <xf numFmtId="14" fontId="3" fillId="0" borderId="0"/>
    <xf numFmtId="170" fontId="3" fillId="0" borderId="0"/>
    <xf numFmtId="14" fontId="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5" fillId="3" borderId="0" applyNumberFormat="0" applyBorder="0" applyAlignment="0" applyProtection="0"/>
    <xf numFmtId="0" fontId="16" fillId="6" borderId="4" applyNumberFormat="0" applyAlignment="0" applyProtection="0"/>
    <xf numFmtId="0" fontId="17" fillId="7" borderId="7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19" fillId="2" borderId="0" applyNumberFormat="0" applyBorder="0" applyAlignment="0" applyProtection="0"/>
    <xf numFmtId="38" fontId="5" fillId="40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10" fontId="5" fillId="41" borderId="10" applyNumberFormat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171" fontId="3" fillId="0" borderId="0"/>
    <xf numFmtId="172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0" fontId="25" fillId="4" borderId="0" applyNumberFormat="0" applyBorder="0" applyAlignment="0" applyProtection="0"/>
    <xf numFmtId="173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8" borderId="8" applyNumberFormat="0" applyFont="0" applyAlignment="0" applyProtection="0"/>
    <xf numFmtId="0" fontId="26" fillId="6" borderId="5" applyNumberFormat="0" applyAlignment="0" applyProtection="0"/>
    <xf numFmtId="10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7" fillId="34" borderId="0" xfId="0" applyFont="1" applyFill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166" fontId="4" fillId="33" borderId="10" xfId="1" applyNumberFormat="1" applyFont="1" applyFill="1" applyBorder="1" applyProtection="1">
      <protection locked="0"/>
    </xf>
    <xf numFmtId="0" fontId="4" fillId="0" borderId="0" xfId="0" applyFont="1" applyAlignment="1" applyProtection="1"/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7" xfId="0" quotePrefix="1" applyFont="1" applyBorder="1" applyAlignment="1" applyProtection="1">
      <alignment horizontal="center"/>
    </xf>
    <xf numFmtId="0" fontId="4" fillId="0" borderId="18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4" borderId="0" xfId="0" applyFill="1" applyAlignment="1" applyProtection="1">
      <alignment vertical="top"/>
      <protection locked="0"/>
    </xf>
    <xf numFmtId="167" fontId="0" fillId="33" borderId="16" xfId="2" applyNumberFormat="1" applyFont="1" applyFill="1" applyBorder="1" applyAlignment="1" applyProtection="1">
      <alignment vertical="top"/>
      <protection locked="0"/>
    </xf>
    <xf numFmtId="0" fontId="0" fillId="0" borderId="16" xfId="0" applyFill="1" applyBorder="1" applyAlignment="1" applyProtection="1">
      <alignment vertical="center"/>
    </xf>
    <xf numFmtId="164" fontId="0" fillId="0" borderId="15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7" fontId="0" fillId="33" borderId="16" xfId="2" applyNumberFormat="1" applyFont="1" applyFill="1" applyBorder="1" applyAlignment="1" applyProtection="1">
      <alignment vertical="center"/>
      <protection locked="0"/>
    </xf>
    <xf numFmtId="164" fontId="0" fillId="0" borderId="16" xfId="0" applyNumberFormat="1" applyBorder="1" applyAlignment="1" applyProtection="1">
      <alignment vertical="center"/>
    </xf>
    <xf numFmtId="10" fontId="0" fillId="0" borderId="15" xfId="3" applyNumberFormat="1" applyFont="1" applyBorder="1" applyAlignment="1" applyProtection="1">
      <alignment vertical="center"/>
    </xf>
    <xf numFmtId="0" fontId="0" fillId="33" borderId="0" xfId="0" applyFill="1" applyAlignment="1" applyProtection="1">
      <alignment vertical="top"/>
    </xf>
    <xf numFmtId="0" fontId="0" fillId="33" borderId="0" xfId="0" applyFill="1" applyAlignment="1" applyProtection="1">
      <alignment vertical="top"/>
      <protection locked="0"/>
    </xf>
    <xf numFmtId="0" fontId="4" fillId="35" borderId="11" xfId="0" applyFont="1" applyFill="1" applyBorder="1" applyAlignment="1" applyProtection="1">
      <alignment vertical="top"/>
      <protection locked="0"/>
    </xf>
    <xf numFmtId="0" fontId="0" fillId="35" borderId="12" xfId="0" applyFill="1" applyBorder="1" applyAlignment="1" applyProtection="1">
      <alignment vertical="top"/>
    </xf>
    <xf numFmtId="0" fontId="0" fillId="35" borderId="12" xfId="0" applyFill="1" applyBorder="1" applyAlignment="1" applyProtection="1">
      <alignment vertical="top"/>
      <protection locked="0"/>
    </xf>
    <xf numFmtId="167" fontId="0" fillId="35" borderId="10" xfId="2" applyNumberFormat="1" applyFont="1" applyFill="1" applyBorder="1" applyAlignment="1" applyProtection="1">
      <alignment vertical="top"/>
      <protection locked="0"/>
    </xf>
    <xf numFmtId="0" fontId="0" fillId="35" borderId="10" xfId="0" applyFill="1" applyBorder="1" applyAlignment="1" applyProtection="1">
      <alignment vertical="center"/>
      <protection locked="0"/>
    </xf>
    <xf numFmtId="164" fontId="0" fillId="35" borderId="13" xfId="2" applyFont="1" applyFill="1" applyBorder="1" applyAlignment="1" applyProtection="1">
      <alignment vertical="center"/>
    </xf>
    <xf numFmtId="0" fontId="0" fillId="35" borderId="0" xfId="0" applyFill="1" applyAlignment="1" applyProtection="1">
      <alignment vertical="center"/>
    </xf>
    <xf numFmtId="164" fontId="4" fillId="35" borderId="10" xfId="0" applyNumberFormat="1" applyFont="1" applyFill="1" applyBorder="1" applyAlignment="1" applyProtection="1">
      <alignment vertical="center"/>
    </xf>
    <xf numFmtId="10" fontId="4" fillId="35" borderId="13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3" fillId="33" borderId="0" xfId="0" applyFont="1" applyFill="1" applyAlignment="1" applyProtection="1">
      <alignment vertical="top" wrapText="1"/>
    </xf>
    <xf numFmtId="0" fontId="0" fillId="0" borderId="19" xfId="0" applyBorder="1" applyAlignment="1" applyProtection="1">
      <alignment vertical="center"/>
    </xf>
    <xf numFmtId="0" fontId="3" fillId="0" borderId="0" xfId="0" applyFont="1" applyAlignment="1" applyProtection="1">
      <alignment vertical="top"/>
    </xf>
    <xf numFmtId="167" fontId="0" fillId="36" borderId="16" xfId="2" applyNumberFormat="1" applyFont="1" applyFill="1" applyBorder="1" applyAlignment="1" applyProtection="1">
      <alignment vertical="top"/>
      <protection locked="0"/>
    </xf>
    <xf numFmtId="0" fontId="0" fillId="37" borderId="16" xfId="0" applyFill="1" applyBorder="1" applyAlignment="1" applyProtection="1">
      <alignment vertical="center"/>
    </xf>
    <xf numFmtId="0" fontId="4" fillId="35" borderId="11" xfId="0" applyFont="1" applyFill="1" applyBorder="1" applyAlignment="1" applyProtection="1">
      <alignment vertical="top" wrapText="1"/>
    </xf>
    <xf numFmtId="0" fontId="0" fillId="35" borderId="12" xfId="0" applyFill="1" applyBorder="1" applyProtection="1"/>
    <xf numFmtId="0" fontId="0" fillId="35" borderId="10" xfId="0" applyFill="1" applyBorder="1" applyProtection="1"/>
    <xf numFmtId="0" fontId="0" fillId="35" borderId="10" xfId="0" applyFill="1" applyBorder="1" applyAlignment="1" applyProtection="1">
      <alignment vertical="center"/>
    </xf>
    <xf numFmtId="164" fontId="4" fillId="35" borderId="13" xfId="0" applyNumberFormat="1" applyFont="1" applyFill="1" applyBorder="1" applyAlignment="1" applyProtection="1">
      <alignment vertical="center"/>
    </xf>
    <xf numFmtId="0" fontId="0" fillId="34" borderId="0" xfId="0" applyFill="1" applyAlignment="1" applyProtection="1">
      <alignment vertical="center"/>
      <protection locked="0"/>
    </xf>
    <xf numFmtId="1" fontId="0" fillId="37" borderId="16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35" borderId="10" xfId="0" applyFill="1" applyBorder="1" applyAlignment="1" applyProtection="1">
      <alignment vertical="top"/>
    </xf>
    <xf numFmtId="0" fontId="4" fillId="35" borderId="0" xfId="0" applyFont="1" applyFill="1" applyAlignment="1" applyProtection="1">
      <alignment vertical="center"/>
    </xf>
    <xf numFmtId="0" fontId="0" fillId="0" borderId="0" xfId="0" applyAlignment="1" applyProtection="1">
      <alignment vertical="top" wrapText="1"/>
    </xf>
    <xf numFmtId="167" fontId="3" fillId="33" borderId="16" xfId="2" applyNumberFormat="1" applyFill="1" applyBorder="1" applyAlignment="1" applyProtection="1">
      <alignment vertical="top"/>
      <protection locked="0"/>
    </xf>
    <xf numFmtId="164" fontId="3" fillId="0" borderId="15" xfId="2" applyBorder="1" applyAlignment="1" applyProtection="1">
      <alignment vertical="center"/>
    </xf>
    <xf numFmtId="10" fontId="3" fillId="0" borderId="15" xfId="3" applyNumberFormat="1" applyBorder="1" applyAlignment="1" applyProtection="1">
      <alignment vertical="center"/>
    </xf>
    <xf numFmtId="1" fontId="0" fillId="0" borderId="16" xfId="0" applyNumberFormat="1" applyFill="1" applyBorder="1" applyAlignment="1" applyProtection="1">
      <alignment vertical="center"/>
    </xf>
    <xf numFmtId="167" fontId="3" fillId="0" borderId="16" xfId="2" applyNumberFormat="1" applyFill="1" applyBorder="1" applyAlignment="1" applyProtection="1">
      <alignment vertical="top"/>
      <protection locked="0"/>
    </xf>
    <xf numFmtId="1" fontId="3" fillId="36" borderId="16" xfId="0" applyNumberFormat="1" applyFont="1" applyFill="1" applyBorder="1" applyAlignment="1" applyProtection="1">
      <alignment vertical="center"/>
    </xf>
    <xf numFmtId="0" fontId="3" fillId="0" borderId="0" xfId="4" applyAlignment="1" applyProtection="1">
      <alignment vertical="top"/>
    </xf>
    <xf numFmtId="0" fontId="3" fillId="34" borderId="0" xfId="4" applyFill="1" applyAlignment="1" applyProtection="1">
      <alignment vertical="top"/>
      <protection locked="0"/>
    </xf>
    <xf numFmtId="1" fontId="3" fillId="36" borderId="16" xfId="4" applyNumberFormat="1" applyFill="1" applyBorder="1" applyAlignment="1" applyProtection="1">
      <alignment vertical="center"/>
    </xf>
    <xf numFmtId="0" fontId="3" fillId="0" borderId="0" xfId="4" applyAlignment="1" applyProtection="1">
      <alignment vertical="center"/>
    </xf>
    <xf numFmtId="164" fontId="3" fillId="0" borderId="16" xfId="4" applyNumberFormat="1" applyBorder="1" applyAlignment="1" applyProtection="1">
      <alignment vertical="center"/>
    </xf>
    <xf numFmtId="0" fontId="3" fillId="0" borderId="0" xfId="4" applyProtection="1"/>
    <xf numFmtId="0" fontId="3" fillId="38" borderId="20" xfId="0" applyFont="1" applyFill="1" applyBorder="1" applyProtection="1"/>
    <xf numFmtId="0" fontId="0" fillId="38" borderId="21" xfId="0" applyFill="1" applyBorder="1" applyAlignment="1" applyProtection="1">
      <alignment vertical="top"/>
    </xf>
    <xf numFmtId="0" fontId="0" fillId="38" borderId="21" xfId="0" applyFill="1" applyBorder="1" applyAlignment="1" applyProtection="1">
      <alignment vertical="top"/>
      <protection locked="0"/>
    </xf>
    <xf numFmtId="167" fontId="3" fillId="38" borderId="22" xfId="2" applyNumberFormat="1" applyFill="1" applyBorder="1" applyAlignment="1" applyProtection="1">
      <alignment vertical="top"/>
      <protection locked="0"/>
    </xf>
    <xf numFmtId="0" fontId="0" fillId="38" borderId="23" xfId="0" applyFill="1" applyBorder="1" applyAlignment="1" applyProtection="1">
      <alignment vertical="center"/>
      <protection locked="0"/>
    </xf>
    <xf numFmtId="164" fontId="3" fillId="38" borderId="21" xfId="2" applyFill="1" applyBorder="1" applyAlignment="1" applyProtection="1">
      <alignment vertical="center"/>
    </xf>
    <xf numFmtId="0" fontId="0" fillId="38" borderId="21" xfId="0" applyFill="1" applyBorder="1" applyAlignment="1" applyProtection="1">
      <alignment vertical="center"/>
    </xf>
    <xf numFmtId="164" fontId="0" fillId="38" borderId="22" xfId="0" applyNumberFormat="1" applyFill="1" applyBorder="1" applyAlignment="1" applyProtection="1">
      <alignment vertical="center"/>
    </xf>
    <xf numFmtId="10" fontId="3" fillId="38" borderId="24" xfId="3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9" fontId="0" fillId="0" borderId="16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4" fontId="4" fillId="0" borderId="19" xfId="0" applyNumberFormat="1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164" fontId="4" fillId="0" borderId="16" xfId="0" applyNumberFormat="1" applyFont="1" applyFill="1" applyBorder="1" applyAlignment="1" applyProtection="1">
      <alignment vertical="center"/>
    </xf>
    <xf numFmtId="10" fontId="4" fillId="0" borderId="15" xfId="3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top" indent="1"/>
    </xf>
    <xf numFmtId="9" fontId="0" fillId="0" borderId="16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4" fontId="3" fillId="0" borderId="19" xfId="0" applyNumberFormat="1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164" fontId="3" fillId="0" borderId="15" xfId="0" applyNumberFormat="1" applyFont="1" applyFill="1" applyBorder="1" applyAlignment="1" applyProtection="1">
      <alignment vertical="center"/>
    </xf>
    <xf numFmtId="164" fontId="3" fillId="0" borderId="16" xfId="0" applyNumberFormat="1" applyFont="1" applyFill="1" applyBorder="1" applyAlignment="1" applyProtection="1">
      <alignment vertical="center"/>
    </xf>
    <xf numFmtId="10" fontId="3" fillId="0" borderId="15" xfId="3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top" wrapText="1" indent="1"/>
    </xf>
    <xf numFmtId="0" fontId="0" fillId="0" borderId="16" xfId="0" applyFill="1" applyBorder="1" applyAlignment="1" applyProtection="1">
      <alignment vertical="top"/>
    </xf>
    <xf numFmtId="164" fontId="10" fillId="0" borderId="19" xfId="0" applyNumberFormat="1" applyFont="1" applyFill="1" applyBorder="1" applyAlignment="1" applyProtection="1">
      <alignment vertical="center"/>
    </xf>
    <xf numFmtId="164" fontId="10" fillId="0" borderId="15" xfId="0" applyNumberFormat="1" applyFont="1" applyFill="1" applyBorder="1" applyAlignment="1" applyProtection="1">
      <alignment vertical="center"/>
    </xf>
    <xf numFmtId="164" fontId="10" fillId="0" borderId="16" xfId="0" applyNumberFormat="1" applyFont="1" applyFill="1" applyBorder="1" applyAlignment="1" applyProtection="1">
      <alignment vertical="center"/>
    </xf>
    <xf numFmtId="10" fontId="10" fillId="0" borderId="15" xfId="3" applyNumberFormat="1" applyFont="1" applyFill="1" applyBorder="1" applyAlignment="1" applyProtection="1">
      <alignment vertical="center"/>
    </xf>
    <xf numFmtId="0" fontId="0" fillId="39" borderId="17" xfId="0" applyFill="1" applyBorder="1" applyAlignment="1" applyProtection="1">
      <alignment vertical="top"/>
    </xf>
    <xf numFmtId="0" fontId="0" fillId="39" borderId="25" xfId="0" applyFill="1" applyBorder="1" applyAlignment="1" applyProtection="1">
      <alignment vertical="center"/>
    </xf>
    <xf numFmtId="164" fontId="4" fillId="39" borderId="26" xfId="0" applyNumberFormat="1" applyFont="1" applyFill="1" applyBorder="1" applyAlignment="1" applyProtection="1">
      <alignment vertical="center"/>
    </xf>
    <xf numFmtId="0" fontId="4" fillId="39" borderId="17" xfId="0" applyFont="1" applyFill="1" applyBorder="1" applyAlignment="1" applyProtection="1">
      <alignment vertical="center"/>
    </xf>
    <xf numFmtId="164" fontId="4" fillId="39" borderId="18" xfId="0" applyNumberFormat="1" applyFont="1" applyFill="1" applyBorder="1" applyAlignment="1" applyProtection="1">
      <alignment vertical="center"/>
    </xf>
    <xf numFmtId="164" fontId="4" fillId="39" borderId="17" xfId="0" applyNumberFormat="1" applyFont="1" applyFill="1" applyBorder="1" applyAlignment="1" applyProtection="1">
      <alignment vertical="center"/>
    </xf>
    <xf numFmtId="10" fontId="4" fillId="39" borderId="18" xfId="3" applyNumberFormat="1" applyFont="1" applyFill="1" applyBorder="1" applyAlignment="1" applyProtection="1">
      <alignment vertical="center"/>
    </xf>
    <xf numFmtId="0" fontId="3" fillId="38" borderId="20" xfId="4" applyFont="1" applyFill="1" applyBorder="1" applyProtection="1"/>
    <xf numFmtId="0" fontId="3" fillId="38" borderId="21" xfId="4" applyFill="1" applyBorder="1" applyAlignment="1" applyProtection="1">
      <alignment vertical="top"/>
    </xf>
    <xf numFmtId="0" fontId="3" fillId="38" borderId="21" xfId="4" applyFill="1" applyBorder="1" applyAlignment="1" applyProtection="1">
      <alignment vertical="top"/>
      <protection locked="0"/>
    </xf>
    <xf numFmtId="0" fontId="3" fillId="38" borderId="23" xfId="4" applyFill="1" applyBorder="1" applyAlignment="1" applyProtection="1">
      <alignment vertical="center"/>
      <protection locked="0"/>
    </xf>
    <xf numFmtId="0" fontId="3" fillId="38" borderId="21" xfId="4" applyFill="1" applyBorder="1" applyAlignment="1" applyProtection="1">
      <alignment vertical="center"/>
    </xf>
    <xf numFmtId="164" fontId="3" fillId="38" borderId="22" xfId="4" applyNumberForma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top"/>
    </xf>
    <xf numFmtId="9" fontId="3" fillId="0" borderId="16" xfId="4" applyNumberFormat="1" applyFill="1" applyBorder="1" applyAlignment="1" applyProtection="1">
      <alignment vertical="top"/>
    </xf>
    <xf numFmtId="9" fontId="3" fillId="0" borderId="0" xfId="4" applyNumberFormat="1" applyFill="1" applyBorder="1" applyAlignment="1" applyProtection="1">
      <alignment vertical="center"/>
    </xf>
    <xf numFmtId="164" fontId="4" fillId="0" borderId="19" xfId="4" applyNumberFormat="1" applyFont="1" applyFill="1" applyBorder="1" applyAlignment="1" applyProtection="1">
      <alignment vertical="center"/>
    </xf>
    <xf numFmtId="0" fontId="4" fillId="0" borderId="16" xfId="4" applyFont="1" applyFill="1" applyBorder="1" applyAlignment="1" applyProtection="1">
      <alignment vertical="center"/>
    </xf>
    <xf numFmtId="164" fontId="4" fillId="0" borderId="16" xfId="4" applyNumberFormat="1" applyFont="1" applyFill="1" applyBorder="1" applyAlignment="1" applyProtection="1">
      <alignment vertical="center"/>
    </xf>
    <xf numFmtId="0" fontId="3" fillId="0" borderId="0" xfId="4" applyFont="1" applyFill="1" applyAlignment="1" applyProtection="1">
      <alignment horizontal="left" vertical="top" indent="1"/>
    </xf>
    <xf numFmtId="9" fontId="3" fillId="0" borderId="16" xfId="4" applyNumberFormat="1" applyFill="1" applyBorder="1" applyAlignment="1" applyProtection="1">
      <alignment vertical="top"/>
      <protection locked="0"/>
    </xf>
    <xf numFmtId="164" fontId="3" fillId="0" borderId="19" xfId="4" applyNumberFormat="1" applyFont="1" applyFill="1" applyBorder="1" applyAlignment="1" applyProtection="1">
      <alignment vertical="center"/>
    </xf>
    <xf numFmtId="0" fontId="3" fillId="0" borderId="16" xfId="4" applyFont="1" applyFill="1" applyBorder="1" applyAlignment="1" applyProtection="1">
      <alignment vertical="center"/>
    </xf>
    <xf numFmtId="164" fontId="3" fillId="0" borderId="15" xfId="4" applyNumberFormat="1" applyFont="1" applyFill="1" applyBorder="1" applyAlignment="1" applyProtection="1">
      <alignment vertical="center"/>
    </xf>
    <xf numFmtId="164" fontId="3" fillId="0" borderId="16" xfId="4" applyNumberFormat="1" applyFont="1" applyFill="1" applyBorder="1" applyAlignment="1" applyProtection="1">
      <alignment vertical="center"/>
    </xf>
    <xf numFmtId="0" fontId="4" fillId="0" borderId="0" xfId="4" applyFont="1" applyAlignment="1" applyProtection="1">
      <alignment horizontal="left" vertical="top" wrapText="1" indent="1"/>
    </xf>
    <xf numFmtId="0" fontId="3" fillId="0" borderId="16" xfId="4" applyFill="1" applyBorder="1" applyAlignment="1" applyProtection="1">
      <alignment vertical="top"/>
    </xf>
    <xf numFmtId="0" fontId="3" fillId="0" borderId="0" xfId="4" applyFill="1" applyBorder="1" applyAlignment="1" applyProtection="1">
      <alignment vertical="center"/>
    </xf>
    <xf numFmtId="164" fontId="10" fillId="0" borderId="19" xfId="4" applyNumberFormat="1" applyFont="1" applyFill="1" applyBorder="1" applyAlignment="1" applyProtection="1">
      <alignment vertical="center"/>
    </xf>
    <xf numFmtId="164" fontId="10" fillId="0" borderId="15" xfId="4" applyNumberFormat="1" applyFont="1" applyFill="1" applyBorder="1" applyAlignment="1" applyProtection="1">
      <alignment vertical="center"/>
    </xf>
    <xf numFmtId="164" fontId="10" fillId="0" borderId="16" xfId="4" applyNumberFormat="1" applyFont="1" applyFill="1" applyBorder="1" applyAlignment="1" applyProtection="1">
      <alignment vertical="center"/>
    </xf>
    <xf numFmtId="0" fontId="3" fillId="39" borderId="16" xfId="4" applyFill="1" applyBorder="1" applyAlignment="1" applyProtection="1">
      <alignment vertical="top"/>
    </xf>
    <xf numFmtId="0" fontId="3" fillId="39" borderId="0" xfId="4" applyFill="1" applyBorder="1" applyAlignment="1" applyProtection="1">
      <alignment vertical="center"/>
    </xf>
    <xf numFmtId="164" fontId="4" fillId="39" borderId="19" xfId="4" applyNumberFormat="1" applyFont="1" applyFill="1" applyBorder="1" applyAlignment="1" applyProtection="1">
      <alignment vertical="center"/>
    </xf>
    <xf numFmtId="0" fontId="4" fillId="39" borderId="16" xfId="4" applyFont="1" applyFill="1" applyBorder="1" applyAlignment="1" applyProtection="1">
      <alignment vertical="center"/>
    </xf>
    <xf numFmtId="164" fontId="4" fillId="39" borderId="15" xfId="4" applyNumberFormat="1" applyFont="1" applyFill="1" applyBorder="1" applyAlignment="1" applyProtection="1">
      <alignment vertical="center"/>
    </xf>
    <xf numFmtId="164" fontId="4" fillId="39" borderId="16" xfId="4" applyNumberFormat="1" applyFont="1" applyFill="1" applyBorder="1" applyAlignment="1" applyProtection="1">
      <alignment vertical="center"/>
    </xf>
    <xf numFmtId="10" fontId="4" fillId="39" borderId="15" xfId="3" applyNumberFormat="1" applyFont="1" applyFill="1" applyBorder="1" applyAlignment="1" applyProtection="1">
      <alignment vertical="center"/>
    </xf>
    <xf numFmtId="167" fontId="3" fillId="38" borderId="23" xfId="2" applyNumberFormat="1" applyFill="1" applyBorder="1" applyAlignment="1" applyProtection="1">
      <alignment vertical="top"/>
      <protection locked="0"/>
    </xf>
    <xf numFmtId="0" fontId="3" fillId="38" borderId="21" xfId="4" applyFill="1" applyBorder="1" applyAlignment="1" applyProtection="1">
      <alignment vertical="center"/>
      <protection locked="0"/>
    </xf>
    <xf numFmtId="164" fontId="3" fillId="38" borderId="27" xfId="2" applyFill="1" applyBorder="1" applyAlignment="1" applyProtection="1">
      <alignment vertical="center"/>
    </xf>
    <xf numFmtId="0" fontId="3" fillId="38" borderId="23" xfId="4" applyFill="1" applyBorder="1" applyAlignment="1" applyProtection="1">
      <alignment vertical="center"/>
    </xf>
    <xf numFmtId="164" fontId="3" fillId="38" borderId="22" xfId="2" applyFill="1" applyBorder="1" applyAlignment="1" applyProtection="1">
      <alignment vertical="center"/>
    </xf>
    <xf numFmtId="164" fontId="3" fillId="38" borderId="23" xfId="4" applyNumberFormat="1" applyFill="1" applyBorder="1" applyAlignment="1" applyProtection="1">
      <alignment vertical="center"/>
    </xf>
    <xf numFmtId="10" fontId="3" fillId="33" borderId="10" xfId="3" applyNumberFormat="1" applyFill="1" applyBorder="1" applyProtection="1">
      <protection locked="0"/>
    </xf>
    <xf numFmtId="0" fontId="11" fillId="0" borderId="0" xfId="0" applyFont="1" applyProtection="1"/>
    <xf numFmtId="0" fontId="0" fillId="37" borderId="0" xfId="0" applyFill="1" applyProtection="1"/>
    <xf numFmtId="0" fontId="0" fillId="33" borderId="0" xfId="0" applyFill="1" applyAlignment="1" applyProtection="1">
      <alignment horizontal="left" vertical="top"/>
      <protection locked="0"/>
    </xf>
    <xf numFmtId="174" fontId="0" fillId="33" borderId="16" xfId="2" applyNumberFormat="1" applyFont="1" applyFill="1" applyBorder="1" applyAlignment="1" applyProtection="1">
      <alignment vertical="top"/>
      <protection locked="0"/>
    </xf>
    <xf numFmtId="0" fontId="0" fillId="33" borderId="0" xfId="0" applyFont="1" applyFill="1" applyAlignment="1" applyProtection="1">
      <alignment vertical="top" wrapText="1"/>
    </xf>
    <xf numFmtId="0" fontId="4" fillId="39" borderId="0" xfId="4" applyFont="1" applyFill="1" applyAlignment="1" applyProtection="1">
      <alignment horizontal="left" vertical="top" wrapText="1"/>
    </xf>
    <xf numFmtId="0" fontId="6" fillId="33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0" fillId="0" borderId="18" xfId="0" applyBorder="1" applyAlignment="1">
      <alignment wrapText="1"/>
    </xf>
    <xf numFmtId="0" fontId="8" fillId="0" borderId="0" xfId="0" applyFont="1" applyAlignment="1" applyProtection="1">
      <alignment horizontal="left" vertical="top" wrapText="1" indent="1"/>
    </xf>
    <xf numFmtId="0" fontId="4" fillId="39" borderId="0" xfId="0" applyFont="1" applyFill="1" applyAlignment="1" applyProtection="1">
      <alignment horizontal="left" vertical="top" wrapText="1"/>
    </xf>
    <xf numFmtId="0" fontId="8" fillId="0" borderId="0" xfId="4" applyFont="1" applyAlignment="1" applyProtection="1">
      <alignment horizontal="left" vertical="top" wrapText="1" indent="1"/>
    </xf>
    <xf numFmtId="0" fontId="0" fillId="0" borderId="0" xfId="0" applyAlignment="1" applyProtection="1"/>
    <xf numFmtId="0" fontId="4" fillId="0" borderId="14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164" fontId="0" fillId="0" borderId="0" xfId="0" applyNumberFormat="1" applyAlignment="1" applyProtection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15" xfId="0" applyFont="1" applyBorder="1" applyAlignment="1" applyProtection="1">
      <alignment horizontal="center" vertical="center"/>
    </xf>
    <xf numFmtId="0" fontId="6" fillId="33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29" fillId="0" borderId="0" xfId="0" applyFont="1" applyProtection="1"/>
    <xf numFmtId="164" fontId="3" fillId="0" borderId="15" xfId="2" applyBorder="1" applyAlignment="1" applyProtection="1">
      <alignment vertical="center"/>
    </xf>
    <xf numFmtId="10" fontId="3" fillId="0" borderId="15" xfId="3" applyNumberFormat="1" applyBorder="1" applyAlignment="1" applyProtection="1">
      <alignment vertical="center"/>
    </xf>
    <xf numFmtId="166" fontId="0" fillId="37" borderId="16" xfId="1" applyNumberFormat="1" applyFont="1" applyFill="1" applyBorder="1" applyAlignment="1" applyProtection="1">
      <alignment vertical="center"/>
    </xf>
    <xf numFmtId="166" fontId="0" fillId="0" borderId="16" xfId="1" applyNumberFormat="1" applyFont="1" applyFill="1" applyBorder="1" applyAlignment="1" applyProtection="1">
      <alignment vertical="center"/>
    </xf>
    <xf numFmtId="0" fontId="3" fillId="0" borderId="0" xfId="4" applyFont="1" applyFill="1" applyAlignment="1" applyProtection="1">
      <alignment vertical="top"/>
    </xf>
    <xf numFmtId="0" fontId="3" fillId="0" borderId="0" xfId="0" applyFont="1" applyFill="1" applyProtection="1"/>
    <xf numFmtId="165" fontId="4" fillId="33" borderId="10" xfId="1" applyNumberFormat="1" applyFont="1" applyFill="1" applyBorder="1" applyProtection="1">
      <protection locked="0"/>
    </xf>
    <xf numFmtId="166" fontId="0" fillId="0" borderId="16" xfId="0" applyNumberFormat="1" applyFill="1" applyBorder="1" applyAlignment="1" applyProtection="1">
      <alignment vertical="center"/>
    </xf>
    <xf numFmtId="0" fontId="0" fillId="0" borderId="31" xfId="0" applyBorder="1"/>
    <xf numFmtId="166" fontId="0" fillId="0" borderId="0" xfId="1" applyNumberFormat="1" applyFont="1" applyBorder="1"/>
    <xf numFmtId="0" fontId="0" fillId="0" borderId="0" xfId="0" applyBorder="1"/>
    <xf numFmtId="0" fontId="0" fillId="0" borderId="33" xfId="0" applyBorder="1"/>
    <xf numFmtId="166" fontId="0" fillId="0" borderId="34" xfId="1" applyNumberFormat="1" applyFont="1" applyBorder="1"/>
    <xf numFmtId="10" fontId="0" fillId="0" borderId="0" xfId="3" applyNumberFormat="1" applyFont="1" applyBorder="1"/>
    <xf numFmtId="0" fontId="30" fillId="42" borderId="28" xfId="0" applyFont="1" applyFill="1" applyBorder="1" applyAlignment="1">
      <alignment wrapText="1"/>
    </xf>
    <xf numFmtId="166" fontId="30" fillId="42" borderId="29" xfId="1" applyNumberFormat="1" applyFont="1" applyFill="1" applyBorder="1" applyAlignment="1">
      <alignment wrapText="1"/>
    </xf>
    <xf numFmtId="0" fontId="30" fillId="42" borderId="29" xfId="0" applyFont="1" applyFill="1" applyBorder="1" applyAlignment="1">
      <alignment horizontal="center" vertical="center" wrapText="1"/>
    </xf>
    <xf numFmtId="0" fontId="30" fillId="42" borderId="30" xfId="0" applyFont="1" applyFill="1" applyBorder="1" applyAlignment="1">
      <alignment horizontal="center" vertical="center" wrapText="1"/>
    </xf>
    <xf numFmtId="10" fontId="0" fillId="0" borderId="32" xfId="3" applyNumberFormat="1" applyFont="1" applyBorder="1"/>
    <xf numFmtId="10" fontId="0" fillId="0" borderId="34" xfId="3" applyNumberFormat="1" applyFont="1" applyBorder="1"/>
    <xf numFmtId="10" fontId="0" fillId="0" borderId="35" xfId="3" applyNumberFormat="1" applyFont="1" applyBorder="1"/>
    <xf numFmtId="7" fontId="0" fillId="0" borderId="0" xfId="2" applyNumberFormat="1" applyFont="1" applyBorder="1"/>
    <xf numFmtId="7" fontId="0" fillId="0" borderId="32" xfId="2" applyNumberFormat="1" applyFont="1" applyBorder="1"/>
    <xf numFmtId="7" fontId="0" fillId="0" borderId="34" xfId="2" applyNumberFormat="1" applyFont="1" applyBorder="1"/>
    <xf numFmtId="7" fontId="0" fillId="0" borderId="35" xfId="2" applyNumberFormat="1" applyFont="1" applyBorder="1"/>
    <xf numFmtId="39" fontId="0" fillId="0" borderId="31" xfId="0" applyNumberFormat="1" applyBorder="1"/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3" fontId="0" fillId="37" borderId="16" xfId="0" applyNumberFormat="1" applyFill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5" fontId="3" fillId="33" borderId="10" xfId="3" applyNumberFormat="1" applyFill="1" applyBorder="1" applyProtection="1">
      <protection locked="0"/>
    </xf>
    <xf numFmtId="0" fontId="0" fillId="42" borderId="0" xfId="0" applyFill="1" applyBorder="1"/>
    <xf numFmtId="176" fontId="0" fillId="37" borderId="16" xfId="0" applyNumberFormat="1" applyFill="1" applyBorder="1" applyAlignment="1" applyProtection="1">
      <alignment vertical="center"/>
    </xf>
    <xf numFmtId="43" fontId="0" fillId="0" borderId="0" xfId="0" applyNumberFormat="1" applyProtection="1"/>
    <xf numFmtId="0" fontId="0" fillId="0" borderId="28" xfId="0" applyBorder="1"/>
    <xf numFmtId="166" fontId="0" fillId="0" borderId="29" xfId="1" applyNumberFormat="1" applyFont="1" applyBorder="1"/>
    <xf numFmtId="7" fontId="0" fillId="0" borderId="29" xfId="2" applyNumberFormat="1" applyFont="1" applyFill="1" applyBorder="1"/>
    <xf numFmtId="7" fontId="0" fillId="0" borderId="30" xfId="2" applyNumberFormat="1" applyFont="1" applyFill="1" applyBorder="1"/>
    <xf numFmtId="39" fontId="0" fillId="0" borderId="28" xfId="0" applyNumberFormat="1" applyBorder="1"/>
    <xf numFmtId="10" fontId="0" fillId="0" borderId="29" xfId="3" applyNumberFormat="1" applyFont="1" applyBorder="1"/>
    <xf numFmtId="10" fontId="0" fillId="0" borderId="30" xfId="3" applyNumberFormat="1" applyFont="1" applyBorder="1"/>
    <xf numFmtId="37" fontId="0" fillId="0" borderId="29" xfId="1" applyNumberFormat="1" applyFont="1" applyBorder="1"/>
    <xf numFmtId="37" fontId="0" fillId="0" borderId="0" xfId="1" applyNumberFormat="1" applyFont="1" applyBorder="1"/>
    <xf numFmtId="37" fontId="0" fillId="0" borderId="34" xfId="1" applyNumberFormat="1" applyFont="1" applyBorder="1"/>
    <xf numFmtId="177" fontId="0" fillId="0" borderId="0" xfId="3" applyNumberFormat="1" applyFont="1" applyBorder="1"/>
    <xf numFmtId="177" fontId="0" fillId="0" borderId="32" xfId="3" applyNumberFormat="1" applyFont="1" applyBorder="1"/>
    <xf numFmtId="0" fontId="31" fillId="42" borderId="36" xfId="0" applyFont="1" applyFill="1" applyBorder="1" applyAlignment="1">
      <alignment horizontal="center" vertical="center" textRotation="90" wrapText="1"/>
    </xf>
    <xf numFmtId="0" fontId="31" fillId="42" borderId="37" xfId="0" applyFont="1" applyFill="1" applyBorder="1" applyAlignment="1">
      <alignment horizontal="center" vertical="center" textRotation="90" wrapText="1"/>
    </xf>
    <xf numFmtId="0" fontId="31" fillId="42" borderId="38" xfId="0" applyFont="1" applyFill="1" applyBorder="1" applyAlignment="1">
      <alignment horizontal="center" vertical="center" textRotation="90" wrapText="1"/>
    </xf>
    <xf numFmtId="0" fontId="31" fillId="42" borderId="32" xfId="0" applyFont="1" applyFill="1" applyBorder="1" applyAlignment="1">
      <alignment horizontal="center" vertical="center" textRotation="90" wrapText="1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80">
    <cellStyle name="$" xfId="5"/>
    <cellStyle name="$.00" xfId="6"/>
    <cellStyle name="$_9. Rev2Cost_GDPIPI" xfId="7"/>
    <cellStyle name="$_lists" xfId="8"/>
    <cellStyle name="$_lists_4. Current Monthly Fixed Charge" xfId="9"/>
    <cellStyle name="$_Sheet4" xfId="10"/>
    <cellStyle name="$M" xfId="11"/>
    <cellStyle name="$M.00" xfId="12"/>
    <cellStyle name="$M_9. Rev2Cost_GDPIPI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2" xfId="41"/>
    <cellStyle name="Comma 3" xfId="42"/>
    <cellStyle name="Comma 4" xfId="43"/>
    <cellStyle name="Comma0" xfId="44"/>
    <cellStyle name="Currency" xfId="2" builtinId="4"/>
    <cellStyle name="Currency 2" xfId="45"/>
    <cellStyle name="Currency0" xfId="46"/>
    <cellStyle name="Date" xfId="47"/>
    <cellStyle name="Explanatory Text 2" xfId="48"/>
    <cellStyle name="Fixed" xfId="49"/>
    <cellStyle name="Good 2" xfId="50"/>
    <cellStyle name="Grey" xfId="51"/>
    <cellStyle name="Heading 1 2" xfId="52"/>
    <cellStyle name="Heading 2 2" xfId="53"/>
    <cellStyle name="Heading 3 2" xfId="54"/>
    <cellStyle name="Heading 4 2" xfId="55"/>
    <cellStyle name="Input [yellow]" xfId="56"/>
    <cellStyle name="Input 2" xfId="57"/>
    <cellStyle name="Linked Cell 2" xfId="58"/>
    <cellStyle name="M" xfId="59"/>
    <cellStyle name="M.00" xfId="60"/>
    <cellStyle name="M_9. Rev2Cost_GDPIPI" xfId="61"/>
    <cellStyle name="M_lists" xfId="62"/>
    <cellStyle name="M_lists_4. Current Monthly Fixed Charge" xfId="63"/>
    <cellStyle name="M_Sheet4" xfId="64"/>
    <cellStyle name="Neutral 2" xfId="65"/>
    <cellStyle name="Normal" xfId="0" builtinId="0"/>
    <cellStyle name="Normal - Style1" xfId="66"/>
    <cellStyle name="Normal 2" xfId="4"/>
    <cellStyle name="Normal 3" xfId="67"/>
    <cellStyle name="Normal 4" xfId="68"/>
    <cellStyle name="Normal 5" xfId="69"/>
    <cellStyle name="Normal 6" xfId="70"/>
    <cellStyle name="Note 2" xfId="71"/>
    <cellStyle name="Output 2" xfId="72"/>
    <cellStyle name="Percent" xfId="3" builtinId="5"/>
    <cellStyle name="Percent [2]" xfId="73"/>
    <cellStyle name="Percent 2" xfId="74"/>
    <cellStyle name="Percent 3" xfId="75"/>
    <cellStyle name="Percent 4" xfId="76"/>
    <cellStyle name="Title 2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firstButton="1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checked="Checked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firstButton="1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checked="Checked" lockText="1" noThreeD="1"/>
</file>

<file path=xl/ctrlProps/ctrlProp116.xml><?xml version="1.0" encoding="utf-8"?>
<formControlPr xmlns="http://schemas.microsoft.com/office/spreadsheetml/2009/9/main" objectType="Radio" firstButton="1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checked="Checked" lockText="1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checked="Checked" lockText="1" noThreeD="1"/>
</file>

<file path=xl/ctrlProps/ctrlProp126.xml><?xml version="1.0" encoding="utf-8"?>
<formControlPr xmlns="http://schemas.microsoft.com/office/spreadsheetml/2009/9/main" objectType="Radio" firstButton="1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checked="Checked" lockText="1" noThreeD="1"/>
</file>

<file path=xl/ctrlProps/ctrlProp131.xml><?xml version="1.0" encoding="utf-8"?>
<formControlPr xmlns="http://schemas.microsoft.com/office/spreadsheetml/2009/9/main" objectType="Radio" firstButton="1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checked="Checked" lockText="1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checked="Checked" lockText="1" noThreeD="1"/>
</file>

<file path=xl/ctrlProps/ctrlProp141.xml><?xml version="1.0" encoding="utf-8"?>
<formControlPr xmlns="http://schemas.microsoft.com/office/spreadsheetml/2009/9/main" objectType="Radio" firstButton="1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checked="Checked" lockText="1" noThreeD="1"/>
</file>

<file path=xl/ctrlProps/ctrlProp146.xml><?xml version="1.0" encoding="utf-8"?>
<formControlPr xmlns="http://schemas.microsoft.com/office/spreadsheetml/2009/9/main" objectType="Radio" firstButton="1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50.xml><?xml version="1.0" encoding="utf-8"?>
<formControlPr xmlns="http://schemas.microsoft.com/office/spreadsheetml/2009/9/main" objectType="Radio" checked="Checked" lockText="1" noThreeD="1"/>
</file>

<file path=xl/ctrlProps/ctrlProp151.xml><?xml version="1.0" encoding="utf-8"?>
<formControlPr xmlns="http://schemas.microsoft.com/office/spreadsheetml/2009/9/main" objectType="Radio" firstButton="1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checked="Checked" lockText="1" noThreeD="1"/>
</file>

<file path=xl/ctrlProps/ctrlProp156.xml><?xml version="1.0" encoding="utf-8"?>
<formControlPr xmlns="http://schemas.microsoft.com/office/spreadsheetml/2009/9/main" objectType="Radio" firstButton="1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60.xml><?xml version="1.0" encoding="utf-8"?>
<formControlPr xmlns="http://schemas.microsoft.com/office/spreadsheetml/2009/9/main" objectType="Radio" checked="Checked" lockText="1" noThreeD="1"/>
</file>

<file path=xl/ctrlProps/ctrlProp161.xml><?xml version="1.0" encoding="utf-8"?>
<formControlPr xmlns="http://schemas.microsoft.com/office/spreadsheetml/2009/9/main" objectType="Radio" firstButton="1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checked="Checked" lockText="1" noThreeD="1"/>
</file>

<file path=xl/ctrlProps/ctrlProp166.xml><?xml version="1.0" encoding="utf-8"?>
<formControlPr xmlns="http://schemas.microsoft.com/office/spreadsheetml/2009/9/main" objectType="Radio" firstButton="1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checked="Checked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checked="Checked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checked="Checked" lockText="1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checked="Checked" lockText="1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50.xml><?xml version="1.0" encoding="utf-8"?>
<formControlPr xmlns="http://schemas.microsoft.com/office/spreadsheetml/2009/9/main" objectType="Radio" checked="Checked" lockText="1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checked="Checked" lockText="1" noThreeD="1"/>
</file>

<file path=xl/ctrlProps/ctrlProp56.xml><?xml version="1.0" encoding="utf-8"?>
<formControlPr xmlns="http://schemas.microsoft.com/office/spreadsheetml/2009/9/main" objectType="Radio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60.xml><?xml version="1.0" encoding="utf-8"?>
<formControlPr xmlns="http://schemas.microsoft.com/office/spreadsheetml/2009/9/main" objectType="Radio" checked="Checked" lockText="1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checked="Checked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firstButton="1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checked="Checked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checked="Checked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firstButton="1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checked="Checked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2292" name="Option 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2293" name="Option Button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2294" name="Option Button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2295" name="Option Button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7345" name="Option Button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7346" name="Option Button 2" hidden="1">
              <a:extLst>
                <a:ext uri="{63B3BB69-23CF-44E3-9099-C40C66FF867C}">
                  <a14:compatExt spid="_x0000_s57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7347" name="Option Button 3" hidden="1">
              <a:extLst>
                <a:ext uri="{63B3BB69-23CF-44E3-9099-C40C66FF867C}">
                  <a14:compatExt spid="_x0000_s57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7348" name="Option Button 4" hidden="1">
              <a:extLst>
                <a:ext uri="{63B3BB69-23CF-44E3-9099-C40C66FF867C}">
                  <a14:compatExt spid="_x0000_s57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7349" name="Option Button 5" hidden="1">
              <a:extLst>
                <a:ext uri="{63B3BB69-23CF-44E3-9099-C40C66FF867C}">
                  <a14:compatExt spid="_x0000_s57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8369" name="Option Button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8370" name="Option Button 2" hidden="1">
              <a:extLst>
                <a:ext uri="{63B3BB69-23CF-44E3-9099-C40C66FF867C}">
                  <a14:compatExt spid="_x0000_s58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8371" name="Option Button 3" hidden="1">
              <a:extLst>
                <a:ext uri="{63B3BB69-23CF-44E3-9099-C40C66FF867C}">
                  <a14:compatExt spid="_x0000_s58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8372" name="Option Button 4" hidden="1">
              <a:extLst>
                <a:ext uri="{63B3BB69-23CF-44E3-9099-C40C66FF867C}">
                  <a14:compatExt spid="_x0000_s58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8373" name="Option Button 5" hidden="1">
              <a:extLst>
                <a:ext uri="{63B3BB69-23CF-44E3-9099-C40C66FF867C}">
                  <a14:compatExt spid="_x0000_s58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9393" name="Option Button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9394" name="Option Button 2" hidden="1">
              <a:extLst>
                <a:ext uri="{63B3BB69-23CF-44E3-9099-C40C66FF867C}">
                  <a14:compatExt spid="_x0000_s59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9395" name="Option Button 3" hidden="1">
              <a:extLst>
                <a:ext uri="{63B3BB69-23CF-44E3-9099-C40C66FF867C}">
                  <a14:compatExt spid="_x0000_s59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9396" name="Option Button 4" hidden="1">
              <a:extLst>
                <a:ext uri="{63B3BB69-23CF-44E3-9099-C40C66FF867C}">
                  <a14:compatExt spid="_x0000_s59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9397" name="Option Button 5" hidden="1">
              <a:extLst>
                <a:ext uri="{63B3BB69-23CF-44E3-9099-C40C66FF867C}">
                  <a14:compatExt spid="_x0000_s59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37" name="Option 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38" name="Option 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39" name="Option 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40" name="Option 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41" name="Option Button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57" name="Option Button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58" name="Option Button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59" name="Option Button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60" name="Option Button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61" name="Option Button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17" name="Option Button 1" hidden="1">
              <a:extLst>
                <a:ext uri="{63B3BB69-23CF-44E3-9099-C40C66FF867C}">
                  <a14:compatExt spid="_x0000_s60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18" name="Option Button 2" hidden="1">
              <a:extLst>
                <a:ext uri="{63B3BB69-23CF-44E3-9099-C40C66FF867C}">
                  <a14:compatExt spid="_x0000_s60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19" name="Option Button 3" hidden="1">
              <a:extLst>
                <a:ext uri="{63B3BB69-23CF-44E3-9099-C40C66FF867C}">
                  <a14:compatExt spid="_x0000_s60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0" name="Option Button 4" hidden="1">
              <a:extLst>
                <a:ext uri="{63B3BB69-23CF-44E3-9099-C40C66FF867C}">
                  <a14:compatExt spid="_x0000_s60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1" name="Option Button 5" hidden="1">
              <a:extLst>
                <a:ext uri="{63B3BB69-23CF-44E3-9099-C40C66FF867C}">
                  <a14:compatExt spid="_x0000_s60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2" name="Option Button 6" hidden="1">
              <a:extLst>
                <a:ext uri="{63B3BB69-23CF-44E3-9099-C40C66FF867C}">
                  <a14:compatExt spid="_x0000_s60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3" name="Option Button 7" hidden="1">
              <a:extLst>
                <a:ext uri="{63B3BB69-23CF-44E3-9099-C40C66FF867C}">
                  <a14:compatExt spid="_x0000_s60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4" name="Option Button 8" hidden="1">
              <a:extLst>
                <a:ext uri="{63B3BB69-23CF-44E3-9099-C40C66FF867C}">
                  <a14:compatExt spid="_x0000_s60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5" name="Option Button 9" hidden="1">
              <a:extLst>
                <a:ext uri="{63B3BB69-23CF-44E3-9099-C40C66FF867C}">
                  <a14:compatExt spid="_x0000_s60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6" name="Option Button 10" hidden="1">
              <a:extLst>
                <a:ext uri="{63B3BB69-23CF-44E3-9099-C40C66FF867C}">
                  <a14:compatExt spid="_x0000_s60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4" name="Option Button 4" hidden="1">
              <a:extLst>
                <a:ext uri="{63B3BB69-23CF-44E3-9099-C40C66FF867C}">
                  <a14:compatExt spid="_x0000_s6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5" name="Option Button 5" hidden="1">
              <a:extLst>
                <a:ext uri="{63B3BB69-23CF-44E3-9099-C40C66FF867C}">
                  <a14:compatExt spid="_x0000_s6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6" name="Option Button 6" hidden="1">
              <a:extLst>
                <a:ext uri="{63B3BB69-23CF-44E3-9099-C40C66FF867C}">
                  <a14:compatExt spid="_x0000_s6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7" name="Option Button 7" hidden="1">
              <a:extLst>
                <a:ext uri="{63B3BB69-23CF-44E3-9099-C40C66FF867C}">
                  <a14:compatExt spid="_x0000_s6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8" name="Option Button 8" hidden="1">
              <a:extLst>
                <a:ext uri="{63B3BB69-23CF-44E3-9099-C40C66FF867C}">
                  <a14:compatExt spid="_x0000_s6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9" name="Option Button 9" hidden="1">
              <a:extLst>
                <a:ext uri="{63B3BB69-23CF-44E3-9099-C40C66FF867C}">
                  <a14:compatExt spid="_x0000_s6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50" name="Option Button 10" hidden="1">
              <a:extLst>
                <a:ext uri="{63B3BB69-23CF-44E3-9099-C40C66FF867C}">
                  <a14:compatExt spid="_x0000_s6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68" name="Option Button 4" hidden="1">
              <a:extLst>
                <a:ext uri="{63B3BB69-23CF-44E3-9099-C40C66FF867C}">
                  <a14:compatExt spid="_x0000_s6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69" name="Option Button 5" hidden="1">
              <a:extLst>
                <a:ext uri="{63B3BB69-23CF-44E3-9099-C40C66FF867C}">
                  <a14:compatExt spid="_x0000_s6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70" name="Option Button 6" hidden="1">
              <a:extLst>
                <a:ext uri="{63B3BB69-23CF-44E3-9099-C40C66FF867C}">
                  <a14:compatExt spid="_x0000_s6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71" name="Option Button 7" hidden="1">
              <a:extLst>
                <a:ext uri="{63B3BB69-23CF-44E3-9099-C40C66FF867C}">
                  <a14:compatExt spid="_x0000_s6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72" name="Option Button 8" hidden="1">
              <a:extLst>
                <a:ext uri="{63B3BB69-23CF-44E3-9099-C40C66FF867C}">
                  <a14:compatExt spid="_x0000_s6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73" name="Option Button 9" hidden="1">
              <a:extLst>
                <a:ext uri="{63B3BB69-23CF-44E3-9099-C40C66FF867C}">
                  <a14:compatExt spid="_x0000_s6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74" name="Option Button 10" hidden="1">
              <a:extLst>
                <a:ext uri="{63B3BB69-23CF-44E3-9099-C40C66FF867C}">
                  <a14:compatExt spid="_x0000_s6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2" name="Option Button 4" hidden="1">
              <a:extLst>
                <a:ext uri="{63B3BB69-23CF-44E3-9099-C40C66FF867C}">
                  <a14:compatExt spid="_x0000_s63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3" name="Option Button 5" hidden="1">
              <a:extLst>
                <a:ext uri="{63B3BB69-23CF-44E3-9099-C40C66FF867C}">
                  <a14:compatExt spid="_x0000_s63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4" name="Option Button 6" hidden="1">
              <a:extLst>
                <a:ext uri="{63B3BB69-23CF-44E3-9099-C40C66FF867C}">
                  <a14:compatExt spid="_x0000_s63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5" name="Option Button 7" hidden="1">
              <a:extLst>
                <a:ext uri="{63B3BB69-23CF-44E3-9099-C40C66FF867C}">
                  <a14:compatExt spid="_x0000_s63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6" name="Option Button 8" hidden="1">
              <a:extLst>
                <a:ext uri="{63B3BB69-23CF-44E3-9099-C40C66FF867C}">
                  <a14:compatExt spid="_x0000_s63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7" name="Option Button 9" hidden="1">
              <a:extLst>
                <a:ext uri="{63B3BB69-23CF-44E3-9099-C40C66FF867C}">
                  <a14:compatExt spid="_x0000_s63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8" name="Option Button 10" hidden="1">
              <a:extLst>
                <a:ext uri="{63B3BB69-23CF-44E3-9099-C40C66FF867C}">
                  <a14:compatExt spid="_x0000_s63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5363" name="Option 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5364" name="Option 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5365" name="Option Button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4513" name="Option Button 1" hidden="1">
              <a:extLst>
                <a:ext uri="{63B3BB69-23CF-44E3-9099-C40C66FF867C}">
                  <a14:compatExt spid="_x0000_s64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4514" name="Option Button 2" hidden="1">
              <a:extLst>
                <a:ext uri="{63B3BB69-23CF-44E3-9099-C40C66FF867C}">
                  <a14:compatExt spid="_x0000_s64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4515" name="Option Button 3" hidden="1">
              <a:extLst>
                <a:ext uri="{63B3BB69-23CF-44E3-9099-C40C66FF867C}">
                  <a14:compatExt spid="_x0000_s64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4516" name="Option Button 4" hidden="1">
              <a:extLst>
                <a:ext uri="{63B3BB69-23CF-44E3-9099-C40C66FF867C}">
                  <a14:compatExt spid="_x0000_s64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4517" name="Option Button 5" hidden="1">
              <a:extLst>
                <a:ext uri="{63B3BB69-23CF-44E3-9099-C40C66FF867C}">
                  <a14:compatExt spid="_x0000_s64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0177" name="Option Button 1" hidden="1">
              <a:extLst>
                <a:ext uri="{63B3BB69-23CF-44E3-9099-C40C66FF867C}">
                  <a14:compatExt spid="_x0000_s50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0178" name="Option Button 2" hidden="1">
              <a:extLst>
                <a:ext uri="{63B3BB69-23CF-44E3-9099-C40C66FF867C}">
                  <a14:compatExt spid="_x0000_s50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0179" name="Option Button 3" hidden="1">
              <a:extLst>
                <a:ext uri="{63B3BB69-23CF-44E3-9099-C40C66FF867C}">
                  <a14:compatExt spid="_x0000_s50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0180" name="Option Button 4" hidden="1">
              <a:extLst>
                <a:ext uri="{63B3BB69-23CF-44E3-9099-C40C66FF867C}">
                  <a14:compatExt spid="_x0000_s50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0181" name="Option Button 5" hidden="1">
              <a:extLst>
                <a:ext uri="{63B3BB69-23CF-44E3-9099-C40C66FF867C}">
                  <a14:compatExt spid="_x0000_s50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5537" name="Option Button 1" hidden="1">
              <a:extLst>
                <a:ext uri="{63B3BB69-23CF-44E3-9099-C40C66FF867C}">
                  <a14:compatExt spid="_x0000_s65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5538" name="Option Button 2" hidden="1">
              <a:extLst>
                <a:ext uri="{63B3BB69-23CF-44E3-9099-C40C66FF867C}">
                  <a14:compatExt spid="_x0000_s65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5539" name="Option Button 3" hidden="1">
              <a:extLst>
                <a:ext uri="{63B3BB69-23CF-44E3-9099-C40C66FF867C}">
                  <a14:compatExt spid="_x0000_s65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5540" name="Option Button 4" hidden="1">
              <a:extLst>
                <a:ext uri="{63B3BB69-23CF-44E3-9099-C40C66FF867C}">
                  <a14:compatExt spid="_x0000_s65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5541" name="Option Button 5" hidden="1">
              <a:extLst>
                <a:ext uri="{63B3BB69-23CF-44E3-9099-C40C66FF867C}">
                  <a14:compatExt spid="_x0000_s65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6561" name="Option Button 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6562" name="Option Button 2" hidden="1">
              <a:extLst>
                <a:ext uri="{63B3BB69-23CF-44E3-9099-C40C66FF867C}">
                  <a14:compatExt spid="_x0000_s66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6563" name="Option Button 3" hidden="1">
              <a:extLst>
                <a:ext uri="{63B3BB69-23CF-44E3-9099-C40C66FF867C}">
                  <a14:compatExt spid="_x0000_s66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6564" name="Option Button 4" hidden="1">
              <a:extLst>
                <a:ext uri="{63B3BB69-23CF-44E3-9099-C40C66FF867C}">
                  <a14:compatExt spid="_x0000_s66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6565" name="Option Button 5" hidden="1">
              <a:extLst>
                <a:ext uri="{63B3BB69-23CF-44E3-9099-C40C66FF867C}">
                  <a14:compatExt spid="_x0000_s66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38916" name="Option Button 4" hidden="1">
              <a:extLst>
                <a:ext uri="{63B3BB69-23CF-44E3-9099-C40C66FF867C}">
                  <a14:compatExt spid="_x0000_s38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38917" name="Option Button 5" hidden="1">
              <a:extLst>
                <a:ext uri="{63B3BB69-23CF-44E3-9099-C40C66FF867C}">
                  <a14:compatExt spid="_x0000_s38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7587" name="Option Button 3" hidden="1">
              <a:extLst>
                <a:ext uri="{63B3BB69-23CF-44E3-9099-C40C66FF867C}">
                  <a14:compatExt spid="_x0000_s67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7588" name="Option Button 4" hidden="1">
              <a:extLst>
                <a:ext uri="{63B3BB69-23CF-44E3-9099-C40C66FF867C}">
                  <a14:compatExt spid="_x0000_s67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7589" name="Option Button 5" hidden="1">
              <a:extLst>
                <a:ext uri="{63B3BB69-23CF-44E3-9099-C40C66FF867C}">
                  <a14:compatExt spid="_x0000_s67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6386" name="Option Button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6387" name="Option Butto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6388" name="Option Butto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6389" name="Option Button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68609" name="Option Button 1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68610" name="Option Button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68611" name="Option Button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68612" name="Option Button 4" hidden="1">
              <a:extLst>
                <a:ext uri="{63B3BB69-23CF-44E3-9099-C40C66FF867C}">
                  <a14:compatExt spid="_x0000_s68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68613" name="Option Button 5" hidden="1">
              <a:extLst>
                <a:ext uri="{63B3BB69-23CF-44E3-9099-C40C66FF867C}">
                  <a14:compatExt spid="_x0000_s68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7411" name="Option Button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7412" name="Option Button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7413" name="Option Button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9635" name="Option Button 3" hidden="1">
              <a:extLst>
                <a:ext uri="{63B3BB69-23CF-44E3-9099-C40C66FF867C}">
                  <a14:compatExt spid="_x0000_s69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9636" name="Option Button 4" hidden="1">
              <a:extLst>
                <a:ext uri="{63B3BB69-23CF-44E3-9099-C40C66FF867C}">
                  <a14:compatExt spid="_x0000_s69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9637" name="Option Button 5" hidden="1">
              <a:extLst>
                <a:ext uri="{63B3BB69-23CF-44E3-9099-C40C66FF867C}">
                  <a14:compatExt spid="_x0000_s69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8433" name="Option Button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8434" name="Option Button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8435" name="Option Button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8436" name="Option Button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8437" name="Option Button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70659" name="Option Button 3" hidden="1">
              <a:extLst>
                <a:ext uri="{63B3BB69-23CF-44E3-9099-C40C66FF867C}">
                  <a14:compatExt spid="_x0000_s70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70660" name="Option Button 4" hidden="1">
              <a:extLst>
                <a:ext uri="{63B3BB69-23CF-44E3-9099-C40C66FF867C}">
                  <a14:compatExt spid="_x0000_s70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70661" name="Option Button 5" hidden="1">
              <a:extLst>
                <a:ext uri="{63B3BB69-23CF-44E3-9099-C40C66FF867C}">
                  <a14:compatExt spid="_x0000_s70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1201" name="Option Button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1202" name="Option Button 2" hidden="1">
              <a:extLst>
                <a:ext uri="{63B3BB69-23CF-44E3-9099-C40C66FF867C}">
                  <a14:compatExt spid="_x0000_s5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1203" name="Option Button 3" hidden="1">
              <a:extLst>
                <a:ext uri="{63B3BB69-23CF-44E3-9099-C40C66FF867C}">
                  <a14:compatExt spid="_x0000_s5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1204" name="Option Button 4" hidden="1">
              <a:extLst>
                <a:ext uri="{63B3BB69-23CF-44E3-9099-C40C66FF867C}">
                  <a14:compatExt spid="_x0000_s5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1205" name="Option Button 5" hidden="1">
              <a:extLst>
                <a:ext uri="{63B3BB69-23CF-44E3-9099-C40C66FF867C}">
                  <a14:compatExt spid="_x0000_s5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2225" name="Option Button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2226" name="Option Button 2" hidden="1">
              <a:extLst>
                <a:ext uri="{63B3BB69-23CF-44E3-9099-C40C66FF867C}">
                  <a14:compatExt spid="_x0000_s52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2227" name="Option Button 3" hidden="1">
              <a:extLst>
                <a:ext uri="{63B3BB69-23CF-44E3-9099-C40C66FF867C}">
                  <a14:compatExt spid="_x0000_s52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2228" name="Option Button 4" hidden="1">
              <a:extLst>
                <a:ext uri="{63B3BB69-23CF-44E3-9099-C40C66FF867C}">
                  <a14:compatExt spid="_x0000_s52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2229" name="Option Button 5" hidden="1">
              <a:extLst>
                <a:ext uri="{63B3BB69-23CF-44E3-9099-C40C66FF867C}">
                  <a14:compatExt spid="_x0000_s52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3249" name="Option Button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3250" name="Option Button 2" hidden="1">
              <a:extLst>
                <a:ext uri="{63B3BB69-23CF-44E3-9099-C40C66FF867C}">
                  <a14:compatExt spid="_x0000_s53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3251" name="Option Button 3" hidden="1">
              <a:extLst>
                <a:ext uri="{63B3BB69-23CF-44E3-9099-C40C66FF867C}">
                  <a14:compatExt spid="_x0000_s53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3252" name="Option Button 4" hidden="1">
              <a:extLst>
                <a:ext uri="{63B3BB69-23CF-44E3-9099-C40C66FF867C}">
                  <a14:compatExt spid="_x0000_s53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3253" name="Option Button 5" hidden="1">
              <a:extLst>
                <a:ext uri="{63B3BB69-23CF-44E3-9099-C40C66FF867C}">
                  <a14:compatExt spid="_x0000_s53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4273" name="Option Button 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4274" name="Option Button 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4275" name="Option Button 3" hidden="1">
              <a:extLst>
                <a:ext uri="{63B3BB69-23CF-44E3-9099-C40C66FF867C}">
                  <a14:compatExt spid="_x0000_s54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4276" name="Option Button 4" hidden="1">
              <a:extLst>
                <a:ext uri="{63B3BB69-23CF-44E3-9099-C40C66FF867C}">
                  <a14:compatExt spid="_x0000_s54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4277" name="Option Button 5" hidden="1">
              <a:extLst>
                <a:ext uri="{63B3BB69-23CF-44E3-9099-C40C66FF867C}">
                  <a14:compatExt spid="_x0000_s54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5297" name="Option Button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5298" name="Option Button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5299" name="Option Button 3" hidden="1">
              <a:extLst>
                <a:ext uri="{63B3BB69-23CF-44E3-9099-C40C66FF867C}">
                  <a14:compatExt spid="_x0000_s55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5300" name="Option Button 4" hidden="1">
              <a:extLst>
                <a:ext uri="{63B3BB69-23CF-44E3-9099-C40C66FF867C}">
                  <a14:compatExt spid="_x0000_s55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5301" name="Option Button 5" hidden="1">
              <a:extLst>
                <a:ext uri="{63B3BB69-23CF-44E3-9099-C40C66FF867C}">
                  <a14:compatExt spid="_x0000_s55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13313" name="Option 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13314" name="Option Button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13317" name="Option Button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6321" name="Option Button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6322" name="Option Button 2" hidden="1">
              <a:extLst>
                <a:ext uri="{63B3BB69-23CF-44E3-9099-C40C66FF867C}">
                  <a14:compatExt spid="_x0000_s56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6323" name="Option Button 3" hidden="1">
              <a:extLst>
                <a:ext uri="{63B3BB69-23CF-44E3-9099-C40C66FF867C}">
                  <a14:compatExt spid="_x0000_s56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6324" name="Option Button 4" hidden="1">
              <a:extLst>
                <a:ext uri="{63B3BB69-23CF-44E3-9099-C40C66FF867C}">
                  <a14:compatExt spid="_x0000_s56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6325" name="Option Button 5" hidden="1">
              <a:extLst>
                <a:ext uri="{63B3BB69-23CF-44E3-9099-C40C66FF867C}">
                  <a14:compatExt spid="_x0000_s56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Application%20Review%20Process/Rec%20#1 - Application Filing Requirements/Testing Protocols for Models and Appendices/2014 IRM Rate Generator_V2.3_FOR TEST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CostofServiceApplication/Exhibit%20Review%20%20Regulatory%20Department/Exhibit%208%20-%20Rate%20Design/Supporting%20Spreadsheets%20or%20Files/Filing_Requirements_Chapter2_Appendices_for%202015%20to%202019%20-%20Horiz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Rates/2013%20Electricity%20Rates/$Models/Final%202013%20IRM%20RG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>
        <row r="19">
          <cell r="B19" t="str">
            <v>UNMETERED SCATTERED LOAD</v>
          </cell>
        </row>
        <row r="20">
          <cell r="B20" t="str">
            <v>RESIDENTIAL URBAN</v>
          </cell>
        </row>
        <row r="21">
          <cell r="B21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- 2011"/>
      <sheetName val="App.2-N_Corp_Cost_Alloc - 2012"/>
      <sheetName val="App.2-N_Corp_Cost_Alloc - 2013"/>
      <sheetName val="App.2-N_Corp_Cost_Alloc - 2014"/>
      <sheetName val="App.2-N_Corp_Cost_Alloc - 2015"/>
      <sheetName val="App.2-N_Corp_Cost_Alloc - 2016"/>
      <sheetName val="App.2-N_Corp_Cost_Alloc - 2017"/>
      <sheetName val="App.2-N_Corp_Cost_Alloc - 2018"/>
      <sheetName val="App.2-N_Corp_Cost_Alloc - 2019"/>
      <sheetName val="App.2-OA Capital Structure 2011"/>
      <sheetName val="App.2-OA Capital Structure 2015"/>
      <sheetName val="App.2-OA Capital Structure 2016"/>
      <sheetName val="App.2-OA Capital Structure 2017"/>
      <sheetName val="App.2-OA Capital Structure 2018"/>
      <sheetName val="App.2-OA Capital Structure 2019"/>
      <sheetName val="App.2-OB_Debt Instruments 2011"/>
      <sheetName val="App.2-OB_Debt Instruments 2012"/>
      <sheetName val="App.2-OB_Debt Instruments 2013"/>
      <sheetName val="App.2-OB_Debt Instruments 2014"/>
      <sheetName val="App.2-OB_Debt Instruments 2015"/>
      <sheetName val="App.2-OB_Debt Instruments 2016"/>
      <sheetName val="App.2-OB_Debt Instruments 2017"/>
      <sheetName val="App.2-OB_Debt Instruments 2018"/>
      <sheetName val="App.2-OB_Debt Instruments 2019"/>
      <sheetName val="App.2-P_Cost_Allocation 2015"/>
      <sheetName val="App.2-P_Cost_Allocation 2016"/>
      <sheetName val="App.2-P_Cost_Allocation 2017"/>
      <sheetName val="App.2-P_Cost_Allocation 2018"/>
      <sheetName val="App.2-P_Cost_Allocation 2019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nciliatn - 2015 "/>
      <sheetName val="App.2-V_Rev_Recnciliatn - 2016"/>
      <sheetName val="App.2-V_Rev_Recnciliatn - 2017"/>
      <sheetName val="App.2-V_Rev_Recnciliatn - 2018"/>
      <sheetName val="App.2-V_Rev_Recnciliatn - 2019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24">
          <cell r="E24">
            <v>2014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>
        <row r="1">
          <cell r="A1" t="str">
            <v>DISTRIBUTED GENERATION [DGEN]</v>
          </cell>
          <cell r="I1" t="str">
            <v>Distribution Volumetric Rate</v>
          </cell>
          <cell r="Z1" t="str">
            <v>Account History</v>
          </cell>
          <cell r="AA1" t="str">
            <v>Account set up charge/change of occupancy charge (plus credit agency costs if applicable)</v>
          </cell>
        </row>
        <row r="2">
          <cell r="A2" t="str">
            <v>EMBEDDED DISTRIBUTOR</v>
          </cell>
          <cell r="I2" t="str">
            <v>Distribution Volumetric Rate - $/kW of contracted amount</v>
          </cell>
          <cell r="L2" t="str">
            <v>Total Loss Factor – Primary Metered Customer</v>
          </cell>
          <cell r="N2" t="str">
            <v>$</v>
          </cell>
          <cell r="Z2" t="str">
            <v>Account set up charge/change of occupancy charge</v>
          </cell>
          <cell r="AA2" t="str">
            <v>Administrative Billing Charge</v>
          </cell>
        </row>
        <row r="3">
          <cell r="A3" t="str">
            <v>EMBEDDED DISTRIBUTOR</v>
          </cell>
          <cell r="I3" t="str">
            <v>Distribution Wheeling Service Rate</v>
          </cell>
          <cell r="L3" t="str">
            <v>Total Loss Factor – Primary Metered Customer &lt; 5,000 kW</v>
          </cell>
          <cell r="N3" t="str">
            <v>$/kWh</v>
          </cell>
          <cell r="Z3" t="str">
            <v>Account set up charge/change of occupancy charge (plus credit agency costs if applicable – Residential)</v>
          </cell>
          <cell r="AA3" t="str">
            <v>Bell Canada Pole Rentals</v>
          </cell>
        </row>
        <row r="4">
          <cell r="A4" t="str">
            <v>FARMS - SINGLE PHASE ENERGY-BILLED [F1]</v>
          </cell>
          <cell r="I4" t="str">
            <v>General Service 1,500 to 4,999 kW customer</v>
          </cell>
          <cell r="L4" t="str">
            <v>Total Loss Factor – Primary Metered Customer &gt; 5,000 kW</v>
          </cell>
          <cell r="N4" t="str">
            <v>$/kW</v>
          </cell>
          <cell r="Z4" t="str">
            <v>Account set up charge/change of occupancy charge (plus credit agency costs if applicable)</v>
          </cell>
          <cell r="AA4" t="str">
            <v>Clearance Pole Attachment charge $/pole/year</v>
          </cell>
        </row>
        <row r="5">
          <cell r="A5" t="str">
            <v>FARMS - THREE PHASE ENERGY-BILLED [F3]</v>
          </cell>
          <cell r="I5" t="str">
            <v>General Service 50 to 1,499 kW customer</v>
          </cell>
          <cell r="L5" t="str">
            <v>Total Loss Factor – Secondary Metered Customer</v>
          </cell>
          <cell r="N5" t="str">
            <v>$/kVA</v>
          </cell>
          <cell r="Z5" t="str">
            <v>Arrears certificate</v>
          </cell>
          <cell r="AA5" t="str">
            <v>Collection of account charge – no disconnection</v>
          </cell>
        </row>
        <row r="6">
          <cell r="A6" t="str">
            <v>GENERAL SERVICE - COMMERCIAL</v>
          </cell>
          <cell r="I6" t="str">
            <v>General Service Large Use customer</v>
          </cell>
          <cell r="L6" t="str">
            <v>Total Loss Factor – Secondary Metered Customer &lt; 5,000 kW</v>
          </cell>
          <cell r="Z6" t="str">
            <v>Arrears certificate (credit reference)</v>
          </cell>
          <cell r="AA6" t="str">
            <v>Collection of account charge – no disconnection – after regular hours</v>
          </cell>
        </row>
        <row r="7">
          <cell r="A7" t="str">
            <v>GENERAL SERVICE - INSTITUTIONAL</v>
          </cell>
          <cell r="I7" t="str">
            <v>Green Energy Act Plan Funding Adder - effective April 1, 2013 until March 31, 2014</v>
          </cell>
        </row>
        <row r="8">
          <cell r="A8" t="str">
            <v>GENERAL SERVICE 1,000 TO 2,999 KW</v>
          </cell>
          <cell r="I8" t="str">
            <v>Green Energy Act Plan Funding Adder - effective until March 31, 2013</v>
          </cell>
          <cell r="L8" t="str">
            <v>Total Loss Factor – Secondary Metered Customer &gt; 5,000 kW</v>
          </cell>
          <cell r="Z8" t="str">
            <v>Charge to certify cheque</v>
          </cell>
          <cell r="AA8" t="str">
            <v>Collection of account charge – no disconnection - during regular business hours</v>
          </cell>
        </row>
        <row r="9">
          <cell r="A9" t="str">
            <v>GENERAL SERVICE 1,000 TO 4,999 KW - INTERVAL METERS</v>
          </cell>
          <cell r="I9" t="str">
            <v>Low Voltage Service Charge</v>
          </cell>
          <cell r="L9" t="str">
            <v>Distribution Loss Factor - Secondary Metered Customer &lt; 5,000 kW</v>
          </cell>
          <cell r="Z9" t="str">
            <v>Collection of Account Charge – No Disconnection</v>
          </cell>
          <cell r="AA9" t="str">
            <v>Collection of account charge – no disconnection – during regular hours</v>
          </cell>
        </row>
        <row r="10">
          <cell r="A10" t="str">
            <v>GENERAL SERVICE 1,000 TO 4,999 KW (CO-GENERATION)</v>
          </cell>
          <cell r="I10" t="str">
            <v>Low Voltage Service Rate</v>
          </cell>
          <cell r="L10" t="str">
            <v>Distribution Loss Factor - Secondary Metered Customer &gt; 5,000 kW</v>
          </cell>
          <cell r="Z10" t="str">
            <v>Credit Card Convenience Charge</v>
          </cell>
          <cell r="AA10" t="str">
            <v>Collection/Disconnection/Load Limiter/Reconnection – if in Community</v>
          </cell>
        </row>
        <row r="11">
          <cell r="A11" t="str">
            <v>GENERAL SERVICE 1,000 TO 4,999 KW</v>
          </cell>
          <cell r="I11" t="str">
            <v>Low Voltage Volumetric Rate</v>
          </cell>
          <cell r="L11" t="str">
            <v>Distribution Loss Factor - Primary Metered Customer &lt; 5,000 kW</v>
          </cell>
          <cell r="Z11" t="str">
            <v>Credit check (plus credit agency costs)</v>
          </cell>
          <cell r="AA11" t="str">
            <v>Credit Card Convenience Charge</v>
          </cell>
        </row>
        <row r="12">
          <cell r="A12" t="str">
            <v>GENERAL SERVICE 1,500 TO 4,999 KW</v>
          </cell>
          <cell r="I12" t="str">
            <v>Mechanism (SSM) Recovery (2012) - effective until April 30, 2014</v>
          </cell>
          <cell r="L12" t="str">
            <v>Distribution Loss Factor - Primary Metered Customer &gt; 5,000 kW</v>
          </cell>
          <cell r="Z12" t="str">
            <v>Credit reference Letter</v>
          </cell>
          <cell r="AA12" t="str">
            <v>Disconnect/Reconnect at meter – after regular hours</v>
          </cell>
        </row>
        <row r="13">
          <cell r="A13" t="str">
            <v>GENERAL SERVICE 2,500 TO 4,999 KW</v>
          </cell>
          <cell r="I13" t="str">
            <v>Minimum Distribution Charge - per KW of maximum billing demand in the previous 11 months</v>
          </cell>
        </row>
        <row r="14">
          <cell r="A14" t="str">
            <v>GENERAL SERVICE 3,000 TO 4,999 KW - INTERMEDIATE USE</v>
          </cell>
          <cell r="I14" t="str">
            <v>Monthly Distribution Wheeling Service Rate - Dedicated LV Line</v>
          </cell>
          <cell r="L14" t="str">
            <v>Total Loss Factor - Embedded Distributor</v>
          </cell>
          <cell r="Z14" t="str">
            <v>Credit reference/credit check (plus credit agency costs – General Service)</v>
          </cell>
          <cell r="AA14" t="str">
            <v>Disconnect/Reconnect at meter – during regular hours</v>
          </cell>
        </row>
        <row r="15">
          <cell r="A15" t="str">
            <v>GENERAL SERVICE 3,000 TO 4,999 KW - INTERVAL METERED</v>
          </cell>
          <cell r="I15" t="str">
            <v>Monthly Distribution Wheeling Service Rate - Hydro One Networks</v>
          </cell>
          <cell r="L15" t="str">
            <v>Total Loss Factor – Embedded Distributor – Hydro One Networks Inc.</v>
          </cell>
          <cell r="Z15" t="str">
            <v>Credit Reference/credit check (plus credit agency costs)</v>
          </cell>
          <cell r="AA15" t="str">
            <v>Disconnect/Reconnect at pole – after regular hours</v>
          </cell>
        </row>
        <row r="16">
          <cell r="A16" t="str">
            <v>GENERAL SERVICE 3,000 TO 4,999 KW - TIME OF USE</v>
          </cell>
          <cell r="I16" t="str">
            <v>Monthly Distribution Wheeling Service Rate - Shared LV Line</v>
          </cell>
          <cell r="Z16" t="str">
            <v>Dispute Test – Commercial self contained -- MC</v>
          </cell>
          <cell r="AA16" t="str">
            <v>Disconnect/Reconnect at pole – during regular hours</v>
          </cell>
        </row>
        <row r="17">
          <cell r="A17" t="str">
            <v>GENERAL SERVICE 3,000 TO 4,999 KW</v>
          </cell>
          <cell r="I17" t="str">
            <v>Monthly Distribution Wheeling Service Rate - Waterloo North Hydro</v>
          </cell>
          <cell r="Z17" t="str">
            <v>Dispute Test – Commercial TT -- MC</v>
          </cell>
          <cell r="AA17" t="str">
            <v>Disconnect/Reconnect Charge – At Meter – After Hours</v>
          </cell>
        </row>
        <row r="18">
          <cell r="A18" t="str">
            <v>GENERAL SERVICE 50 TO 1,000 KW - INTERVAL METERS</v>
          </cell>
          <cell r="I18" t="str">
            <v>Rate Rider for Application of Tax Change - effective until April 30, 2014</v>
          </cell>
          <cell r="Z18" t="str">
            <v>Dispute Test – Residential</v>
          </cell>
          <cell r="AA18" t="str">
            <v>Disconnect/Reconnect Charge – At Meter – During Regular Hours</v>
          </cell>
        </row>
        <row r="19">
          <cell r="A19" t="str">
            <v>GENERAL SERVICE 50 TO 1,000 KW - NON INTERVAL METERS</v>
          </cell>
          <cell r="I19" t="str">
            <v>Rate Rider for Application of Tax Change - effective until December 31, 2013</v>
          </cell>
          <cell r="Z19" t="str">
            <v>Duplicate Invoices for previous billing</v>
          </cell>
          <cell r="AA19" t="str">
            <v>Disconnect/Reconnect Charge – At Pole – After Hours</v>
          </cell>
        </row>
        <row r="20">
          <cell r="A20" t="str">
            <v>GENERAL SERVICE 50 TO 1,000 KW</v>
          </cell>
          <cell r="I20" t="str">
            <v>Rate Rider for Application of Tax Change - Hydro One Networks - effective until April 30, 2014</v>
          </cell>
          <cell r="Z20" t="str">
            <v>Easement Letter</v>
          </cell>
          <cell r="AA20" t="str">
            <v>Disconnect/Reconnect Charge – At Pole – During Regular Hours</v>
          </cell>
        </row>
        <row r="21">
          <cell r="A21" t="str">
            <v>GENERAL SERVICE 50 TO 1,499 KW - INTERVAL METERED</v>
          </cell>
          <cell r="I21" t="str">
            <v>Rate Rider for Application of Tax Change - Waterloo North Hydro - effective until April 30, 2014</v>
          </cell>
          <cell r="Z21" t="str">
            <v>Income Tax Letter</v>
          </cell>
          <cell r="AA21" t="str">
            <v>Disconnect/Reconnect Charges for non payment of account - At Meter After Hours</v>
          </cell>
        </row>
        <row r="22">
          <cell r="A22" t="str">
            <v>GENERAL SERVICE 50 TO 1,499 KW</v>
          </cell>
          <cell r="I22" t="str">
            <v>Rate Rider for Application of Tax Change (2013) - effective until April 30, 2014</v>
          </cell>
          <cell r="Z22" t="str">
            <v>Interval Meter Interrogation</v>
          </cell>
          <cell r="AA22" t="str">
            <v>Disconnect/Reconnect charges for non payment of account – at meter after regular hours</v>
          </cell>
        </row>
        <row r="23">
          <cell r="A23" t="str">
            <v>GENERAL SERVICE 50 TO 2,499 KW</v>
          </cell>
          <cell r="I23" t="str">
            <v>Rate Rider for Application of Tax Change (per connection) - effective until April 30, 2014</v>
          </cell>
          <cell r="Z23" t="str">
            <v>Interval meter request change</v>
          </cell>
          <cell r="AA23" t="str">
            <v>Disconnect/Reconnect Charges for non payment of account - At Meter During Regular Hours</v>
          </cell>
        </row>
        <row r="24">
          <cell r="A24" t="str">
            <v>GENERAL SERVICE 50 TO 2,999 KW - INTERVAL METERED</v>
          </cell>
          <cell r="I24" t="str">
            <v>Rate Rider for Application of Tax Change Dedicated LV Line - effective until April 30, 2014</v>
          </cell>
          <cell r="Z24" t="str">
            <v>Legal letter</v>
          </cell>
          <cell r="AA24" t="str">
            <v>Disconnect/Reconnect charges for non payment of account – at meter during regular hours</v>
          </cell>
        </row>
        <row r="25">
          <cell r="A25" t="str">
            <v>GENERAL SERVICE 50 TO 2,999 KW - TIME OF USE</v>
          </cell>
          <cell r="I25" t="str">
            <v>Rate Rider for Application of Tax Change Shared LV Line - effective until April 30, 2014</v>
          </cell>
          <cell r="Z25" t="str">
            <v>Legal letter charge</v>
          </cell>
          <cell r="AA25" t="str">
            <v>Disconnect/Reconnect charges for non payment of account – at pole after regular hours</v>
          </cell>
        </row>
        <row r="26">
          <cell r="A26" t="str">
            <v>GENERAL SERVICE 50 TO 2,999 KW</v>
          </cell>
          <cell r="I26" t="str">
            <v>Rate Rider for Deferral/Variance Account (2012) - effective unitl April 30, 2016</v>
          </cell>
          <cell r="Z26" t="str">
            <v>Meter dispute charge plus Measurement Canada fees (if meter found correct)</v>
          </cell>
          <cell r="AA26" t="str">
            <v>Disconnect/Reconnect charges for non payment of account – at pole during regular hours</v>
          </cell>
        </row>
        <row r="27">
          <cell r="A27" t="str">
            <v>GENERAL SERVICE 50 TO 4,999 KW - INTERVAL METERED</v>
          </cell>
          <cell r="I27" t="str">
            <v>Rate Rider for Deferral/Variance Account Disposition (2012) - effective until April 30, 2016</v>
          </cell>
          <cell r="Z27" t="str">
            <v>Notification charge</v>
          </cell>
          <cell r="AA27" t="str">
            <v>Disconnect/Reconnection for &gt;300 volts - after regular hours</v>
          </cell>
        </row>
        <row r="28">
          <cell r="A28" t="str">
            <v>GENERAL SERVICE 50 TO 4,999 KW - TIME OF USE</v>
          </cell>
          <cell r="I28" t="str">
            <v>Rate Rider for Deferral/Variance Account Disposition (2013) - effective until April 30, 2014</v>
          </cell>
          <cell r="Z28" t="str">
            <v>Pulling Post Dated Cheques</v>
          </cell>
          <cell r="AA28" t="str">
            <v>Disconnect/Reconnection for &gt;300 volts - during regular hours</v>
          </cell>
        </row>
        <row r="29">
          <cell r="A29" t="str">
            <v>GENERAL SERVICE 50 TO 4,999 KW (COGENERATION)</v>
          </cell>
          <cell r="I29" t="str">
            <v>Rate Rider for Deferral/Variance Account Dispositon (2012) - effective until April 30, 2016</v>
          </cell>
          <cell r="Z29" t="str">
            <v>Request for other billing information</v>
          </cell>
          <cell r="AA29" t="str">
            <v>Disposal of Concrete Poles</v>
          </cell>
        </row>
        <row r="30">
          <cell r="A30" t="str">
            <v>GENERAL SERVICE 50 TO 4,999 KW (FORMERLY TIME OF USE)</v>
          </cell>
          <cell r="I30" t="str">
            <v>Rate Rider for Disposition of Capital Gain - effective until April 30, 2014</v>
          </cell>
          <cell r="Z30" t="str">
            <v>Returned cheque (plus bank charges)</v>
          </cell>
          <cell r="AA30" t="str">
            <v>Dispute Test – Commercial TT -- MC</v>
          </cell>
        </row>
        <row r="31">
          <cell r="A31" t="str">
            <v>GENERAL SERVICE 50 TO 4,999 KW</v>
          </cell>
          <cell r="I31" t="str">
            <v>Rate Rider for Disposition of Deferral/Variance Accounts - effective until August 31, 2013</v>
          </cell>
          <cell r="Z31" t="str">
            <v>Returned cheque charge (plus bank charges)</v>
          </cell>
          <cell r="AA31" t="str">
            <v>Install/Remove load control device – after regular hours</v>
          </cell>
        </row>
        <row r="32">
          <cell r="A32" t="str">
            <v>GENERAL SERVICE 50 TO 499 KW</v>
          </cell>
          <cell r="I32" t="str">
            <v>Rate Rider for Disposition of Deferral/Variance Accounts (2010) - effective until April 30, 2014</v>
          </cell>
          <cell r="Z32" t="str">
            <v>Special Billing Service (aggregation)</v>
          </cell>
          <cell r="AA32" t="str">
            <v>Install/Remove load control device – during regular hours</v>
          </cell>
        </row>
        <row r="33">
          <cell r="A33" t="str">
            <v>GENERAL SERVICE 50 TO 699 KW</v>
          </cell>
          <cell r="I33" t="str">
            <v>Rate Rider for Disposition of Deferral/Variance Accounts (2011) - effective until April 30, 2014</v>
          </cell>
          <cell r="Z33" t="str">
            <v>Special Billing Service (sub-metering charge per meter)</v>
          </cell>
          <cell r="AA33" t="str">
            <v>Interval Meter Interrogation</v>
          </cell>
        </row>
        <row r="34">
          <cell r="A34" t="str">
            <v>GENERAL SERVICE 50 TO 999 KW - INTERVAL METERED</v>
          </cell>
          <cell r="I34" t="str">
            <v>Rate Rider for Disposition of Deferral/Variance Accounts (2011) - effective until April 30, 2015</v>
          </cell>
          <cell r="Z34" t="str">
            <v>Special meter reads</v>
          </cell>
          <cell r="AA34" t="str">
            <v>Interval Meter Load Management Tool Charge $/month</v>
          </cell>
        </row>
        <row r="35">
          <cell r="A35" t="str">
            <v>GENERAL SERVICE 50 TO 999 KW</v>
          </cell>
          <cell r="I35" t="str">
            <v>Rate Rider for Disposition of Deferral/Variance Accounts (2011) - effective until April 30, 2016</v>
          </cell>
          <cell r="Z35" t="str">
            <v>Statement of Account</v>
          </cell>
          <cell r="AA35" t="str">
            <v>Interval meter request change</v>
          </cell>
        </row>
        <row r="36">
          <cell r="A36" t="str">
            <v>GENERAL SERVICE 500 TO 4,999 KW</v>
          </cell>
          <cell r="I36" t="str">
            <v>Rate Rider for Disposition of Deferral/Variance Accounts (2012) - effective until April 30, 2014</v>
          </cell>
          <cell r="Z36" t="str">
            <v>Unprocessed Payment Charge (plus bank charges)</v>
          </cell>
          <cell r="AA36" t="str">
            <v>Late Payment – per annum</v>
          </cell>
        </row>
        <row r="37">
          <cell r="A37" t="str">
            <v>GENERAL SERVICE 700 TO 4,999 KW</v>
          </cell>
          <cell r="I37" t="str">
            <v>Rate Rider for Disposition of Deferral/Variance Accounts (2012) - effective until April 30, 2015</v>
          </cell>
          <cell r="AA37" t="str">
            <v>Late Payment – per month</v>
          </cell>
        </row>
        <row r="38">
          <cell r="A38" t="str">
            <v>GENERAL SERVICE DEMAND BILLED (50 KW AND ABOVE) [GSD]</v>
          </cell>
          <cell r="I38" t="str">
            <v>Rate Rider for Disposition of Deferral/Variance Accounts (2012) - effective until April 30, 2016</v>
          </cell>
          <cell r="AA38" t="str">
            <v>Layout fees</v>
          </cell>
        </row>
        <row r="39">
          <cell r="A39" t="str">
            <v>GENERAL SERVICE ENERGY BILLED (LESS THAN 50 KW) [GSE-METERED]</v>
          </cell>
          <cell r="I39" t="str">
            <v>Rate Rider for Disposition of Deferral/Variance Accounts (2012) - effective until December 31, 2013</v>
          </cell>
          <cell r="AA39" t="str">
            <v>Meter dispute charge plus Measurement Canada fees (if meter found correct)</v>
          </cell>
        </row>
        <row r="40">
          <cell r="A40" t="str">
            <v>GENERAL SERVICE ENERGY BILLED (LESS THAN TO 50 KW) [GSE-UNMETERED]</v>
          </cell>
          <cell r="I40" t="str">
            <v>Rate Rider for Disposition of Deferral/Variance Accounts (2012) - effective until December 31, 2013 Applicable in the service area excluding the former service area of Clinton Power</v>
          </cell>
          <cell r="AA40" t="str">
            <v>Meter Interrogation Charge</v>
          </cell>
        </row>
        <row r="41">
          <cell r="A41" t="str">
            <v>GENERAL SERVICE EQUAL TO OR GREATER THAN 1,500 KW - INTERVAL METERED</v>
          </cell>
          <cell r="I41" t="str">
            <v>Rate Rider for Disposition of Deferral/Variance Accounts (2012) - effective until December 31, 2013 Applicable in the service area excluding the former service areas of Clinton Power and 
West Perth Power</v>
          </cell>
          <cell r="AA41" t="str">
            <v>Missed Service Appointment</v>
          </cell>
        </row>
        <row r="42">
          <cell r="A42" t="str">
            <v>GENERAL SERVICE EQUAL TO OR GREATER THAN 1,500 KW</v>
          </cell>
          <cell r="I42" t="str">
            <v>Rate Rider for Disposition of Deferral/Variance Accounts (2012) - effective until December 31, 2013 Applicable only in the former service area of West Perth Power</v>
          </cell>
          <cell r="AA42" t="str">
            <v>Norfolk Pole Rentals – Billed</v>
          </cell>
        </row>
        <row r="43">
          <cell r="A43" t="str">
            <v>GENERAL SERVICE GREATER THAN 1,000 KW</v>
          </cell>
          <cell r="I43" t="str">
            <v>Rate Rider for Disposition of Deferral/Variance Accounts (2012) - effective until December 31, 2015</v>
          </cell>
          <cell r="AA43" t="str">
            <v>Optional Interval/TOU Meter charge $/month</v>
          </cell>
        </row>
        <row r="44">
          <cell r="A44" t="str">
            <v>GENERAL SERVICE INTERMEDIATE 1,000 TO 4,999 KW</v>
          </cell>
          <cell r="I44" t="str">
            <v>Rate Rider for Disposition of Deferral/Variance Accounts (2012) - effective until December 31, 2016 Applicable only in the former service area of Clinton Power</v>
          </cell>
          <cell r="AA44" t="str">
            <v>Overtime Locate</v>
          </cell>
        </row>
        <row r="45">
          <cell r="A45" t="str">
            <v>GENERAL SERVICE INTERMEDIATE RATE CLASS 1,000 TO 4,999 KW (FORMERLY GENERAL SERVICE &gt; 50 KW CUSTOMERS)</v>
          </cell>
          <cell r="I45" t="str">
            <v>Rate Rider for Disposition of Deferral/Variance Accounts (2012) - effective until February 28, 2013</v>
          </cell>
          <cell r="AA45" t="str">
            <v>Owner Requested Disconnection/Reconnection – after regular hours</v>
          </cell>
        </row>
        <row r="46">
          <cell r="A46" t="str">
            <v>GENERAL SERVICE INTERMEDIATE RATE CLASS 1,000 TO 4,999 KW (FORMERLY LARGE USE CUSTOMERS)</v>
          </cell>
          <cell r="I46" t="str">
            <v>Rate Rider for Disposition of Deferral/Variance Accounts (2012) - effective until June 30, 2014</v>
          </cell>
          <cell r="AA46" t="str">
            <v>Owner Requested Disconnection/Reconnection – during regular hours</v>
          </cell>
        </row>
        <row r="47">
          <cell r="A47" t="str">
            <v>GENERAL SERVICE LESS THAN 50 KW - SINGLE PHASE ENERGY-BILLED [G1]</v>
          </cell>
          <cell r="I47" t="str">
            <v>Rate Rider for Disposition of Deferral/Variance Accounts (2012) - effective until March 31, 2013</v>
          </cell>
          <cell r="AA47" t="str">
            <v>Returned cheque (plus bank charges)</v>
          </cell>
        </row>
        <row r="48">
          <cell r="A48" t="str">
            <v>GENERAL SERVICE LESS THAN 50 KW - THREE PHASE ENERGY-BILLED [G3]</v>
          </cell>
          <cell r="I48" t="str">
            <v>Rate Rider for Disposition of Deferral/Variance Accounts (2012) - effective until October 31, 2013</v>
          </cell>
          <cell r="AA48" t="str">
            <v>Rural system expansion / line connection fee</v>
          </cell>
        </row>
        <row r="49">
          <cell r="A49" t="str">
            <v>GENERAL SERVICE LESS THAN 50 KW - TRANSMISSION CLASS ENERGY-BILLED [T]</v>
          </cell>
          <cell r="I49" t="str">
            <v>Rate Rider for Disposition of Deferral/Variance Accounts (2013) - effective until April 30, 2014</v>
          </cell>
          <cell r="AA49" t="str">
            <v>Same Day Open Trench</v>
          </cell>
        </row>
        <row r="50">
          <cell r="A50" t="str">
            <v>GENERAL SERVICE LESS THAN 50 KW - URBAN ENERGY-BILLED [UG]</v>
          </cell>
          <cell r="I50" t="str">
            <v>Rate Rider for Disposition of Deferral/Variance Accounts (2013) - effective until April 30, 2015</v>
          </cell>
          <cell r="AA50" t="str">
            <v>Scheduled Day Open Trench</v>
          </cell>
        </row>
        <row r="51">
          <cell r="A51" t="str">
            <v>GENERAL SERVICE LESS THAN 50 KW</v>
          </cell>
          <cell r="I51" t="str">
            <v>Rate Rider for Disposition of Deferral/Variance Accounts (2013) - effective until April 30, 2017</v>
          </cell>
          <cell r="AA51" t="str">
            <v>Service call – after regular hours</v>
          </cell>
        </row>
        <row r="52">
          <cell r="A52" t="str">
            <v>GENERAL SERVICE SINGLE PHASE - G1</v>
          </cell>
          <cell r="I52" t="str">
            <v>Rate Rider for Disposition of Deferral/Variance Accounts (2013) - effective until December 31, 2013</v>
          </cell>
          <cell r="AA52" t="str">
            <v>Service call – customer owned equipment</v>
          </cell>
        </row>
        <row r="53">
          <cell r="A53" t="str">
            <v>GENERAL SERVICE THREE PHASE - G3</v>
          </cell>
          <cell r="I53" t="str">
            <v>Rate Rider for Disposition of Deferred PILs Variance Account 1562 - effective until April 30, 2014</v>
          </cell>
          <cell r="AA53" t="str">
            <v>Service Call – Customer-owned Equipment – After Regular Hours</v>
          </cell>
        </row>
        <row r="54">
          <cell r="A54" t="str">
            <v>INTERMEDIATE USERS</v>
          </cell>
          <cell r="I54" t="str">
            <v>Rate Rider for Disposition of Deferred PILs Variance Account 1562 - effective until December 31, 2013</v>
          </cell>
          <cell r="AA54" t="str">
            <v>Service Call – Customer-owned Equipment – During Regular Hours</v>
          </cell>
        </row>
        <row r="55">
          <cell r="A55" t="str">
            <v>INTERMEDIATE WITH SELF GENERATION</v>
          </cell>
          <cell r="I55" t="str">
            <v>Rate Rider for Disposition of Deferred PILs Variance Account 1562 - effective until March 31, 2016</v>
          </cell>
          <cell r="AA55" t="str">
            <v>Service Charge for onsite interrogation of interval meter due to customer phone line failure - required weekly until line repaired $ 6</v>
          </cell>
        </row>
        <row r="56">
          <cell r="A56" t="str">
            <v>LARGE USE - 3TS</v>
          </cell>
          <cell r="I56" t="str">
            <v>Rate Rider for Disposition of Deferred PILs Variance Account 1562 - effective until November 30, 2013</v>
          </cell>
          <cell r="AA56" t="str">
            <v>Service Layout - Commercial</v>
          </cell>
        </row>
        <row r="57">
          <cell r="A57" t="str">
            <v>LARGE USE - FORD ANNEX</v>
          </cell>
          <cell r="I57" t="str">
            <v>Rate Rider for Disposition of Deferred PILs Variance Account 1562 - effective until October 31, 2013</v>
          </cell>
          <cell r="AA57" t="str">
            <v>Service Layout - ResidentiaI</v>
          </cell>
        </row>
        <row r="58">
          <cell r="A58" t="str">
            <v>LARGE USE - REGULAR</v>
          </cell>
          <cell r="I58" t="str">
            <v>Rate Rider for Disposition of Deferred PILs Variance Account 1562 (2012) - effective until April 30, 2015</v>
          </cell>
          <cell r="AA58" t="str">
            <v>Special Billing Service (sub-metering charge per meter)</v>
          </cell>
        </row>
        <row r="59">
          <cell r="A59" t="str">
            <v>LARGE USE &gt; 5000 KW</v>
          </cell>
          <cell r="I59" t="str">
            <v>Rate Rider for Disposition of Deferred PILs Variance Account 1562 (per connection) (2012) - effective until April 30, 2015</v>
          </cell>
          <cell r="AA59" t="str">
            <v>Special meter reads</v>
          </cell>
        </row>
        <row r="60">
          <cell r="A60" t="str">
            <v>LARGE USE</v>
          </cell>
          <cell r="I60" t="str">
            <v>Rate Rider for Disposition of Global Adjustment Sub-Account - effective until November 30, 2013 
 Applicable only for Non-RPP Customers</v>
          </cell>
          <cell r="AA60" t="str">
            <v>Specific Charge for Access to the Power Poles - $/pole/year</v>
          </cell>
        </row>
        <row r="61">
          <cell r="A61" t="str">
            <v>microFIT</v>
          </cell>
          <cell r="I61" t="str">
            <v>Rate Rider for Disposition of Global Adjustment Sub-Account - effective until November 30, 2013 Applicable only for Non-RPP Customers</v>
          </cell>
          <cell r="AA61" t="str">
            <v>Specific Charge for Bell Canada Access to the Power Poles – per pole/year</v>
          </cell>
        </row>
        <row r="62">
          <cell r="A62" t="str">
            <v>RESIDENTIAL - HENSALL</v>
          </cell>
          <cell r="I62" t="str">
            <v>Rate Rider for Disposition of Global Adjustment Sub-Account (2010) - effective until April 30, 2014 Applicable only for Non-RPP Customers</v>
          </cell>
          <cell r="AA62" t="str">
            <v>Switching for company maintenance – Charge based on Time and Materials</v>
          </cell>
        </row>
        <row r="63">
          <cell r="A63" t="str">
            <v>RESIDENTIAL - HIGH DENSITY [R1]</v>
          </cell>
          <cell r="I63" t="str">
            <v>Rate Rider for Disposition of Global Adjustment Sub-Account (2011) - effective until April 30, 2014 Applicable only for Non-RPP Customers</v>
          </cell>
          <cell r="AA63" t="str">
            <v>Temporary Service – Install &amp; remove – overhead – no transformer</v>
          </cell>
        </row>
        <row r="64">
          <cell r="A64" t="str">
            <v>RESIDENTIAL - LOW DENSITY [R2]</v>
          </cell>
          <cell r="I64" t="str">
            <v>Rate Rider for Disposition of Global Adjustment Sub-Account (2011) - effective until April 30, 2015 Applicable only for Non-RPP Customers</v>
          </cell>
          <cell r="AA64" t="str">
            <v>Temporary Service – Install &amp; remove – overhead – with transformer</v>
          </cell>
        </row>
        <row r="65">
          <cell r="A65" t="str">
            <v>RESIDENTIAL - MEDIUM DENSITY [R1]</v>
          </cell>
          <cell r="I65" t="str">
            <v>Rate Rider for Disposition of Global Adjustment Sub-Account (2011) - effective until April 30, 2016 Applicable only for Non-RPP Customers</v>
          </cell>
          <cell r="AA65" t="str">
            <v>Temporary Service – Install &amp; remove – underground – no transformer</v>
          </cell>
        </row>
        <row r="66">
          <cell r="A66" t="str">
            <v>RESIDENTIAL - NORMAL DENSITY [R2]</v>
          </cell>
          <cell r="I66" t="str">
            <v>Rate Rider for Disposition of Global Adjustment Sub-Account (2012) - effective until April 30, 2014 Applicable only for Non-RPP Customers</v>
          </cell>
          <cell r="AA66" t="str">
            <v>Temporary service install &amp; remove – overhead – no transformer</v>
          </cell>
        </row>
        <row r="67">
          <cell r="A67" t="str">
            <v>RESIDENTIAL - TIME OF USE</v>
          </cell>
          <cell r="I67" t="str">
            <v>Rate Rider for Disposition of Global Adjustment Sub-Account (2012) - effective until April 30, 2015 Applicable only for Non-RPP Customers</v>
          </cell>
          <cell r="AA67" t="str">
            <v>Temporary Service Install &amp; Remove – Overhead – With Transformer</v>
          </cell>
        </row>
        <row r="68">
          <cell r="A68" t="str">
            <v>RESIDENTIAL - URBAN [UR]</v>
          </cell>
          <cell r="I68" t="str">
            <v>Rate Rider for Disposition of Global Adjustment Sub-Account (2012) - effective until April 30, 2015 Applicatble only for Non-RPP Customers</v>
          </cell>
          <cell r="AA68" t="str">
            <v>Temporary Service Install &amp; Remove – Underground – No Transformer</v>
          </cell>
        </row>
        <row r="69">
          <cell r="A69" t="str">
            <v>RESIDENTIAL REGULAR</v>
          </cell>
          <cell r="I69" t="str">
            <v>Rate Rider for Disposition of Global Adjustment Sub-Account (2012) - effective until April 30, 2016 Applicable only for Non-RPP Customers</v>
          </cell>
          <cell r="AA69" t="str">
            <v>Temporary service installation and removal – overhead – no transformer</v>
          </cell>
        </row>
        <row r="70">
          <cell r="A70" t="str">
            <v>RESIDENTIAL</v>
          </cell>
          <cell r="I70" t="str">
            <v>Rate Rider for Disposition of Global Adjustment Sub-Account (2012) - effective until December 31, 2013 Applicable only for Non-RPP Customers in the former service area of Clinton Power</v>
          </cell>
          <cell r="AA70" t="str">
            <v>Temporary service installation and removal – overhead – with transformer</v>
          </cell>
        </row>
        <row r="71">
          <cell r="A71" t="str">
            <v>RESIDENTIAL SUBURBAN SEASONAL</v>
          </cell>
          <cell r="I71" t="str">
            <v>Rate Rider for Disposition of Global Adjustment Sub-Account (2012) - effective until December 31, 2013 Applicable only for Non-RPP Customers in the former service area of West Perth Power</v>
          </cell>
          <cell r="AA71" t="str">
            <v>Temporary service installation and removal – underground – no transformer</v>
          </cell>
        </row>
        <row r="72">
          <cell r="A72" t="str">
            <v>RESIDENTIAL SUBURBAN</v>
          </cell>
          <cell r="I72" t="str">
            <v>Rate Rider for Disposition of Global Adjustment Sub-Account (2012) - effective until December 31, 2013 Applicable only for Non-RPP Customers in the service area excluding the former service areas of Clinton Power and West Perth Power</v>
          </cell>
        </row>
        <row r="73">
          <cell r="A73" t="str">
            <v>RESIDENTIAL SUBURBAN YEAR ROUND</v>
          </cell>
          <cell r="I73" t="str">
            <v>Rate Rider for Disposition of Global Adjustment Sub-Account (2012) - effective until February 28, 2013 Applicable only for Non-RPP Customers</v>
          </cell>
        </row>
        <row r="74">
          <cell r="A74" t="str">
            <v>RESIDENTIAL URBAN</v>
          </cell>
          <cell r="I74" t="str">
            <v>Rate Rider for Disposition of Global Adjustment Sub-Account (2012) - effective until June 30, 2014 Applicable only for Non-RPP Customers</v>
          </cell>
        </row>
        <row r="75">
          <cell r="A75" t="str">
            <v>RESIDENTIAL URBAN YEAR-ROUND</v>
          </cell>
          <cell r="I75" t="str">
            <v>Rate Rider for Disposition of Global Adjustment Sub-Account (2012) - effective until March 31, 2013 Applicable only for Non-RPP Customers</v>
          </cell>
        </row>
        <row r="76">
          <cell r="A76" t="str">
            <v>SEASONAL RESIDENTIAL - HIGH DENSITY [R3]</v>
          </cell>
          <cell r="I76" t="str">
            <v>Rate Rider for Disposition of Global Adjustment Sub-Account (2012) - effective until October 31, 2013 Applicable only for Non-RPP Customers</v>
          </cell>
        </row>
        <row r="77">
          <cell r="A77" t="str">
            <v>SEASONAL RESIDENTIAL - NORMAL DENSITY [R4]</v>
          </cell>
          <cell r="I77" t="str">
            <v>Rate Rider for Disposition of Global Adjustment Sub-Account (2013) - effective until April 30, 2014 Applicable only for Non-RPP Customers</v>
          </cell>
        </row>
        <row r="78">
          <cell r="A78" t="str">
            <v>SEASONAL RESIDENTIAL</v>
          </cell>
          <cell r="I78" t="str">
            <v>Rate Rider for Disposition of Global Adjustment Sub-Account (2013) - effective until April 30, 2015 Applicable only for Non-RPP Customers</v>
          </cell>
        </row>
        <row r="79">
          <cell r="A79" t="str">
            <v>SENTINEL LIGHTING</v>
          </cell>
          <cell r="I79" t="str">
            <v>Rate Rider for Disposition of Global Adjustment Sub-Account (2013) - effective until April 30, 2017 Applicable only for Non-RPP Customers</v>
          </cell>
        </row>
        <row r="80">
          <cell r="A80" t="str">
            <v>SMALL COMMERCIAL AND USL - PER CONNECTION</v>
          </cell>
          <cell r="I80" t="str">
            <v>Rate Rider for Disposition of Global Adjustment Sub-Account (2013) - effective until December 31, 2013 Applicable only for Non-RPP Customers</v>
          </cell>
        </row>
        <row r="81">
          <cell r="A81" t="str">
            <v>SMALL COMMERCIAL AND USL - PER METER</v>
          </cell>
          <cell r="I81" t="str">
            <v>Rate Rider for Disposition of Post Retirement Actuarial Gain - effective until March 31, 2025</v>
          </cell>
        </row>
        <row r="82">
          <cell r="A82" t="str">
            <v>STANDARD A GENERAL SERVICE AIR ACCESS</v>
          </cell>
          <cell r="I82" t="str">
            <v>Rate Rider for Disposition of Residual Hisotrical Smart Meter Costs - effective until April 30, 2015</v>
          </cell>
        </row>
        <row r="83">
          <cell r="A83" t="str">
            <v>STANDARD A GENERAL SERVICE ROAD/RAIL</v>
          </cell>
          <cell r="I83" t="str">
            <v>Rate Rider for Disposition of Residual Historical Smart Meter Costs - effective until April 30, 2013</v>
          </cell>
        </row>
        <row r="84">
          <cell r="A84" t="str">
            <v>STANDARD A RESIDENTIAL AIR ACCESS</v>
          </cell>
          <cell r="I84" t="str">
            <v>Rate Rider for Disposition of Residual Historical Smart Meter Costs - effective until April 30, 2014</v>
          </cell>
        </row>
        <row r="85">
          <cell r="A85" t="str">
            <v>STANDARD A RESIDENTIAL ROAD/RAIL</v>
          </cell>
          <cell r="I85" t="str">
            <v>Rate Rider for Disposition of Residual Historical Smart Meter Costs - effective until April 30, 2016</v>
          </cell>
        </row>
        <row r="86">
          <cell r="A86" t="str">
            <v>STANDBY - GENERAL SERVICE 1,000 - 5,000 KW</v>
          </cell>
          <cell r="I86" t="str">
            <v>Rate Rider for Disposition of Residual Historical Smart Meter Costs - effective until August 31, 2013</v>
          </cell>
        </row>
        <row r="87">
          <cell r="A87" t="str">
            <v>STANDBY - GENERAL SERVICE 50 - 1,000 KW</v>
          </cell>
          <cell r="I87" t="str">
            <v>Rate Rider for Disposition of Residual Historical Smart Meter Costs - effective until August 31, 2015</v>
          </cell>
        </row>
        <row r="88">
          <cell r="A88" t="str">
            <v>STANDBY - LARGE USE</v>
          </cell>
          <cell r="I88" t="str">
            <v>Rate Rider for Disposition of Residual Historical Smart Meter Costs - effective until December 31, 2013</v>
          </cell>
        </row>
        <row r="89">
          <cell r="A89" t="str">
            <v>STANDBY DISTRIBUTION SERVICE</v>
          </cell>
          <cell r="I89" t="str">
            <v>Rate Rider for Disposition of Residual Historical Smart Meter Costs - effective until December 31, 2014</v>
          </cell>
        </row>
        <row r="90">
          <cell r="A90" t="str">
            <v>STANDBY POWER - APPROVED ON AN INTERIM BASIS</v>
          </cell>
          <cell r="I90" t="str">
            <v>Rate Rider for Disposition of Residual Historical Smart Meter Costs - effective until December 31, 2015</v>
          </cell>
        </row>
        <row r="91">
          <cell r="A91" t="str">
            <v>STANDBY POWER GENERAL SERVICE 1,500 TO 4,999 KW</v>
          </cell>
          <cell r="I91" t="str">
            <v>Rate Rider for Disposition of Residual Historical Smart Meter Costs - effective until March 31, 2013</v>
          </cell>
        </row>
        <row r="92">
          <cell r="A92" t="str">
            <v>STANDBY POWER GENERAL SERVICE 50 TO 1,499 KW</v>
          </cell>
          <cell r="I92" t="str">
            <v>Rate Rider for Disposition of Residual Historical Smart Meter Costs - effective until November 30, 2013</v>
          </cell>
        </row>
        <row r="93">
          <cell r="A93" t="str">
            <v>STANDBY POWER GENERAL SERVICE LARGE USE</v>
          </cell>
          <cell r="I93" t="str">
            <v>Rate Rider for Disposition of Residual Historical Smart Meter Costs - effective until October 31, 2013</v>
          </cell>
        </row>
        <row r="94">
          <cell r="A94" t="str">
            <v>STANDBY POWER</v>
          </cell>
          <cell r="I94" t="str">
            <v>Rate Rider for Disposition of Residual Historical Smart Meter Costs - effective until September 30, 2014</v>
          </cell>
        </row>
        <row r="95">
          <cell r="A95" t="str">
            <v>STREET LIGHTING</v>
          </cell>
          <cell r="I95" t="str">
            <v>Rate Rider for Disposition of Residual Historical Smart Meter Costs - Non-Interval Metered 
 - effective until April 30, 2014</v>
          </cell>
        </row>
        <row r="96">
          <cell r="A96" t="str">
            <v>SUB TRANSMISSION [ST]</v>
          </cell>
          <cell r="I96" t="str">
            <v>Rate Rider for Disposition of Residual Historical Smart Meter Costs 2 - in effect until the effective 
 date of the next cost of service-based rate order</v>
          </cell>
        </row>
        <row r="97">
          <cell r="A97" t="str">
            <v>UNMETERED SCATTERED LOAD</v>
          </cell>
          <cell r="I97" t="str">
            <v>Rate Rider for Disposition of Residual Historical Smart Meter Costs 3 - in effect until the effective 
 date of the next cost of service-based rate order</v>
          </cell>
        </row>
        <row r="98">
          <cell r="A98" t="str">
            <v>URBAN GENERAL SERVICE DEMAND BILLED (50 KW AND ABOVE) [UGD]</v>
          </cell>
          <cell r="I98" t="str">
            <v>Rate Rider for Disposition of Residual Incremental Historical Smart Meter Costs - 
 effective until August 31, 2015</v>
          </cell>
        </row>
        <row r="99">
          <cell r="A99" t="str">
            <v>URBAN GENERAL SERVICE ENERGY BILLED (LESS THAN 50 KW) [UGE]</v>
          </cell>
          <cell r="I99" t="str">
            <v>Rate Rider for Disposition of Stranded Meter Costs - effective until April 30, 2016</v>
          </cell>
        </row>
        <row r="100">
          <cell r="A100" t="str">
            <v>WESTPORT SEWAGE TREATMENT PLANT</v>
          </cell>
          <cell r="I100" t="str">
            <v>Rate Rider for Global Adjustment Sub Account Disposition - effective until April 30, 2016 Applicable only for Non RPP Customers</v>
          </cell>
        </row>
        <row r="101">
          <cell r="A101" t="str">
            <v>YEAR-ROUND RESIDENTIAL - R2</v>
          </cell>
          <cell r="I101" t="str">
            <v>Rate Rider for Incremental Capital (2012) - effective until April 30, 2015</v>
          </cell>
        </row>
        <row r="102">
          <cell r="I102" t="str">
            <v>Rate Rider for Lost Revenue Adjustment (LRAM) Recovery/Shared Savings Mechanism Recovery 
 (2011) - effective until April 30, 2014</v>
          </cell>
        </row>
        <row r="103">
          <cell r="I103" t="str">
            <v>Rate Rider for Lost Revenue Adjustment Mechanism Variance Account (LRAMVA) (2011) – effective until April 30, 2014</v>
          </cell>
        </row>
        <row r="104">
          <cell r="I104" t="str">
            <v>Rate Rider for Lost Revenue Adjustment Mechanism Variance Account (LRAMVA) Recovery 
 (2011 CDM Activities) - effective until April 30, 2014</v>
          </cell>
        </row>
        <row r="105">
          <cell r="I105" t="str">
            <v>Rate Rider for Recover of Residual Historical Smart Meter Costs - effective until June 30, 2014</v>
          </cell>
        </row>
        <row r="106">
          <cell r="I106" t="str">
            <v>Rate Rider for Recovery of Deferred Revenue - effective until December 31, 2013</v>
          </cell>
        </row>
        <row r="107">
          <cell r="I107" t="str">
            <v>Rate Rider for Recovery of Forgone Revenue - effective until April 30, 2014</v>
          </cell>
        </row>
        <row r="108">
          <cell r="I108" t="str">
            <v>Rate Rider for Recovery of Green Energy Act related costs - effective until December 31, 2013</v>
          </cell>
        </row>
        <row r="109">
          <cell r="I109" t="str">
            <v>Rate Rider for Recovery of Incremental Capital (2013) - in effect until the effective date of the
 next cost of service-based rate order</v>
          </cell>
        </row>
        <row r="110">
          <cell r="I110" t="str">
            <v>Rate Rider for Recovery of Incremental Capital (2013) (per connection) - in effect until the effective date of 
 the next cost of service-based rate order</v>
          </cell>
        </row>
        <row r="111">
          <cell r="I111" t="str">
            <v>Rate Rider for Recovery of Incremental Capital Costs</v>
          </cell>
        </row>
        <row r="112">
          <cell r="I112" t="str">
            <v>Rate Rider for Recovery of Incremental Capital Costs - effective until April 30, 2014</v>
          </cell>
        </row>
        <row r="113">
          <cell r="I113" t="str">
            <v>Rate Rider for Recovery of Incremental Capital Costs - effective until April 30, 2015</v>
          </cell>
        </row>
        <row r="114">
          <cell r="I114" t="str">
            <v>Rate Rider for Recovery of Lost Revenue Adjustment Mechanism (LRAM) - effective until April 30, 2014</v>
          </cell>
        </row>
        <row r="115">
          <cell r="I115" t="str">
            <v>Rate Rider for Recovery of Lost Revenue Adjustment Mechanism (LRAM) - effective until April 30, 2016</v>
          </cell>
        </row>
        <row r="116">
          <cell r="I116" t="str">
            <v>Rate Rider for Recovery of Lost Revenue Adjustment Mechanism (LRAM) - effective until August 31, 2013</v>
          </cell>
        </row>
        <row r="117">
          <cell r="I117" t="str">
            <v>Rate Rider for Recovery of Lost Revenue Adjustment Mechanism (LRAM) - effective until December 31, 2013</v>
          </cell>
        </row>
        <row r="118">
          <cell r="I118" t="str">
            <v>Rate Rider for Recovery of Lost Revenue Adjustment Mechanism (LRAM) - effective until June 30, 2013</v>
          </cell>
        </row>
        <row r="119">
          <cell r="I119" t="str">
            <v>Rate Rider for Recovery of Lost Revenue Adjustment Mechanism (LRAM) - effective until November 30, 2013</v>
          </cell>
        </row>
        <row r="120">
          <cell r="I120" t="str">
            <v>Rate Rider for Recovery of Lost Revenue Adjustment Mechanism (LRAM) (2012) - effective until April 30, 2014</v>
          </cell>
        </row>
        <row r="121">
          <cell r="I121" t="str">
            <v>Rate Rider for Recovery of Lost Revenue Adjustment Mechanism (LRAM) (2012) - effective until February 28, 2013</v>
          </cell>
        </row>
        <row r="122">
          <cell r="I122" t="str">
            <v>Rate Rider for Recovery of Lost Revenue Adjustment Mechanism (LRAM) (2013) - effective until December 31, 2013</v>
          </cell>
        </row>
        <row r="123">
          <cell r="I123" t="str">
            <v>Rate Rider for Recovery of Lost Revenue Adjustment Mechanism (LRAM) (pre-2011 CDM Activities) - effective until April 30, 2014</v>
          </cell>
        </row>
        <row r="124">
          <cell r="I124" t="str">
            <v>Rate Rider for Recovery of Lost Revenue Adjustment Mechanism (LRAM)/Shared Savings</v>
          </cell>
        </row>
        <row r="125">
          <cell r="I125" t="str">
            <v>Rate Rider for Recovery of Lost Revenue Adjustment Mechanism (LRAM)/Shared Savings Mechanism (SSM) - effective until April 30, 2014</v>
          </cell>
        </row>
        <row r="126">
          <cell r="I126" t="str">
            <v>Rate Rider for Recovery of Lost Revenue Adjustment Mechanism (LRAM)/Shared Savings Mechanism (SSM) - effective until December 31, 2014 and applicable in the service area excluding the former service area of Clinton Power</v>
          </cell>
        </row>
        <row r="127">
          <cell r="I127" t="str">
            <v>Rate Rider for Recovery of Lost Revenue Adjustment Mechanism (LRAM)/Shared Savings Mechanism (SSM) - effective until December 31, 2014 and applicable in the service area excluding the former service areas of Clinton Power and West Perth Power</v>
          </cell>
        </row>
        <row r="128">
          <cell r="I128" t="str">
            <v>Rate Rider for Recovery of Lost Revenue Adjustment Mechanism (LRAM)/Shared Savings Mechanism (SSM) - effective until December 31, 2014 and applicable only in the former service area of Clinton Power</v>
          </cell>
        </row>
        <row r="129">
          <cell r="I129" t="str">
            <v>Rate Rider for Recovery of Lost Revenue Adjustment Mechanism (LRAM)/Shared Savings Mechanism (SSM) - effective until December 31, 2014 and applicable only in the former service area of West Perth Power</v>
          </cell>
        </row>
        <row r="130">
          <cell r="I130" t="str">
            <v>Rate Rider for Recovery of Lost Revenue Adjustment Mechanism (LRAM)/Shared Savings Mechanism (SSM) - effective until March 31, 2016</v>
          </cell>
        </row>
        <row r="131">
          <cell r="I131" t="str">
            <v>Rate Rider for Recovery of Lost Revenue Adjustment Mechanism (LRAM)/Shared Savings Mechanism (SSM) Recovery - effective until April 30, 2014</v>
          </cell>
        </row>
        <row r="132">
          <cell r="I132" t="str">
            <v>Rate Rider for Recovery of Lost Revenue Adjustment Mechanism (LRAM)/Shared Savings Mechanism (SSM) Recovery - effective until April 30, 2015</v>
          </cell>
        </row>
        <row r="133">
          <cell r="I133" t="str">
            <v>Rate Rider for Recovery of Lost Revenue Adjustment Mechanism (LRAM)/Shared Savings Mechanism (SSM) Recovery (2010) - effective until April 30, 2014</v>
          </cell>
        </row>
        <row r="134">
          <cell r="I134" t="str">
            <v>Rate Rider for Recovery of Lost Revenue Adjustment Mechanism (LRAM)/Shared Savings Mechanism (SSM) Recovery (2012) - effective until April 30, 2014</v>
          </cell>
        </row>
        <row r="135">
          <cell r="I135" t="str">
            <v>Rate Rider for Recovery of Lost Revenue Adjustment Mechanism (LRAM)/Shared Savings Mechanism (SSM) Recovery (2012) - effective until October 31, 2013</v>
          </cell>
        </row>
        <row r="136">
          <cell r="I136" t="str">
            <v>Rate Rider for Recovery of Residual Historical Smart Meter Costs - effective July 1, 2012 - April 30, 2016</v>
          </cell>
        </row>
        <row r="137">
          <cell r="I137" t="str">
            <v>Rate Rider for Recovery of Smart Meter Incremental Revenue Requirement - effective until the date of the next cost of service-based rate order</v>
          </cell>
        </row>
        <row r="138">
          <cell r="I138" t="str">
            <v>Rate Rider for Recovery of Smart Meter Incremental Revenue Requirement - in effect until the effective date of the next cost of service-based rate order</v>
          </cell>
        </row>
        <row r="139">
          <cell r="I139" t="str">
            <v>Rate Rider for Recovery of Smart Meter Incremental Revenue Requirement - Non-Interval Metered - in effect until the effective date of the next cost of service-based rate order</v>
          </cell>
        </row>
        <row r="140">
          <cell r="I140" t="str">
            <v>Rate Rider for Recovery of Smart Meter Incremental Revenue Requirements - in effect until the effective date of the next cost of service application</v>
          </cell>
        </row>
        <row r="141">
          <cell r="I141" t="str">
            <v>Rate Rider for Recovery of Smart Meter Stranded Assets - effective until April 30, 2016</v>
          </cell>
        </row>
        <row r="142">
          <cell r="I142" t="str">
            <v>Rate Rider for Recovery of Stranded Assets - effective until April 30, 2016</v>
          </cell>
        </row>
        <row r="143">
          <cell r="I143" t="str">
            <v>Rate Rider for Recovery of Stranded Meter Assets - effective July 1, 2012 - April 30, 2016</v>
          </cell>
        </row>
        <row r="144">
          <cell r="I144" t="str">
            <v>Rate Rider for Recovery of Stranded Meter Assets - effective until April 30, 2014</v>
          </cell>
        </row>
        <row r="145">
          <cell r="I145" t="str">
            <v>Rate Rider for Recovery of Stranded Meter Assets – effective until April 30, 2015</v>
          </cell>
        </row>
        <row r="146">
          <cell r="I146" t="str">
            <v>Rate Rider for Recovery of Stranded Meter Assets - effective until April 30, 2016</v>
          </cell>
        </row>
        <row r="147">
          <cell r="I147" t="str">
            <v>Rate Rider for Recovery of Stranded Meter Assets - effective until August 31, 2013</v>
          </cell>
        </row>
        <row r="148">
          <cell r="I148" t="str">
            <v>Rate Rider for Recovery of Stranded Meter Assets - effective until August 31, 2015</v>
          </cell>
        </row>
        <row r="149">
          <cell r="I149" t="str">
            <v>Rate Rider for Recovery of Stranded Meter Assets - effective until December 31, 2014</v>
          </cell>
        </row>
        <row r="150">
          <cell r="I150" t="str">
            <v>Rate Rider for Recovery of Stranded Meter Assets - effective until December 31, 2015</v>
          </cell>
        </row>
        <row r="151">
          <cell r="I151" t="str">
            <v>Rate Rider for Recovery of Stranded Meter Assets - effective until June 30, 2016</v>
          </cell>
        </row>
        <row r="152">
          <cell r="I152" t="str">
            <v>Rate Rider for Recovery of Stranded Meter Assets - effective until March 31, 2016</v>
          </cell>
        </row>
        <row r="153">
          <cell r="I153" t="str">
            <v>Rate Rider for Recovery of Stranded Meter Assets - effective until November 30, 2013</v>
          </cell>
        </row>
        <row r="154">
          <cell r="I154" t="str">
            <v>Rate Rider for Reversal of Deferral/Variance Account Disposition (2011) - effective until April 30, 2015</v>
          </cell>
        </row>
        <row r="155">
          <cell r="I155" t="str">
            <v>Rate Rider for Smart Meter Disposition - effective until October 31, 2013</v>
          </cell>
        </row>
        <row r="156">
          <cell r="I156" t="str">
            <v>Rate Rider for Smart Meter Incremental Revenue Requirement - in effect until the effective date of the next cost of service-based rate order</v>
          </cell>
        </row>
        <row r="157">
          <cell r="I157" t="str">
            <v>Rate Rider for Smart Metering Entity Charge - effective until October 31, 2018</v>
          </cell>
        </row>
        <row r="158">
          <cell r="I158" t="str">
            <v>Rate Rider for the disposition of Deferral/Variance Accounts Disposition (2013) - effective on an interim basis until April 30, 2014</v>
          </cell>
        </row>
        <row r="159">
          <cell r="I159" t="str">
            <v>Rate Rider for the disposition of Global Adjustment Sub-Account Disposition (2013) - effective on an interim basis until April 30, 2014 Applicable only for Non-RPP Customers</v>
          </cell>
        </row>
        <row r="160">
          <cell r="I160" t="str">
            <v>Retail Transmission Rate - Line and Transformation Connection Service Rate</v>
          </cell>
        </row>
        <row r="161">
          <cell r="I161" t="str">
            <v>Retail Transmission Rate - Line and Transformation Connection Service Rate - (less than 1,000 kW)</v>
          </cell>
        </row>
        <row r="162">
          <cell r="I162" t="str">
            <v>Retail Transmission Rate - Line and Transformation Connection Service Rate - Interval Metered</v>
          </cell>
        </row>
        <row r="163">
          <cell r="I163" t="str">
            <v>Retail Transmission Rate - Line and Transformation Connection Service Rate - Interval Metered (1,000 to 4,999 kW)</v>
          </cell>
        </row>
        <row r="164">
          <cell r="I164" t="str">
            <v>Retail Transmission Rate - Line and Transformation Connection Service Rate - Interval Metered (less than 1,000 kW)</v>
          </cell>
        </row>
        <row r="165">
          <cell r="I165" t="str">
            <v>Retail Transmission Rate - Line and Transformation Connection Service Rate - Interval Metered &lt; 1,000 kW</v>
          </cell>
        </row>
        <row r="166">
          <cell r="I166" t="str">
            <v>Retail Transmission Rate - Line and Transformation Connection Service Rate - Interval Metered &gt; 1,000 kW</v>
          </cell>
        </row>
        <row r="167">
          <cell r="I167" t="str">
            <v>Retail Transmission Rate - Line and Transformation Connection Service Rate FOR ALL SERVICE AREAS EXCEPT HENSALL</v>
          </cell>
        </row>
        <row r="168">
          <cell r="I168" t="str">
            <v>Retail Transmission Rate - Line Connection Service Rate</v>
          </cell>
        </row>
        <row r="169">
          <cell r="I169" t="str">
            <v>Retail Transmission Rate - Network Service Rate</v>
          </cell>
        </row>
        <row r="170">
          <cell r="I170" t="str">
            <v>Retail Transmission Rate - Network Service Rate - (less than 1,000 kW)</v>
          </cell>
        </row>
        <row r="171">
          <cell r="I171" t="str">
            <v>Retail Transmission Rate - Network Service Rate - Interval Metered</v>
          </cell>
        </row>
        <row r="172">
          <cell r="I172" t="str">
            <v>Retail Transmission Rate - Network Service Rate - Interval Metered (1,000 to 4,999 kW)</v>
          </cell>
        </row>
        <row r="173">
          <cell r="I173" t="str">
            <v>Retail Transmission Rate - Network Service Rate - Interval Metered (less than 1,000 kW)</v>
          </cell>
        </row>
        <row r="174">
          <cell r="I174" t="str">
            <v>Retail Transmission Rate - Network Service Rate - Interval Metered &gt; 1,000 kW</v>
          </cell>
        </row>
        <row r="175">
          <cell r="I175" t="str">
            <v>Retail Transmission Rate - Transformation Connection Service Rate</v>
          </cell>
        </row>
        <row r="176">
          <cell r="I176" t="str">
            <v>Rider for Global Adjustment Sub-Account Disposition (2012) - effective until April 30, 2016 Applicable only for Non-RPP Customers</v>
          </cell>
        </row>
        <row r="177">
          <cell r="I177" t="str">
            <v>Rural Rate Protection Charge</v>
          </cell>
        </row>
        <row r="178">
          <cell r="I178" t="str">
            <v>Sentinel lights (dusk-to-dawn) connected to unmetered wires will have a flat rate monthly energy charge added to the regular customer bill. Further servicing details are available in the distributor’s Conditions of Service.</v>
          </cell>
        </row>
        <row r="179">
          <cell r="I179" t="str">
            <v>Service Charge</v>
          </cell>
        </row>
        <row r="180">
          <cell r="I180" t="str">
            <v>Service Charge (per connection)</v>
          </cell>
        </row>
        <row r="181">
          <cell r="I181" t="str">
            <v>Service Charge (per customer)</v>
          </cell>
        </row>
        <row r="182">
          <cell r="I182" t="str">
            <v>Standard Supply Service - Administrative Charge (if applicable)</v>
          </cell>
        </row>
        <row r="183">
          <cell r="I183" t="str">
            <v>Standby Charge - for a month where standby power is not provided. The charge is applied to the amount of reserved load transfer capacity contracted or the amount of monthly peak load displaced by a generating facility</v>
          </cell>
        </row>
        <row r="184">
          <cell r="I184" t="str">
            <v>Standby Charge - for a month where standby power is not provided. The charge is applied to the contracted amount (e.g. nameplate rating of the generation facility).</v>
          </cell>
        </row>
        <row r="185">
          <cell r="I185" t="str">
            <v>Wholesale Market Service Rate</v>
          </cell>
        </row>
      </sheetData>
      <sheetData sheetId="109" refreshError="1"/>
      <sheetData sheetId="1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43.xml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48.xml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5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ctrlProp" Target="../ctrlProps/ctrlProp5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0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59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58.xml"/><Relationship Id="rId5" Type="http://schemas.openxmlformats.org/officeDocument/2006/relationships/ctrlProp" Target="../ctrlProps/ctrlProp57.xml"/><Relationship Id="rId4" Type="http://schemas.openxmlformats.org/officeDocument/2006/relationships/ctrlProp" Target="../ctrlProps/ctrlProp56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13" Type="http://schemas.openxmlformats.org/officeDocument/2006/relationships/ctrlProp" Target="../ctrlProps/ctrlProp70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64.xml"/><Relationship Id="rId12" Type="http://schemas.openxmlformats.org/officeDocument/2006/relationships/ctrlProp" Target="../ctrlProps/ctrlProp69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63.xml"/><Relationship Id="rId11" Type="http://schemas.openxmlformats.org/officeDocument/2006/relationships/ctrlProp" Target="../ctrlProps/ctrlProp68.xml"/><Relationship Id="rId5" Type="http://schemas.openxmlformats.org/officeDocument/2006/relationships/ctrlProp" Target="../ctrlProps/ctrlProp62.xml"/><Relationship Id="rId10" Type="http://schemas.openxmlformats.org/officeDocument/2006/relationships/ctrlProp" Target="../ctrlProps/ctrlProp67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5.xml"/><Relationship Id="rId13" Type="http://schemas.openxmlformats.org/officeDocument/2006/relationships/ctrlProp" Target="../ctrlProps/ctrlProp80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74.xml"/><Relationship Id="rId12" Type="http://schemas.openxmlformats.org/officeDocument/2006/relationships/ctrlProp" Target="../ctrlProps/ctrlProp79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73.xml"/><Relationship Id="rId11" Type="http://schemas.openxmlformats.org/officeDocument/2006/relationships/ctrlProp" Target="../ctrlProps/ctrlProp78.xml"/><Relationship Id="rId5" Type="http://schemas.openxmlformats.org/officeDocument/2006/relationships/ctrlProp" Target="../ctrlProps/ctrlProp72.xml"/><Relationship Id="rId10" Type="http://schemas.openxmlformats.org/officeDocument/2006/relationships/ctrlProp" Target="../ctrlProps/ctrlProp77.xml"/><Relationship Id="rId4" Type="http://schemas.openxmlformats.org/officeDocument/2006/relationships/ctrlProp" Target="../ctrlProps/ctrlProp71.xml"/><Relationship Id="rId9" Type="http://schemas.openxmlformats.org/officeDocument/2006/relationships/ctrlProp" Target="../ctrlProps/ctrlProp76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5.xml"/><Relationship Id="rId13" Type="http://schemas.openxmlformats.org/officeDocument/2006/relationships/ctrlProp" Target="../ctrlProps/ctrlProp90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84.xml"/><Relationship Id="rId12" Type="http://schemas.openxmlformats.org/officeDocument/2006/relationships/ctrlProp" Target="../ctrlProps/ctrlProp89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83.xml"/><Relationship Id="rId11" Type="http://schemas.openxmlformats.org/officeDocument/2006/relationships/ctrlProp" Target="../ctrlProps/ctrlProp88.xml"/><Relationship Id="rId5" Type="http://schemas.openxmlformats.org/officeDocument/2006/relationships/ctrlProp" Target="../ctrlProps/ctrlProp82.xml"/><Relationship Id="rId10" Type="http://schemas.openxmlformats.org/officeDocument/2006/relationships/ctrlProp" Target="../ctrlProps/ctrlProp87.xml"/><Relationship Id="rId4" Type="http://schemas.openxmlformats.org/officeDocument/2006/relationships/ctrlProp" Target="../ctrlProps/ctrlProp81.xml"/><Relationship Id="rId9" Type="http://schemas.openxmlformats.org/officeDocument/2006/relationships/ctrlProp" Target="../ctrlProps/ctrlProp8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5.xml"/><Relationship Id="rId13" Type="http://schemas.openxmlformats.org/officeDocument/2006/relationships/ctrlProp" Target="../ctrlProps/ctrlProp100.xml"/><Relationship Id="rId3" Type="http://schemas.openxmlformats.org/officeDocument/2006/relationships/vmlDrawing" Target="../drawings/vmlDrawing16.vml"/><Relationship Id="rId7" Type="http://schemas.openxmlformats.org/officeDocument/2006/relationships/ctrlProp" Target="../ctrlProps/ctrlProp94.xml"/><Relationship Id="rId12" Type="http://schemas.openxmlformats.org/officeDocument/2006/relationships/ctrlProp" Target="../ctrlProps/ctrlProp9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93.xml"/><Relationship Id="rId11" Type="http://schemas.openxmlformats.org/officeDocument/2006/relationships/ctrlProp" Target="../ctrlProps/ctrlProp98.xml"/><Relationship Id="rId5" Type="http://schemas.openxmlformats.org/officeDocument/2006/relationships/ctrlProp" Target="../ctrlProps/ctrlProp92.xml"/><Relationship Id="rId10" Type="http://schemas.openxmlformats.org/officeDocument/2006/relationships/ctrlProp" Target="../ctrlProps/ctrlProp97.xml"/><Relationship Id="rId4" Type="http://schemas.openxmlformats.org/officeDocument/2006/relationships/ctrlProp" Target="../ctrlProps/ctrlProp91.xml"/><Relationship Id="rId9" Type="http://schemas.openxmlformats.org/officeDocument/2006/relationships/ctrlProp" Target="../ctrlProps/ctrlProp96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5.xml"/><Relationship Id="rId13" Type="http://schemas.openxmlformats.org/officeDocument/2006/relationships/ctrlProp" Target="../ctrlProps/ctrlProp110.xml"/><Relationship Id="rId3" Type="http://schemas.openxmlformats.org/officeDocument/2006/relationships/vmlDrawing" Target="../drawings/vmlDrawing17.vml"/><Relationship Id="rId7" Type="http://schemas.openxmlformats.org/officeDocument/2006/relationships/ctrlProp" Target="../ctrlProps/ctrlProp104.xml"/><Relationship Id="rId12" Type="http://schemas.openxmlformats.org/officeDocument/2006/relationships/ctrlProp" Target="../ctrlProps/ctrlProp109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103.xml"/><Relationship Id="rId11" Type="http://schemas.openxmlformats.org/officeDocument/2006/relationships/ctrlProp" Target="../ctrlProps/ctrlProp108.xml"/><Relationship Id="rId5" Type="http://schemas.openxmlformats.org/officeDocument/2006/relationships/ctrlProp" Target="../ctrlProps/ctrlProp102.xml"/><Relationship Id="rId10" Type="http://schemas.openxmlformats.org/officeDocument/2006/relationships/ctrlProp" Target="../ctrlProps/ctrlProp107.xml"/><Relationship Id="rId4" Type="http://schemas.openxmlformats.org/officeDocument/2006/relationships/ctrlProp" Target="../ctrlProps/ctrlProp101.xml"/><Relationship Id="rId9" Type="http://schemas.openxmlformats.org/officeDocument/2006/relationships/ctrlProp" Target="../ctrlProps/ctrlProp106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5.xml"/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14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113.xml"/><Relationship Id="rId5" Type="http://schemas.openxmlformats.org/officeDocument/2006/relationships/ctrlProp" Target="../ctrlProps/ctrlProp112.xml"/><Relationship Id="rId4" Type="http://schemas.openxmlformats.org/officeDocument/2006/relationships/ctrlProp" Target="../ctrlProps/ctrlProp1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0.xml"/><Relationship Id="rId3" Type="http://schemas.openxmlformats.org/officeDocument/2006/relationships/vmlDrawing" Target="../drawings/vmlDrawing19.vml"/><Relationship Id="rId7" Type="http://schemas.openxmlformats.org/officeDocument/2006/relationships/ctrlProp" Target="../ctrlProps/ctrlProp1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118.xml"/><Relationship Id="rId5" Type="http://schemas.openxmlformats.org/officeDocument/2006/relationships/ctrlProp" Target="../ctrlProps/ctrlProp117.xml"/><Relationship Id="rId4" Type="http://schemas.openxmlformats.org/officeDocument/2006/relationships/ctrlProp" Target="../ctrlProps/ctrlProp116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.xml"/><Relationship Id="rId3" Type="http://schemas.openxmlformats.org/officeDocument/2006/relationships/vmlDrawing" Target="../drawings/vmlDrawing20.vml"/><Relationship Id="rId7" Type="http://schemas.openxmlformats.org/officeDocument/2006/relationships/ctrlProp" Target="../ctrlProps/ctrlProp124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123.xml"/><Relationship Id="rId5" Type="http://schemas.openxmlformats.org/officeDocument/2006/relationships/ctrlProp" Target="../ctrlProps/ctrlProp122.xml"/><Relationship Id="rId4" Type="http://schemas.openxmlformats.org/officeDocument/2006/relationships/ctrlProp" Target="../ctrlProps/ctrlProp121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0.xml"/><Relationship Id="rId3" Type="http://schemas.openxmlformats.org/officeDocument/2006/relationships/vmlDrawing" Target="../drawings/vmlDrawing21.vml"/><Relationship Id="rId7" Type="http://schemas.openxmlformats.org/officeDocument/2006/relationships/ctrlProp" Target="../ctrlProps/ctrlProp129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128.xml"/><Relationship Id="rId5" Type="http://schemas.openxmlformats.org/officeDocument/2006/relationships/ctrlProp" Target="../ctrlProps/ctrlProp127.xml"/><Relationship Id="rId4" Type="http://schemas.openxmlformats.org/officeDocument/2006/relationships/ctrlProp" Target="../ctrlProps/ctrlProp126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5.xml"/><Relationship Id="rId3" Type="http://schemas.openxmlformats.org/officeDocument/2006/relationships/vmlDrawing" Target="../drawings/vmlDrawing22.vml"/><Relationship Id="rId7" Type="http://schemas.openxmlformats.org/officeDocument/2006/relationships/ctrlProp" Target="../ctrlProps/ctrlProp134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133.xml"/><Relationship Id="rId5" Type="http://schemas.openxmlformats.org/officeDocument/2006/relationships/ctrlProp" Target="../ctrlProps/ctrlProp132.xml"/><Relationship Id="rId4" Type="http://schemas.openxmlformats.org/officeDocument/2006/relationships/ctrlProp" Target="../ctrlProps/ctrlProp131.x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0.xml"/><Relationship Id="rId3" Type="http://schemas.openxmlformats.org/officeDocument/2006/relationships/vmlDrawing" Target="../drawings/vmlDrawing23.vml"/><Relationship Id="rId7" Type="http://schemas.openxmlformats.org/officeDocument/2006/relationships/ctrlProp" Target="../ctrlProps/ctrlProp139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138.xml"/><Relationship Id="rId5" Type="http://schemas.openxmlformats.org/officeDocument/2006/relationships/ctrlProp" Target="../ctrlProps/ctrlProp137.xml"/><Relationship Id="rId4" Type="http://schemas.openxmlformats.org/officeDocument/2006/relationships/ctrlProp" Target="../ctrlProps/ctrlProp136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24.v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" Type="http://schemas.openxmlformats.org/officeDocument/2006/relationships/ctrlProp" Target="../ctrlProps/ctrlProp141.x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0.xml"/><Relationship Id="rId3" Type="http://schemas.openxmlformats.org/officeDocument/2006/relationships/vmlDrawing" Target="../drawings/vmlDrawing25.vml"/><Relationship Id="rId7" Type="http://schemas.openxmlformats.org/officeDocument/2006/relationships/ctrlProp" Target="../ctrlProps/ctrlProp149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148.xml"/><Relationship Id="rId5" Type="http://schemas.openxmlformats.org/officeDocument/2006/relationships/ctrlProp" Target="../ctrlProps/ctrlProp147.xml"/><Relationship Id="rId4" Type="http://schemas.openxmlformats.org/officeDocument/2006/relationships/ctrlProp" Target="../ctrlProps/ctrlProp146.xm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5.xml"/><Relationship Id="rId3" Type="http://schemas.openxmlformats.org/officeDocument/2006/relationships/vmlDrawing" Target="../drawings/vmlDrawing26.vml"/><Relationship Id="rId7" Type="http://schemas.openxmlformats.org/officeDocument/2006/relationships/ctrlProp" Target="../ctrlProps/ctrlProp154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153.xml"/><Relationship Id="rId5" Type="http://schemas.openxmlformats.org/officeDocument/2006/relationships/ctrlProp" Target="../ctrlProps/ctrlProp152.xml"/><Relationship Id="rId4" Type="http://schemas.openxmlformats.org/officeDocument/2006/relationships/ctrlProp" Target="../ctrlProps/ctrlProp151.xm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0.xml"/><Relationship Id="rId3" Type="http://schemas.openxmlformats.org/officeDocument/2006/relationships/vmlDrawing" Target="../drawings/vmlDrawing27.vml"/><Relationship Id="rId7" Type="http://schemas.openxmlformats.org/officeDocument/2006/relationships/ctrlProp" Target="../ctrlProps/ctrlProp159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6" Type="http://schemas.openxmlformats.org/officeDocument/2006/relationships/ctrlProp" Target="../ctrlProps/ctrlProp158.xml"/><Relationship Id="rId5" Type="http://schemas.openxmlformats.org/officeDocument/2006/relationships/ctrlProp" Target="../ctrlProps/ctrlProp157.xml"/><Relationship Id="rId4" Type="http://schemas.openxmlformats.org/officeDocument/2006/relationships/ctrlProp" Target="../ctrlProps/ctrlProp156.xm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5.xml"/><Relationship Id="rId3" Type="http://schemas.openxmlformats.org/officeDocument/2006/relationships/vmlDrawing" Target="../drawings/vmlDrawing28.vml"/><Relationship Id="rId7" Type="http://schemas.openxmlformats.org/officeDocument/2006/relationships/ctrlProp" Target="../ctrlProps/ctrlProp164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163.xml"/><Relationship Id="rId5" Type="http://schemas.openxmlformats.org/officeDocument/2006/relationships/ctrlProp" Target="../ctrlProps/ctrlProp162.xml"/><Relationship Id="rId4" Type="http://schemas.openxmlformats.org/officeDocument/2006/relationships/ctrlProp" Target="../ctrlProps/ctrlProp16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0.xml"/><Relationship Id="rId3" Type="http://schemas.openxmlformats.org/officeDocument/2006/relationships/vmlDrawing" Target="../drawings/vmlDrawing29.vml"/><Relationship Id="rId7" Type="http://schemas.openxmlformats.org/officeDocument/2006/relationships/ctrlProp" Target="../ctrlProps/ctrlProp169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6" Type="http://schemas.openxmlformats.org/officeDocument/2006/relationships/ctrlProp" Target="../ctrlProps/ctrlProp168.xml"/><Relationship Id="rId5" Type="http://schemas.openxmlformats.org/officeDocument/2006/relationships/ctrlProp" Target="../ctrlProps/ctrlProp167.xml"/><Relationship Id="rId4" Type="http://schemas.openxmlformats.org/officeDocument/2006/relationships/ctrlProp" Target="../ctrlProps/ctrlProp16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8.xml"/><Relationship Id="rId5" Type="http://schemas.openxmlformats.org/officeDocument/2006/relationships/ctrlProp" Target="../ctrlProps/ctrlProp37.xml"/><Relationship Id="rId4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showGridLines="0" tabSelected="1" topLeftCell="F27" zoomScaleNormal="100" workbookViewId="0">
      <selection activeCell="K36" sqref="K36"/>
    </sheetView>
  </sheetViews>
  <sheetFormatPr defaultColWidth="8.88671875" defaultRowHeight="13.2" x14ac:dyDescent="0.25"/>
  <cols>
    <col min="1" max="1" width="8.88671875" style="172"/>
    <col min="2" max="2" width="31.33203125" style="172" bestFit="1" customWidth="1"/>
    <col min="3" max="3" width="11.44140625" style="171" bestFit="1" customWidth="1"/>
    <col min="4" max="4" width="7.88671875" style="171" bestFit="1" customWidth="1"/>
    <col min="5" max="9" width="13.33203125" style="172" customWidth="1"/>
    <col min="10" max="10" width="13" style="172" customWidth="1"/>
    <col min="11" max="11" width="29.6640625" style="172" bestFit="1" customWidth="1"/>
    <col min="12" max="12" width="13.44140625" style="171" bestFit="1" customWidth="1"/>
    <col min="13" max="13" width="9.6640625" style="171" bestFit="1" customWidth="1"/>
    <col min="14" max="18" width="13.44140625" style="172" customWidth="1"/>
    <col min="19" max="16384" width="8.88671875" style="172"/>
  </cols>
  <sheetData>
    <row r="1" spans="1:18" ht="40.200000000000003" thickBot="1" x14ac:dyDescent="0.3">
      <c r="B1" s="176" t="s">
        <v>81</v>
      </c>
      <c r="C1" s="177" t="s">
        <v>82</v>
      </c>
      <c r="D1" s="177" t="s">
        <v>83</v>
      </c>
      <c r="E1" s="178" t="s">
        <v>91</v>
      </c>
      <c r="F1" s="178" t="s">
        <v>92</v>
      </c>
      <c r="G1" s="178" t="s">
        <v>93</v>
      </c>
      <c r="H1" s="178" t="s">
        <v>94</v>
      </c>
      <c r="I1" s="179" t="s">
        <v>95</v>
      </c>
      <c r="J1" s="194"/>
      <c r="K1" s="176" t="s">
        <v>81</v>
      </c>
      <c r="L1" s="177" t="s">
        <v>82</v>
      </c>
      <c r="M1" s="177" t="s">
        <v>83</v>
      </c>
      <c r="N1" s="178" t="s">
        <v>101</v>
      </c>
      <c r="O1" s="178" t="s">
        <v>102</v>
      </c>
      <c r="P1" s="178" t="s">
        <v>103</v>
      </c>
      <c r="Q1" s="178" t="s">
        <v>104</v>
      </c>
      <c r="R1" s="179" t="s">
        <v>105</v>
      </c>
    </row>
    <row r="2" spans="1:18" x14ac:dyDescent="0.25">
      <c r="A2" s="209" t="s">
        <v>115</v>
      </c>
      <c r="B2" s="197" t="s">
        <v>84</v>
      </c>
      <c r="C2" s="198">
        <v>100</v>
      </c>
      <c r="D2" s="198"/>
      <c r="E2" s="199">
        <f>('Bill Impacts - Residential 100'!$M$12+'Bill Impacts - Residential 100'!$M$19)</f>
        <v>1.599999999999999</v>
      </c>
      <c r="F2" s="199">
        <f>('Bill Impacts - Residential 100'!$S$12+'Bill Impacts - Residential 100'!$S$19)</f>
        <v>0.82000000000000006</v>
      </c>
      <c r="G2" s="199">
        <f>('Bill Impacts - Residential 100'!$Y$12+'Bill Impacts - Residential 100'!$Y$19)</f>
        <v>0.38999999999999946</v>
      </c>
      <c r="H2" s="199">
        <f>('Bill Impacts - Residential 100'!$AE$12+'Bill Impacts - Residential 100'!$AE$19)</f>
        <v>0.27</v>
      </c>
      <c r="I2" s="200">
        <f>('Bill Impacts - Residential 100'!$AK$12+'Bill Impacts - Residential 100'!$AK$19)</f>
        <v>0.56000000000000161</v>
      </c>
      <c r="J2" s="212" t="s">
        <v>116</v>
      </c>
      <c r="K2" s="201" t="s">
        <v>84</v>
      </c>
      <c r="L2" s="204">
        <v>100</v>
      </c>
      <c r="M2" s="204"/>
      <c r="N2" s="199">
        <f>'Bill Impacts - Residential 100'!$M$50</f>
        <v>0.42386641361104083</v>
      </c>
      <c r="O2" s="199">
        <f>'Bill Impacts - Residential 100'!$S$50</f>
        <v>0.80123160000000127</v>
      </c>
      <c r="P2" s="199">
        <f>'Bill Impacts - Residential 100'!$Y$50</f>
        <v>0.43123160000000382</v>
      </c>
      <c r="Q2" s="199">
        <f>'Bill Impacts - Residential 100'!$AE$50</f>
        <v>0.32153950000000009</v>
      </c>
      <c r="R2" s="200">
        <f>'Bill Impacts - Residential 100'!$AK$50</f>
        <v>-0.19908135987964215</v>
      </c>
    </row>
    <row r="3" spans="1:18" x14ac:dyDescent="0.25">
      <c r="A3" s="210"/>
      <c r="B3" s="170" t="s">
        <v>84</v>
      </c>
      <c r="C3" s="171">
        <v>200</v>
      </c>
      <c r="E3" s="183">
        <f>('Bill Impacts - Residential 200'!$M$12+'Bill Impacts - Residential 200'!$M$19)</f>
        <v>1.7399999999999989</v>
      </c>
      <c r="F3" s="183">
        <f>('Bill Impacts - Residential 200'!$S$12+'Bill Impacts - Residential 200'!$S$19)</f>
        <v>0.89000000000000012</v>
      </c>
      <c r="G3" s="183">
        <f>('Bill Impacts - Residential 200'!$Y$12+'Bill Impacts - Residential 200'!$Y$19)</f>
        <v>0.41999999999999948</v>
      </c>
      <c r="H3" s="183">
        <f>('Bill Impacts - Residential 200'!$AE$12+'Bill Impacts - Residential 200'!$AE$19)</f>
        <v>0.29000000000000004</v>
      </c>
      <c r="I3" s="184">
        <f>('Bill Impacts - Residential 200'!$AK$12+'Bill Impacts - Residential 200'!$AK$19)</f>
        <v>0.61000000000000165</v>
      </c>
      <c r="J3" s="212"/>
      <c r="K3" s="187" t="s">
        <v>84</v>
      </c>
      <c r="L3" s="205">
        <v>200</v>
      </c>
      <c r="M3" s="205"/>
      <c r="N3" s="183">
        <f>'Bill Impacts - Residential 200'!$M$50</f>
        <v>0.88773282722207369</v>
      </c>
      <c r="O3" s="183">
        <f>'Bill Impacts - Residential 200'!$S$50</f>
        <v>0.86246320000000054</v>
      </c>
      <c r="P3" s="183">
        <f>'Bill Impacts - Residential 200'!$Y$50</f>
        <v>0.502463199999994</v>
      </c>
      <c r="Q3" s="183">
        <f>'Bill Impacts - Residential 200'!$AE$50</f>
        <v>0.39307900000001439</v>
      </c>
      <c r="R3" s="184">
        <f>'Bill Impacts - Residential 200'!$AK$50</f>
        <v>-0.11816271975929737</v>
      </c>
    </row>
    <row r="4" spans="1:18" x14ac:dyDescent="0.25">
      <c r="A4" s="210"/>
      <c r="B4" s="170" t="s">
        <v>84</v>
      </c>
      <c r="C4" s="171">
        <v>500</v>
      </c>
      <c r="E4" s="183">
        <f>('Bill Impacts - Residential 500'!$M$12+'Bill Impacts - Residential 500'!$M$19)</f>
        <v>2.16</v>
      </c>
      <c r="F4" s="183">
        <f>('Bill Impacts - Residential 500'!$S$12+'Bill Impacts - Residential 500'!$S$19)</f>
        <v>1.0999999999999996</v>
      </c>
      <c r="G4" s="183">
        <f>('Bill Impacts - Residential 500'!$Y$12+'Bill Impacts - Residential 500'!$Y$19)</f>
        <v>0.50999999999999979</v>
      </c>
      <c r="H4" s="183">
        <f>('Bill Impacts - Residential 500'!$AE$12+'Bill Impacts - Residential 500'!$AE$19)</f>
        <v>0.34999999999999964</v>
      </c>
      <c r="I4" s="184">
        <f>('Bill Impacts - Residential 500'!$AK$12+'Bill Impacts - Residential 500'!$AK$19)</f>
        <v>0.76000000000000156</v>
      </c>
      <c r="J4" s="212"/>
      <c r="K4" s="187" t="s">
        <v>84</v>
      </c>
      <c r="L4" s="205">
        <v>500</v>
      </c>
      <c r="M4" s="205"/>
      <c r="N4" s="183">
        <f>'Bill Impacts - Residential 500'!$M$50</f>
        <v>2.2793320680551972</v>
      </c>
      <c r="O4" s="183">
        <f>'Bill Impacts - Residential 500'!$S$50</f>
        <v>1.0461580000000055</v>
      </c>
      <c r="P4" s="183">
        <f>'Bill Impacts - Residential 500'!$Y$50</f>
        <v>0.71615799999999297</v>
      </c>
      <c r="Q4" s="183">
        <f>'Bill Impacts - Residential 500'!$AE$50</f>
        <v>0.60769750000000045</v>
      </c>
      <c r="R4" s="184">
        <f>'Bill Impacts - Residential 500'!$AK$50</f>
        <v>0.12459320060177959</v>
      </c>
    </row>
    <row r="5" spans="1:18" x14ac:dyDescent="0.25">
      <c r="A5" s="210"/>
      <c r="B5" s="170" t="s">
        <v>84</v>
      </c>
      <c r="C5" s="171">
        <v>800</v>
      </c>
      <c r="E5" s="183">
        <f>('Bill Impacts - Residential 800'!$M$12+'Bill Impacts - Residential 800'!$M$19)</f>
        <v>2.5799999999999983</v>
      </c>
      <c r="F5" s="183">
        <f>('Bill Impacts - Residential 800'!$S$12+'Bill Impacts - Residential 800'!$S$19)</f>
        <v>1.3100000000000005</v>
      </c>
      <c r="G5" s="183">
        <f>('Bill Impacts - Residential 800'!$Y$12+'Bill Impacts - Residential 800'!$Y$19)</f>
        <v>0.59999999999999964</v>
      </c>
      <c r="H5" s="183">
        <f>('Bill Impacts - Residential 800'!$AE$12+'Bill Impacts - Residential 800'!$AE$19)</f>
        <v>0.41000000000000014</v>
      </c>
      <c r="I5" s="184">
        <f>('Bill Impacts - Residential 800'!$AK$12+'Bill Impacts - Residential 800'!$AK$19)</f>
        <v>0.91000000000000192</v>
      </c>
      <c r="J5" s="212"/>
      <c r="K5" s="187" t="s">
        <v>84</v>
      </c>
      <c r="L5" s="205">
        <v>800</v>
      </c>
      <c r="M5" s="205"/>
      <c r="N5" s="183">
        <f>'Bill Impacts - Residential 800'!$M$50</f>
        <v>3.6709313088883135</v>
      </c>
      <c r="O5" s="183">
        <f>'Bill Impacts - Residential 800'!$S$50</f>
        <v>1.2298528000000033</v>
      </c>
      <c r="P5" s="183">
        <f>'Bill Impacts - Residential 800'!$Y$50</f>
        <v>0.92985280000000614</v>
      </c>
      <c r="Q5" s="183">
        <f>'Bill Impacts - Residential 800'!$AE$50</f>
        <v>0.8223159999999865</v>
      </c>
      <c r="R5" s="184">
        <f>'Bill Impacts - Residential 800'!$AK$50</f>
        <v>0.36734912096287076</v>
      </c>
    </row>
    <row r="6" spans="1:18" x14ac:dyDescent="0.25">
      <c r="A6" s="210"/>
      <c r="B6" s="170" t="s">
        <v>84</v>
      </c>
      <c r="C6" s="171">
        <v>1000</v>
      </c>
      <c r="E6" s="183">
        <f>('Bill Impacts - Residential 1000'!$M$12+'Bill Impacts - Residential 1000'!$M$19)</f>
        <v>2.8600000000000012</v>
      </c>
      <c r="F6" s="183">
        <f>('Bill Impacts - Residential 1000'!$S$12+'Bill Impacts - Residential 1000'!$S$19)</f>
        <v>1.4499999999999993</v>
      </c>
      <c r="G6" s="183">
        <f>('Bill Impacts - Residential 1000'!$Y$12+'Bill Impacts - Residential 1000'!$Y$19)</f>
        <v>0.66000000000000014</v>
      </c>
      <c r="H6" s="183">
        <f>('Bill Impacts - Residential 1000'!$AE$12+'Bill Impacts - Residential 1000'!$AE$19)</f>
        <v>0.44999999999999929</v>
      </c>
      <c r="I6" s="184">
        <f>('Bill Impacts - Residential 1000'!$AK$12+'Bill Impacts - Residential 1000'!$AK$19)</f>
        <v>1.0100000000000016</v>
      </c>
      <c r="J6" s="212"/>
      <c r="K6" s="187" t="s">
        <v>84</v>
      </c>
      <c r="L6" s="205">
        <v>1000</v>
      </c>
      <c r="M6" s="205"/>
      <c r="N6" s="183">
        <f>'Bill Impacts - Residential 1000'!$M$50</f>
        <v>4.5986641361103864</v>
      </c>
      <c r="O6" s="183">
        <f>'Bill Impacts - Residential 1000'!$S$50</f>
        <v>1.3523160000000018</v>
      </c>
      <c r="P6" s="183">
        <f>'Bill Impacts - Residential 1000'!$Y$50</f>
        <v>1.0723160000000007</v>
      </c>
      <c r="Q6" s="183">
        <f>'Bill Impacts - Residential 1000'!$AE$50</f>
        <v>0.96539500000000089</v>
      </c>
      <c r="R6" s="184">
        <f>'Bill Impacts - Residential 1000'!$AK$50</f>
        <v>0.52918640120356031</v>
      </c>
    </row>
    <row r="7" spans="1:18" x14ac:dyDescent="0.25">
      <c r="A7" s="210"/>
      <c r="B7" s="170" t="s">
        <v>84</v>
      </c>
      <c r="C7" s="171">
        <v>1500</v>
      </c>
      <c r="E7" s="183">
        <f>('Bill Impacts - Residential 1500'!$M$12+'Bill Impacts - Residential 1500'!$M$19)</f>
        <v>3.5599999999999969</v>
      </c>
      <c r="F7" s="183">
        <f>('Bill Impacts - Residential 1500'!$S$12+'Bill Impacts - Residential 1500'!$S$19)</f>
        <v>1.8000000000000007</v>
      </c>
      <c r="G7" s="183">
        <f>('Bill Impacts - Residential 1500'!$Y$12+'Bill Impacts - Residential 1500'!$Y$19)</f>
        <v>0.81000000000000227</v>
      </c>
      <c r="H7" s="183">
        <f>('Bill Impacts - Residential 1500'!$AE$12+'Bill Impacts - Residential 1500'!$AE$19)</f>
        <v>0.54999999999999716</v>
      </c>
      <c r="I7" s="184">
        <f>('Bill Impacts - Residential 1500'!$AK$12+'Bill Impacts - Residential 1500'!$AK$19)</f>
        <v>1.2600000000000016</v>
      </c>
      <c r="J7" s="212"/>
      <c r="K7" s="187" t="s">
        <v>84</v>
      </c>
      <c r="L7" s="205">
        <v>1500</v>
      </c>
      <c r="M7" s="205"/>
      <c r="N7" s="183">
        <f>'Bill Impacts - Residential 1500'!$M$50</f>
        <v>6.9179962041655756</v>
      </c>
      <c r="O7" s="183">
        <f>'Bill Impacts - Residential 1500'!$S$50</f>
        <v>1.658473999999984</v>
      </c>
      <c r="P7" s="183">
        <f>'Bill Impacts - Residential 1500'!$Y$50</f>
        <v>1.4284739999999942</v>
      </c>
      <c r="Q7" s="183">
        <f>'Bill Impacts - Residential 1500'!$AE$50</f>
        <v>1.3230925000000013</v>
      </c>
      <c r="R7" s="184">
        <f>'Bill Impacts - Residential 1500'!$AK$50</f>
        <v>0.93377960180535524</v>
      </c>
    </row>
    <row r="8" spans="1:18" x14ac:dyDescent="0.25">
      <c r="A8" s="210"/>
      <c r="B8" s="170" t="s">
        <v>84</v>
      </c>
      <c r="C8" s="171">
        <v>2000</v>
      </c>
      <c r="E8" s="183">
        <f>('Bill Impacts - Residential 2000'!$M$12+'Bill Impacts - Residential 2000'!$M$19)</f>
        <v>4.2600000000000033</v>
      </c>
      <c r="F8" s="183">
        <f>('Bill Impacts - Residential 2000'!$S$12+'Bill Impacts - Residential 2000'!$S$19)</f>
        <v>2.1499999999999986</v>
      </c>
      <c r="G8" s="183">
        <f>('Bill Impacts - Residential 2000'!$Y$12+'Bill Impacts - Residential 2000'!$Y$19)</f>
        <v>0.96000000000000085</v>
      </c>
      <c r="H8" s="183">
        <f>('Bill Impacts - Residential 2000'!$AE$12+'Bill Impacts - Residential 2000'!$AE$19)</f>
        <v>0.64999999999999858</v>
      </c>
      <c r="I8" s="184">
        <f>('Bill Impacts - Residential 2000'!$AK$12+'Bill Impacts - Residential 2000'!$AK$19)</f>
        <v>1.5100000000000016</v>
      </c>
      <c r="J8" s="212"/>
      <c r="K8" s="187" t="s">
        <v>84</v>
      </c>
      <c r="L8" s="205">
        <v>2000</v>
      </c>
      <c r="M8" s="205"/>
      <c r="N8" s="183">
        <f>'Bill Impacts - Residential 2000'!$M$50</f>
        <v>9.2373282722207932</v>
      </c>
      <c r="O8" s="183">
        <f>'Bill Impacts - Residential 2000'!$S$50</f>
        <v>1.9646319999999946</v>
      </c>
      <c r="P8" s="183">
        <f>'Bill Impacts - Residential 2000'!$Y$50</f>
        <v>1.7846320000000446</v>
      </c>
      <c r="Q8" s="183">
        <f>'Bill Impacts - Residential 2000'!$AE$50</f>
        <v>1.6807900000000018</v>
      </c>
      <c r="R8" s="184">
        <f>'Bill Impacts - Residential 2000'!$AK$50</f>
        <v>1.3383728024070933</v>
      </c>
    </row>
    <row r="9" spans="1:18" x14ac:dyDescent="0.25">
      <c r="A9" s="210"/>
      <c r="B9" s="170" t="s">
        <v>85</v>
      </c>
      <c r="C9" s="171">
        <v>1000</v>
      </c>
      <c r="E9" s="183">
        <f>('Bill Impacts - GS &lt; 50 1000'!$M$12+'Bill Impacts - GS &lt; 50 1000'!$M$19)</f>
        <v>10.219999999999997</v>
      </c>
      <c r="F9" s="183">
        <f>('Bill Impacts - GS &lt; 50 1000'!$S$12+'Bill Impacts - GS &lt; 50 1000'!$S$19)</f>
        <v>2.4299999999999997</v>
      </c>
      <c r="G9" s="183">
        <f>('Bill Impacts - GS &lt; 50 1000'!$Y$12+'Bill Impacts - GS &lt; 50 1000'!$Y$19)</f>
        <v>1.3200000000000038</v>
      </c>
      <c r="H9" s="183">
        <f>('Bill Impacts - GS &lt; 50 1000'!$AE$12+'Bill Impacts - GS &lt; 50 1000'!$AE$19)</f>
        <v>0.82999999999999652</v>
      </c>
      <c r="I9" s="184">
        <f>('Bill Impacts - GS &lt; 50 1000'!$AK$12+'Bill Impacts - GS &lt; 50 1000'!$AK$19)</f>
        <v>1.5900000000000052</v>
      </c>
      <c r="J9" s="212"/>
      <c r="K9" s="187" t="s">
        <v>85</v>
      </c>
      <c r="L9" s="205">
        <v>1000</v>
      </c>
      <c r="M9" s="205"/>
      <c r="N9" s="183">
        <f>'Bill Impacts - GS &lt; 50 1000'!$M$50</f>
        <v>11.69820590107571</v>
      </c>
      <c r="O9" s="183">
        <f>'Bill Impacts - GS &lt; 50 1000'!$S$50</f>
        <v>0.24231600000001663</v>
      </c>
      <c r="P9" s="183">
        <f>'Bill Impacts - GS &lt; 50 1000'!$Y$50</f>
        <v>1.6292369999999892</v>
      </c>
      <c r="Q9" s="183">
        <f>'Bill Impacts - GS &lt; 50 1000'!$AE$50</f>
        <v>1.2423160000000166</v>
      </c>
      <c r="R9" s="184">
        <f>'Bill Impacts - GS &lt; 50 1000'!$AK$50</f>
        <v>1.1112370000000169</v>
      </c>
    </row>
    <row r="10" spans="1:18" x14ac:dyDescent="0.25">
      <c r="A10" s="210"/>
      <c r="B10" s="170" t="s">
        <v>85</v>
      </c>
      <c r="C10" s="171">
        <v>2000</v>
      </c>
      <c r="E10" s="183">
        <f>('Bill Impacts - GS &lt; 50 2000'!$M$12+'Bill Impacts - GS &lt; 50 2000'!$M$19)</f>
        <v>12.319999999999997</v>
      </c>
      <c r="F10" s="183">
        <f>('Bill Impacts - GS &lt; 50 2000'!$S$12+'Bill Impacts - GS &lt; 50 2000'!$S$19)</f>
        <v>2.9299999999999997</v>
      </c>
      <c r="G10" s="183">
        <f>('Bill Impacts - GS &lt; 50 2000'!$Y$12+'Bill Impacts - GS &lt; 50 2000'!$Y$19)</f>
        <v>1.6200000000000045</v>
      </c>
      <c r="H10" s="183">
        <f>('Bill Impacts - GS &lt; 50 2000'!$AE$12+'Bill Impacts - GS &lt; 50 2000'!$AE$19)</f>
        <v>1.0299999999999976</v>
      </c>
      <c r="I10" s="184">
        <f>('Bill Impacts - GS &lt; 50 2000'!$AK$12+'Bill Impacts - GS &lt; 50 2000'!$AK$19)</f>
        <v>1.8900000000000041</v>
      </c>
      <c r="J10" s="212"/>
      <c r="K10" s="187" t="s">
        <v>85</v>
      </c>
      <c r="L10" s="205">
        <v>2000</v>
      </c>
      <c r="M10" s="205"/>
      <c r="N10" s="183">
        <f>'Bill Impacts - GS &lt; 50 2000'!$M$50</f>
        <v>16.636411802151486</v>
      </c>
      <c r="O10" s="183">
        <f>'Bill Impacts - GS &lt; 50 2000'!$S$50</f>
        <v>0.85463199999998096</v>
      </c>
      <c r="P10" s="183">
        <f>'Bill Impacts - GS &lt; 50 2000'!$Y$50</f>
        <v>2.2384739999999965</v>
      </c>
      <c r="Q10" s="183">
        <f>'Bill Impacts - GS &lt; 50 2000'!$AE$50</f>
        <v>1.854631999999981</v>
      </c>
      <c r="R10" s="184">
        <f>'Bill Impacts - GS &lt; 50 2000'!$AK$50</f>
        <v>1.7204740000000243</v>
      </c>
    </row>
    <row r="11" spans="1:18" x14ac:dyDescent="0.25">
      <c r="A11" s="210"/>
      <c r="B11" s="170" t="s">
        <v>85</v>
      </c>
      <c r="C11" s="171">
        <v>5000</v>
      </c>
      <c r="E11" s="183">
        <f>('Bill Impacts - GS &lt; 50 5000'!$M$12+'Bill Impacts - GS &lt; 50 5000'!$M$19)</f>
        <v>18.619999999999997</v>
      </c>
      <c r="F11" s="183">
        <f>('Bill Impacts - GS &lt; 50 5000'!$S$12+'Bill Impacts - GS &lt; 50 5000'!$S$19)</f>
        <v>4.43</v>
      </c>
      <c r="G11" s="183">
        <f>('Bill Impacts - GS &lt; 50 5000'!$Y$12+'Bill Impacts - GS &lt; 50 5000'!$Y$19)</f>
        <v>2.5200000000000031</v>
      </c>
      <c r="H11" s="183">
        <f>('Bill Impacts - GS &lt; 50 5000'!$AE$12+'Bill Impacts - GS &lt; 50 5000'!$AE$19)</f>
        <v>1.6299999999999955</v>
      </c>
      <c r="I11" s="184">
        <f>('Bill Impacts - GS &lt; 50 5000'!$AK$12+'Bill Impacts - GS &lt; 50 5000'!$AK$19)</f>
        <v>2.7900000000000063</v>
      </c>
      <c r="J11" s="212"/>
      <c r="K11" s="187" t="s">
        <v>85</v>
      </c>
      <c r="L11" s="205">
        <v>5000</v>
      </c>
      <c r="M11" s="205"/>
      <c r="N11" s="183">
        <f>'Bill Impacts - GS &lt; 50 5000'!$M$50</f>
        <v>31.451029505378642</v>
      </c>
      <c r="O11" s="183">
        <f>'Bill Impacts - GS &lt; 50 5000'!$S$50</f>
        <v>2.6915800000000445</v>
      </c>
      <c r="P11" s="183">
        <f>'Bill Impacts - GS &lt; 50 5000'!$Y$50</f>
        <v>4.0661849999999049</v>
      </c>
      <c r="Q11" s="183">
        <f>'Bill Impacts - GS &lt; 50 5000'!$AE$50</f>
        <v>3.6915800000000445</v>
      </c>
      <c r="R11" s="184">
        <f>'Bill Impacts - GS &lt; 50 5000'!$AK$50</f>
        <v>3.5481849999999895</v>
      </c>
    </row>
    <row r="12" spans="1:18" x14ac:dyDescent="0.25">
      <c r="A12" s="210"/>
      <c r="B12" s="170" t="s">
        <v>85</v>
      </c>
      <c r="C12" s="171">
        <v>10000</v>
      </c>
      <c r="E12" s="183">
        <f>('Bill Impacts - GS &lt; 50 10000'!$M$12+'Bill Impacts - GS &lt; 50 10000'!$M$19)</f>
        <v>29.119999999999997</v>
      </c>
      <c r="F12" s="183">
        <f>('Bill Impacts - GS &lt; 50 10000'!$S$12+'Bill Impacts - GS &lt; 50 10000'!$S$19)</f>
        <v>6.93</v>
      </c>
      <c r="G12" s="183">
        <f>('Bill Impacts - GS &lt; 50 10000'!$Y$12+'Bill Impacts - GS &lt; 50 10000'!$Y$19)</f>
        <v>4.0200000000000031</v>
      </c>
      <c r="H12" s="183">
        <f>('Bill Impacts - GS &lt; 50 10000'!$AE$12+'Bill Impacts - GS &lt; 50 10000'!$AE$19)</f>
        <v>2.6299999999999955</v>
      </c>
      <c r="I12" s="184">
        <f>('Bill Impacts - GS &lt; 50 10000'!$AK$12+'Bill Impacts - GS &lt; 50 10000'!$AK$19)</f>
        <v>4.2900000000000063</v>
      </c>
      <c r="J12" s="212"/>
      <c r="K12" s="187" t="s">
        <v>85</v>
      </c>
      <c r="L12" s="205">
        <v>10000</v>
      </c>
      <c r="M12" s="205"/>
      <c r="N12" s="183">
        <f>'Bill Impacts - GS &lt; 50 10000'!$M$50</f>
        <v>56.142059010757293</v>
      </c>
      <c r="O12" s="183">
        <f>'Bill Impacts - GS &lt; 50 10000'!$S$50</f>
        <v>5.7531599999999798</v>
      </c>
      <c r="P12" s="183">
        <f>'Bill Impacts - GS &lt; 50 10000'!$Y$50</f>
        <v>7.112369999999828</v>
      </c>
      <c r="Q12" s="183">
        <f>'Bill Impacts - GS &lt; 50 10000'!$AE$50</f>
        <v>6.7531599999999798</v>
      </c>
      <c r="R12" s="184">
        <f>'Bill Impacts - GS &lt; 50 10000'!$AK$50</f>
        <v>6.5943700000000263</v>
      </c>
    </row>
    <row r="13" spans="1:18" x14ac:dyDescent="0.25">
      <c r="A13" s="210"/>
      <c r="B13" s="170" t="s">
        <v>85</v>
      </c>
      <c r="C13" s="171">
        <v>15000</v>
      </c>
      <c r="E13" s="183">
        <f>('Bill Impacts - GS &lt; 50 15000'!$M$12+'Bill Impacts - GS &lt; 50 15000'!$M$19)</f>
        <v>39.619999999999997</v>
      </c>
      <c r="F13" s="183">
        <f>('Bill Impacts - GS &lt; 50 15000'!$S$12+'Bill Impacts - GS &lt; 50 15000'!$S$19)</f>
        <v>9.43</v>
      </c>
      <c r="G13" s="183">
        <f>('Bill Impacts - GS &lt; 50 15000'!$Y$12+'Bill Impacts - GS &lt; 50 15000'!$Y$19)</f>
        <v>5.5200000000000031</v>
      </c>
      <c r="H13" s="183">
        <f>('Bill Impacts - GS &lt; 50 15000'!$AE$12+'Bill Impacts - GS &lt; 50 15000'!$AE$19)</f>
        <v>3.6299999999999955</v>
      </c>
      <c r="I13" s="184">
        <f>('Bill Impacts - GS &lt; 50 15000'!$AK$12+'Bill Impacts - GS &lt; 50 15000'!$AK$19)</f>
        <v>5.7900000000000063</v>
      </c>
      <c r="J13" s="212"/>
      <c r="K13" s="187" t="s">
        <v>85</v>
      </c>
      <c r="L13" s="205">
        <v>15000</v>
      </c>
      <c r="M13" s="205"/>
      <c r="N13" s="183">
        <f>'Bill Impacts - GS &lt; 50 15000'!$M$50</f>
        <v>80.833088516135831</v>
      </c>
      <c r="O13" s="183">
        <f>'Bill Impacts - GS &lt; 50 15000'!$S$50</f>
        <v>8.8147399999998015</v>
      </c>
      <c r="P13" s="183">
        <f>'Bill Impacts - GS &lt; 50 15000'!$Y$50</f>
        <v>10.158554999999978</v>
      </c>
      <c r="Q13" s="183">
        <f>'Bill Impacts - GS &lt; 50 15000'!$AE$50</f>
        <v>9.8147400000002563</v>
      </c>
      <c r="R13" s="184">
        <f>'Bill Impacts - GS &lt; 50 15000'!$AK$50</f>
        <v>9.6405549999999494</v>
      </c>
    </row>
    <row r="14" spans="1:18" x14ac:dyDescent="0.25">
      <c r="A14" s="210"/>
      <c r="B14" s="170" t="s">
        <v>86</v>
      </c>
      <c r="C14" s="171">
        <v>43999.999999999993</v>
      </c>
      <c r="D14" s="171">
        <v>100</v>
      </c>
      <c r="E14" s="183">
        <f>('Bill Impacts - GS &gt; 50 100'!$M$12+'Bill Impacts - GS &gt; 50 100'!$M$19)</f>
        <v>118.19999999999999</v>
      </c>
      <c r="F14" s="183">
        <f>('Bill Impacts - GS &gt; 50 100'!$S$12+'Bill Impacts - GS &gt; 50 100'!$S$19)</f>
        <v>28.230000000000018</v>
      </c>
      <c r="G14" s="183">
        <f>('Bill Impacts - GS &gt; 50 100'!$Y$12+'Bill Impacts - GS &gt; 50 100'!$Y$19)</f>
        <v>15.860000000000014</v>
      </c>
      <c r="H14" s="183">
        <f>('Bill Impacts - GS &gt; 50 100'!$AE$12+'Bill Impacts - GS &gt; 50 100'!$AE$19)</f>
        <v>9.2300000000000182</v>
      </c>
      <c r="I14" s="184">
        <f>('Bill Impacts - GS &gt; 50 100'!$AK$12+'Bill Impacts - GS &gt; 50 100'!$AK$19)</f>
        <v>18.859999999999957</v>
      </c>
      <c r="J14" s="212"/>
      <c r="K14" s="187" t="s">
        <v>86</v>
      </c>
      <c r="L14" s="205">
        <v>43999.999999999993</v>
      </c>
      <c r="M14" s="205">
        <v>100</v>
      </c>
      <c r="N14" s="183">
        <f>'Bill Impacts - GS &gt; 50 100'!$M$56</f>
        <v>253.63346139711302</v>
      </c>
      <c r="O14" s="183">
        <f>'Bill Impacts - GS &gt; 50 100'!$S$56</f>
        <v>32.305475999999544</v>
      </c>
      <c r="P14" s="183">
        <f>'Bill Impacts - GS &gt; 50 100'!$Y$56</f>
        <v>28.730000000000473</v>
      </c>
      <c r="Q14" s="183">
        <f>'Bill Impacts - GS &gt; 50 100'!$AE$56</f>
        <v>22.090000000000146</v>
      </c>
      <c r="R14" s="184">
        <f>'Bill Impacts - GS &gt; 50 100'!$AK$56</f>
        <v>31.729999999999563</v>
      </c>
    </row>
    <row r="15" spans="1:18" x14ac:dyDescent="0.25">
      <c r="A15" s="210"/>
      <c r="B15" s="170" t="s">
        <v>86</v>
      </c>
      <c r="C15" s="171">
        <v>109999.99999999999</v>
      </c>
      <c r="D15" s="171">
        <v>250</v>
      </c>
      <c r="E15" s="183">
        <f>('Bill Impacts - GS &gt; 50 250'!$M$12+'Bill Impacts - GS &gt; 50 250'!$M$19)</f>
        <v>184.30499999999995</v>
      </c>
      <c r="F15" s="183">
        <f>('Bill Impacts - GS &gt; 50 250'!$S$12+'Bill Impacts - GS &gt; 50 250'!$S$19)</f>
        <v>44.010000000000105</v>
      </c>
      <c r="G15" s="183">
        <f>('Bill Impacts - GS &gt; 50 250'!$Y$12+'Bill Impacts - GS &gt; 50 250'!$Y$19)</f>
        <v>24.724999999999966</v>
      </c>
      <c r="H15" s="183">
        <f>('Bill Impacts - GS &gt; 50 250'!$AE$12+'Bill Impacts - GS &gt; 50 250'!$AE$19)</f>
        <v>14.390000000000043</v>
      </c>
      <c r="I15" s="184">
        <f>('Bill Impacts - GS &gt; 50 250'!$AK$12+'Bill Impacts - GS &gt; 50 250'!$AK$19)</f>
        <v>29.38999999999993</v>
      </c>
      <c r="J15" s="212"/>
      <c r="K15" s="187" t="s">
        <v>86</v>
      </c>
      <c r="L15" s="205">
        <v>109999.99999999999</v>
      </c>
      <c r="M15" s="205">
        <v>250</v>
      </c>
      <c r="N15" s="183">
        <f>'Bill Impacts - GS &gt; 50 250'!$M$56</f>
        <v>531.04865349278407</v>
      </c>
      <c r="O15" s="183">
        <f>'Bill Impacts - GS &gt; 50 250'!$S$56</f>
        <v>54.19868999999926</v>
      </c>
      <c r="P15" s="183">
        <f>'Bill Impacts - GS &gt; 50 250'!$Y$56</f>
        <v>56.899999999999636</v>
      </c>
      <c r="Q15" s="183">
        <f>'Bill Impacts - GS &gt; 50 250'!$AE$56</f>
        <v>46.539999999999054</v>
      </c>
      <c r="R15" s="184">
        <f>'Bill Impacts - GS &gt; 50 250'!$AK$56</f>
        <v>61.565000000000509</v>
      </c>
    </row>
    <row r="16" spans="1:18" x14ac:dyDescent="0.25">
      <c r="A16" s="210"/>
      <c r="B16" s="170" t="s">
        <v>86</v>
      </c>
      <c r="C16" s="171">
        <v>153999.99999999997</v>
      </c>
      <c r="D16" s="171">
        <v>350</v>
      </c>
      <c r="E16" s="183">
        <f>('Bill Impacts - GS &gt; 50 350'!$M$12+'Bill Impacts - GS &gt; 50 350'!$M$19)</f>
        <v>228.375</v>
      </c>
      <c r="F16" s="183">
        <f>('Bill Impacts - GS &gt; 50 350'!$S$12+'Bill Impacts - GS &gt; 50 350'!$S$19)</f>
        <v>54.530000000000086</v>
      </c>
      <c r="G16" s="183">
        <f>('Bill Impacts - GS &gt; 50 350'!$Y$12+'Bill Impacts - GS &gt; 50 350'!$Y$19)</f>
        <v>30.634999999999934</v>
      </c>
      <c r="H16" s="183">
        <f>('Bill Impacts - GS &gt; 50 350'!$AE$12+'Bill Impacts - GS &gt; 50 350'!$AE$19)</f>
        <v>17.830000000000098</v>
      </c>
      <c r="I16" s="184">
        <f>('Bill Impacts - GS &gt; 50 350'!$AK$12+'Bill Impacts - GS &gt; 50 350'!$AK$19)</f>
        <v>36.409999999999911</v>
      </c>
      <c r="J16" s="212"/>
      <c r="K16" s="187" t="s">
        <v>86</v>
      </c>
      <c r="L16" s="205">
        <v>153999.99999999997</v>
      </c>
      <c r="M16" s="205">
        <v>350</v>
      </c>
      <c r="N16" s="183">
        <f>'Bill Impacts - GS &gt; 50 350'!$M$56</f>
        <v>715.99211488989749</v>
      </c>
      <c r="O16" s="183">
        <f>'Bill Impacts - GS &gt; 50 350'!$S$56</f>
        <v>68.794165999999677</v>
      </c>
      <c r="P16" s="183">
        <f>'Bill Impacts - GS &gt; 50 350'!$Y$56</f>
        <v>75.680000000000291</v>
      </c>
      <c r="Q16" s="183">
        <f>'Bill Impacts - GS &gt; 50 350'!$AE$56</f>
        <v>62.840000000000146</v>
      </c>
      <c r="R16" s="184">
        <f>'Bill Impacts - GS &gt; 50 350'!$AK$56</f>
        <v>81.455000000001746</v>
      </c>
    </row>
    <row r="17" spans="1:18" x14ac:dyDescent="0.25">
      <c r="A17" s="210"/>
      <c r="B17" s="170" t="s">
        <v>86</v>
      </c>
      <c r="C17" s="171">
        <v>879999.99999999988</v>
      </c>
      <c r="D17" s="171">
        <v>2000</v>
      </c>
      <c r="E17" s="183">
        <f>('Bill Impacts - GS &gt; 50 2000'!$M$12+'Bill Impacts - GS &gt; 50 2000'!$M$19)</f>
        <v>955.52999999999963</v>
      </c>
      <c r="F17" s="183">
        <f>('Bill Impacts - GS &gt; 50 2000'!$S$12+'Bill Impacts - GS &gt; 50 2000'!$S$19)</f>
        <v>228.11000000000058</v>
      </c>
      <c r="G17" s="183">
        <f>('Bill Impacts - GS &gt; 50 2000'!$Y$12+'Bill Impacts - GS &gt; 50 2000'!$Y$19)</f>
        <v>128.14999999999981</v>
      </c>
      <c r="H17" s="183">
        <f>('Bill Impacts - GS &gt; 50 2000'!$AE$12+'Bill Impacts - GS &gt; 50 2000'!$AE$19)</f>
        <v>74.590000000000202</v>
      </c>
      <c r="I17" s="184">
        <f>('Bill Impacts - GS &gt; 50 2000'!$AK$12+'Bill Impacts - GS &gt; 50 2000'!$AK$19)</f>
        <v>152.23999999999961</v>
      </c>
      <c r="J17" s="212"/>
      <c r="K17" s="187" t="s">
        <v>86</v>
      </c>
      <c r="L17" s="205">
        <v>879999.99999999988</v>
      </c>
      <c r="M17" s="205">
        <v>2000</v>
      </c>
      <c r="N17" s="183">
        <f>'Bill Impacts - GS &gt; 50 2000'!$M$56</f>
        <v>3767.5592279422708</v>
      </c>
      <c r="O17" s="183">
        <f>'Bill Impacts - GS &gt; 50 2000'!$S$56</f>
        <v>309.61951999999292</v>
      </c>
      <c r="P17" s="183">
        <f>'Bill Impacts - GS &gt; 50 2000'!$Y$56</f>
        <v>385.55000000000291</v>
      </c>
      <c r="Q17" s="183">
        <f>'Bill Impacts - GS &gt; 50 2000'!$AE$56</f>
        <v>331.7899999999936</v>
      </c>
      <c r="R17" s="184">
        <f>'Bill Impacts - GS &gt; 50 2000'!$AK$56</f>
        <v>409.63999999999942</v>
      </c>
    </row>
    <row r="18" spans="1:18" x14ac:dyDescent="0.25">
      <c r="A18" s="210"/>
      <c r="B18" s="170" t="s">
        <v>86</v>
      </c>
      <c r="C18" s="171">
        <v>1759999.9999999998</v>
      </c>
      <c r="D18" s="171">
        <v>4000</v>
      </c>
      <c r="E18" s="183">
        <f>('Bill Impacts - GS &gt; 50 4000'!$M$12+'Bill Impacts - GS &gt; 50 4000'!$M$19)</f>
        <v>1836.9299999999994</v>
      </c>
      <c r="F18" s="183">
        <f>('Bill Impacts - GS &gt; 50 4000'!$S$12+'Bill Impacts - GS &gt; 50 4000'!$S$19)</f>
        <v>438.51000000000113</v>
      </c>
      <c r="G18" s="183">
        <f>('Bill Impacts - GS &gt; 50 4000'!$Y$12+'Bill Impacts - GS &gt; 50 4000'!$Y$19)</f>
        <v>246.34999999999962</v>
      </c>
      <c r="H18" s="183">
        <f>('Bill Impacts - GS &gt; 50 4000'!$AE$12+'Bill Impacts - GS &gt; 50 4000'!$AE$19)</f>
        <v>143.39000000000038</v>
      </c>
      <c r="I18" s="184">
        <f>('Bill Impacts - GS &gt; 50 4000'!$AK$12+'Bill Impacts - GS &gt; 50 4000'!$AK$19)</f>
        <v>292.63999999999925</v>
      </c>
      <c r="J18" s="212"/>
      <c r="K18" s="187" t="s">
        <v>86</v>
      </c>
      <c r="L18" s="205">
        <v>1759999.9999999998</v>
      </c>
      <c r="M18" s="205">
        <v>4000</v>
      </c>
      <c r="N18" s="183">
        <f>'Bill Impacts - GS &gt; 50 4000'!$M$56</f>
        <v>7466.4284558845393</v>
      </c>
      <c r="O18" s="183">
        <f>'Bill Impacts - GS &gt; 50 4000'!$S$56</f>
        <v>601.52903999999398</v>
      </c>
      <c r="P18" s="183">
        <f>'Bill Impacts - GS &gt; 50 4000'!$Y$56</f>
        <v>761.14999999999418</v>
      </c>
      <c r="Q18" s="183">
        <f>'Bill Impacts - GS &gt; 50 4000'!$AE$56</f>
        <v>657.78999999997905</v>
      </c>
      <c r="R18" s="184">
        <f>'Bill Impacts - GS &gt; 50 4000'!$AK$56</f>
        <v>807.44000000000233</v>
      </c>
    </row>
    <row r="19" spans="1:18" x14ac:dyDescent="0.25">
      <c r="A19" s="210"/>
      <c r="B19" s="170" t="s">
        <v>87</v>
      </c>
      <c r="C19" s="171">
        <v>3321500</v>
      </c>
      <c r="D19" s="171">
        <v>6500</v>
      </c>
      <c r="E19" s="183">
        <f>('Bill Impacts - Large Use 6500'!$M$12+'Bill Impacts - Large Use 6500'!$M$19)</f>
        <v>-7665.189999999996</v>
      </c>
      <c r="F19" s="183">
        <f>('Bill Impacts - Large Use 6500'!$S$12+'Bill Impacts - Large Use 6500'!$S$19)</f>
        <v>1134.2299999999977</v>
      </c>
      <c r="G19" s="183">
        <f>('Bill Impacts - Large Use 6500'!$Y$12+'Bill Impacts - Large Use 6500'!$Y$19)</f>
        <v>535.04</v>
      </c>
      <c r="H19" s="183">
        <f>('Bill Impacts - Large Use 6500'!$AE$12+'Bill Impacts - Large Use 6500'!$AE$19)</f>
        <v>376.73000000000138</v>
      </c>
      <c r="I19" s="184">
        <f>('Bill Impacts - Large Use 6500'!$AK$12+'Bill Impacts - Large Use 6500'!$AK$19)</f>
        <v>767.02999999999884</v>
      </c>
      <c r="J19" s="212"/>
      <c r="K19" s="187" t="s">
        <v>87</v>
      </c>
      <c r="L19" s="205">
        <v>3321500</v>
      </c>
      <c r="M19" s="205">
        <v>6500</v>
      </c>
      <c r="N19" s="183">
        <f>'Bill Impacts - Large Use 6500'!$M$56</f>
        <v>-804.33653674658854</v>
      </c>
      <c r="O19" s="183">
        <f>'Bill Impacts - Large Use 6500'!$S$56</f>
        <v>1432.6228999999585</v>
      </c>
      <c r="P19" s="183">
        <f>'Bill Impacts - Large Use 6500'!$Y$56</f>
        <v>1491.8400000000256</v>
      </c>
      <c r="Q19" s="183">
        <f>'Bill Impacts - Large Use 6500'!$AE$56</f>
        <v>1334.179999999993</v>
      </c>
      <c r="R19" s="184">
        <f>'Bill Impacts - Large Use 6500'!$AK$56</f>
        <v>1723.8300000000163</v>
      </c>
    </row>
    <row r="20" spans="1:18" x14ac:dyDescent="0.25">
      <c r="A20" s="210"/>
      <c r="B20" s="170" t="s">
        <v>87</v>
      </c>
      <c r="C20" s="171">
        <v>3832500</v>
      </c>
      <c r="D20" s="171">
        <v>7500</v>
      </c>
      <c r="E20" s="183">
        <f>('Bill Impacts - Large Use 7500'!$M$12+'Bill Impacts - Large Use 7500'!$M$19)</f>
        <v>-7992.0899999999965</v>
      </c>
      <c r="F20" s="183">
        <f>('Bill Impacts - Large Use 7500'!$S$12+'Bill Impacts - Large Use 7500'!$S$19)</f>
        <v>1182.6299999999974</v>
      </c>
      <c r="G20" s="183">
        <f>('Bill Impacts - Large Use 7500'!$Y$12+'Bill Impacts - Large Use 7500'!$Y$19)</f>
        <v>557.84000000000015</v>
      </c>
      <c r="H20" s="183">
        <f>('Bill Impacts - Large Use 7500'!$AE$12+'Bill Impacts - Large Use 7500'!$AE$19)</f>
        <v>392.83000000000175</v>
      </c>
      <c r="I20" s="184">
        <f>('Bill Impacts - Large Use 7500'!$AK$12+'Bill Impacts - Large Use 7500'!$AK$19)</f>
        <v>799.72999999999956</v>
      </c>
      <c r="J20" s="212"/>
      <c r="K20" s="187" t="s">
        <v>87</v>
      </c>
      <c r="L20" s="205">
        <v>3832500</v>
      </c>
      <c r="M20" s="205">
        <v>7500</v>
      </c>
      <c r="N20" s="183">
        <f>'Bill Impacts - Large Use 7500'!$M$56</f>
        <v>-75.714465476805344</v>
      </c>
      <c r="O20" s="183">
        <f>'Bill Impacts - Large Use 7500'!$S$56</f>
        <v>1526.9295000000275</v>
      </c>
      <c r="P20" s="183">
        <f>'Bill Impacts - Large Use 7500'!$Y$56</f>
        <v>1661.8399999999674</v>
      </c>
      <c r="Q20" s="183">
        <f>'Bill Impacts - Large Use 7500'!$AE$56</f>
        <v>1497.5800000000163</v>
      </c>
      <c r="R20" s="184">
        <f>'Bill Impacts - Large Use 7500'!$AK$56</f>
        <v>1903.7300000000396</v>
      </c>
    </row>
    <row r="21" spans="1:18" x14ac:dyDescent="0.25">
      <c r="A21" s="210"/>
      <c r="B21" s="170" t="s">
        <v>87</v>
      </c>
      <c r="C21" s="171">
        <v>5110000</v>
      </c>
      <c r="D21" s="171">
        <v>10000</v>
      </c>
      <c r="E21" s="183">
        <f>('Bill Impacts - Large Use 10000'!$M$12+'Bill Impacts - Large Use 10000'!$M$19)</f>
        <v>-8809.3399999999965</v>
      </c>
      <c r="F21" s="183">
        <f>('Bill Impacts - Large Use 10000'!$S$12+'Bill Impacts - Large Use 10000'!$S$19)</f>
        <v>1303.6299999999974</v>
      </c>
      <c r="G21" s="183">
        <f>('Bill Impacts - Large Use 10000'!$Y$12+'Bill Impacts - Large Use 10000'!$Y$19)</f>
        <v>614.84000000000015</v>
      </c>
      <c r="H21" s="183">
        <f>('Bill Impacts - Large Use 10000'!$AE$12+'Bill Impacts - Large Use 10000'!$AE$19)</f>
        <v>433.08000000000175</v>
      </c>
      <c r="I21" s="184">
        <f>('Bill Impacts - Large Use 10000'!$AK$12+'Bill Impacts - Large Use 10000'!$AK$19)</f>
        <v>881.47999999999774</v>
      </c>
      <c r="J21" s="212"/>
      <c r="K21" s="187" t="s">
        <v>87</v>
      </c>
      <c r="L21" s="205">
        <v>5110000</v>
      </c>
      <c r="M21" s="205">
        <v>10000</v>
      </c>
      <c r="N21" s="183">
        <f>'Bill Impacts - Large Use 10000'!$M$56</f>
        <v>1745.8407126975944</v>
      </c>
      <c r="O21" s="183">
        <f>'Bill Impacts - Large Use 10000'!$S$56</f>
        <v>1762.6959999998799</v>
      </c>
      <c r="P21" s="183">
        <f>'Bill Impacts - Large Use 10000'!$Y$56</f>
        <v>2086.8400000000838</v>
      </c>
      <c r="Q21" s="183">
        <f>'Bill Impacts - Large Use 10000'!$AE$56</f>
        <v>1906.0799999999581</v>
      </c>
      <c r="R21" s="184">
        <f>'Bill Impacts - Large Use 10000'!$AK$56</f>
        <v>2353.4799999999814</v>
      </c>
    </row>
    <row r="22" spans="1:18" x14ac:dyDescent="0.25">
      <c r="A22" s="210"/>
      <c r="B22" s="170" t="s">
        <v>87</v>
      </c>
      <c r="C22" s="171">
        <v>6387500</v>
      </c>
      <c r="D22" s="171">
        <v>12500</v>
      </c>
      <c r="E22" s="183">
        <f>('Bill Impacts - Large Use 12500'!$M$12+'Bill Impacts - Large Use 12500'!$M$19)</f>
        <v>-9626.5899999999965</v>
      </c>
      <c r="F22" s="183">
        <f>('Bill Impacts - Large Use 12500'!$S$12+'Bill Impacts - Large Use 12500'!$S$19)</f>
        <v>1424.6299999999974</v>
      </c>
      <c r="G22" s="183">
        <f>('Bill Impacts - Large Use 12500'!$Y$12+'Bill Impacts - Large Use 12500'!$Y$19)</f>
        <v>671.84000000000015</v>
      </c>
      <c r="H22" s="183">
        <f>('Bill Impacts - Large Use 12500'!$AE$12+'Bill Impacts - Large Use 12500'!$AE$19)</f>
        <v>473.33000000000175</v>
      </c>
      <c r="I22" s="184">
        <f>('Bill Impacts - Large Use 12500'!$AK$12+'Bill Impacts - Large Use 12500'!$AK$19)</f>
        <v>963.22999999999774</v>
      </c>
      <c r="J22" s="212"/>
      <c r="K22" s="187" t="s">
        <v>87</v>
      </c>
      <c r="L22" s="205">
        <v>6387500</v>
      </c>
      <c r="M22" s="205">
        <v>12500</v>
      </c>
      <c r="N22" s="183">
        <f>'Bill Impacts - Large Use 12500'!$M$56</f>
        <v>3567.3958908718778</v>
      </c>
      <c r="O22" s="183">
        <f>'Bill Impacts - Large Use 12500'!$S$56</f>
        <v>1998.4625000000233</v>
      </c>
      <c r="P22" s="183">
        <f>'Bill Impacts - Large Use 12500'!$Y$56</f>
        <v>2511.8399999999674</v>
      </c>
      <c r="Q22" s="183">
        <f>'Bill Impacts - Large Use 12500'!$AE$56</f>
        <v>2314.5800000000745</v>
      </c>
      <c r="R22" s="184">
        <f>'Bill Impacts - Large Use 12500'!$AK$56</f>
        <v>2803.2299999999814</v>
      </c>
    </row>
    <row r="23" spans="1:18" x14ac:dyDescent="0.25">
      <c r="A23" s="210"/>
      <c r="B23" s="170" t="s">
        <v>90</v>
      </c>
      <c r="C23" s="171">
        <v>7665000</v>
      </c>
      <c r="D23" s="171">
        <v>15000</v>
      </c>
      <c r="E23" s="183">
        <f>('Bill Impacts - Large Use2 15000'!$M$12+'Bill Impacts - Large Use2 15000'!$M$19)</f>
        <v>-38379.82</v>
      </c>
      <c r="F23" s="183">
        <f>('Bill Impacts - Large Use2 15000'!$S$12+'Bill Impacts - Large Use2 15000'!$S$19)</f>
        <v>1098.8800000000001</v>
      </c>
      <c r="G23" s="183">
        <f>('Bill Impacts - Large Use2 15000'!$Y$12+'Bill Impacts - Large Use2 15000'!$Y$19)</f>
        <v>2235.8200000000002</v>
      </c>
      <c r="H23" s="183">
        <f>('Bill Impacts - Large Use2 15000'!$AE$12+'Bill Impacts - Large Use2 15000'!$AE$19)</f>
        <v>134.77999999999975</v>
      </c>
      <c r="I23" s="184">
        <f>('Bill Impacts - Large Use2 15000'!$AK$12+'Bill Impacts - Large Use2 15000'!$AK$19)</f>
        <v>262.42000000000007</v>
      </c>
      <c r="J23" s="212"/>
      <c r="K23" s="187" t="s">
        <v>90</v>
      </c>
      <c r="L23" s="205">
        <v>7665000</v>
      </c>
      <c r="M23" s="205">
        <v>15000</v>
      </c>
      <c r="N23" s="183">
        <f>'Bill Impacts - Large Use2 15000'!$M$56</f>
        <v>-22346.028930953704</v>
      </c>
      <c r="O23" s="183">
        <f>'Bill Impacts - Large Use2 15000'!$S$56</f>
        <v>1586.4790000001667</v>
      </c>
      <c r="P23" s="183">
        <f>'Bill Impacts - Large Use2 15000'!$Y$56</f>
        <v>4443.8199999999488</v>
      </c>
      <c r="Q23" s="183">
        <f>'Bill Impacts - Large Use2 15000'!$AE$56</f>
        <v>2344.2800000000279</v>
      </c>
      <c r="R23" s="184">
        <f>'Bill Impacts - Large Use2 15000'!$AK$56</f>
        <v>2470.4199999999255</v>
      </c>
    </row>
    <row r="24" spans="1:18" x14ac:dyDescent="0.25">
      <c r="A24" s="210"/>
      <c r="B24" s="170" t="s">
        <v>90</v>
      </c>
      <c r="C24" s="171">
        <v>10220000</v>
      </c>
      <c r="D24" s="171">
        <v>20000</v>
      </c>
      <c r="E24" s="183">
        <f>('Bill Impacts - Large Use2 20000'!$M$12+'Bill Impacts - Large Use2 20000'!$M$19)</f>
        <v>-44386.32</v>
      </c>
      <c r="F24" s="183">
        <f>('Bill Impacts - Large Use2 20000'!$S$12+'Bill Impacts - Large Use2 20000'!$S$19)</f>
        <v>1270.8800000000001</v>
      </c>
      <c r="G24" s="183">
        <f>('Bill Impacts - Large Use2 20000'!$Y$12+'Bill Impacts - Large Use2 20000'!$Y$19)</f>
        <v>2585.8200000000002</v>
      </c>
      <c r="H24" s="183">
        <f>('Bill Impacts - Large Use2 20000'!$AE$12+'Bill Impacts - Large Use2 20000'!$AE$19)</f>
        <v>155.77999999999884</v>
      </c>
      <c r="I24" s="184">
        <f>('Bill Impacts - Large Use2 20000'!$AK$12+'Bill Impacts - Large Use2 20000'!$AK$19)</f>
        <v>303.42000000000098</v>
      </c>
      <c r="J24" s="212"/>
      <c r="K24" s="187" t="s">
        <v>90</v>
      </c>
      <c r="L24" s="205">
        <v>10220000</v>
      </c>
      <c r="M24" s="205">
        <v>20000</v>
      </c>
      <c r="N24" s="183">
        <f>'Bill Impacts - Large Use2 20000'!$M$56</f>
        <v>-25161.918574604904</v>
      </c>
      <c r="O24" s="183">
        <f>'Bill Impacts - Large Use2 20000'!$S$56</f>
        <v>4075.0119999998715</v>
      </c>
      <c r="P24" s="183">
        <f>'Bill Impacts - Large Use2 20000'!$Y$56</f>
        <v>5529.8200000000652</v>
      </c>
      <c r="Q24" s="183">
        <f>'Bill Impacts - Large Use2 20000'!$AE$56</f>
        <v>3101.7800000000279</v>
      </c>
      <c r="R24" s="184">
        <f>'Bill Impacts - Large Use2 20000'!$AK$56</f>
        <v>3247.4199999999255</v>
      </c>
    </row>
    <row r="25" spans="1:18" x14ac:dyDescent="0.25">
      <c r="A25" s="210"/>
      <c r="B25" s="170" t="s">
        <v>88</v>
      </c>
      <c r="C25" s="171">
        <v>250</v>
      </c>
      <c r="E25" s="183">
        <f>('Bill Impacts - USL 250'!$M$12+'Bill Impacts - USL 250'!$M$19)</f>
        <v>0.19390000000000063</v>
      </c>
      <c r="F25" s="183">
        <f>('Bill Impacts - USL 250'!$S$12+'Bill Impacts - USL 250'!$S$19)</f>
        <v>0.26159999999999872</v>
      </c>
      <c r="G25" s="183">
        <f>('Bill Impacts - USL 250'!$Y$12+'Bill Impacts - USL 250'!$Y$19)</f>
        <v>0.27680000000000016</v>
      </c>
      <c r="H25" s="183">
        <f>('Bill Impacts - USL 250'!$AE$12+'Bill Impacts - USL 250'!$AE$19)</f>
        <v>0.15829999999999966</v>
      </c>
      <c r="I25" s="184">
        <f>('Bill Impacts - USL 250'!$AK$12+'Bill Impacts - USL 250'!$AK$19)</f>
        <v>0.38240000000000096</v>
      </c>
      <c r="J25" s="212"/>
      <c r="K25" s="187" t="s">
        <v>88</v>
      </c>
      <c r="L25" s="205">
        <v>250</v>
      </c>
      <c r="M25" s="205"/>
      <c r="N25" s="183">
        <f>'Bill Impacts - USL 250'!$M$56</f>
        <v>0.90785611928147603</v>
      </c>
      <c r="O25" s="183">
        <f>'Bill Impacts - USL 250'!$S$56</f>
        <v>0.21467899999999673</v>
      </c>
      <c r="P25" s="183">
        <f>'Bill Impacts - USL 250'!$Y$56</f>
        <v>0.35410925000000049</v>
      </c>
      <c r="Q25" s="183">
        <f>'Bill Impacts - USL 250'!$AE$56</f>
        <v>0.26137900000000514</v>
      </c>
      <c r="R25" s="184">
        <f>'Bill Impacts - USL 250'!$AK$56</f>
        <v>0.45970924999999596</v>
      </c>
    </row>
    <row r="26" spans="1:18" x14ac:dyDescent="0.25">
      <c r="A26" s="210"/>
      <c r="B26" s="170" t="s">
        <v>88</v>
      </c>
      <c r="C26" s="171">
        <v>500</v>
      </c>
      <c r="E26" s="183">
        <f>('Bill Impacts - USL 500'!$M$12+'Bill Impacts - USL 500'!$M$19)</f>
        <v>0.24390000000000089</v>
      </c>
      <c r="F26" s="183">
        <f>('Bill Impacts - USL 500'!$S$12+'Bill Impacts - USL 500'!$S$19)</f>
        <v>0.3365999999999989</v>
      </c>
      <c r="G26" s="183">
        <f>('Bill Impacts - USL 500'!$Y$12+'Bill Impacts - USL 500'!$Y$19)</f>
        <v>0.35179999999999989</v>
      </c>
      <c r="H26" s="183">
        <f>('Bill Impacts - USL 500'!$AE$12+'Bill Impacts - USL 500'!$AE$19)</f>
        <v>0.20829999999999949</v>
      </c>
      <c r="I26" s="184">
        <f>('Bill Impacts - USL 500'!$AK$12+'Bill Impacts - USL 500'!$AK$19)</f>
        <v>0.48240000000000105</v>
      </c>
      <c r="J26" s="212"/>
      <c r="K26" s="187" t="s">
        <v>88</v>
      </c>
      <c r="L26" s="205">
        <v>500</v>
      </c>
      <c r="M26" s="205"/>
      <c r="N26" s="183">
        <f>'Bill Impacts - USL 500'!$M$56</f>
        <v>1.7118122385629562</v>
      </c>
      <c r="O26" s="183">
        <f>'Bill Impacts - USL 500'!$S$56</f>
        <v>0.24275799999999492</v>
      </c>
      <c r="P26" s="183">
        <f>'Bill Impacts - USL 500'!$Y$56</f>
        <v>0.50641849999999522</v>
      </c>
      <c r="Q26" s="183">
        <f>'Bill Impacts - USL 500'!$AE$56</f>
        <v>0.41445799999999622</v>
      </c>
      <c r="R26" s="184">
        <f>'Bill Impacts - USL 500'!$AK$56</f>
        <v>0.63701850000001059</v>
      </c>
    </row>
    <row r="27" spans="1:18" x14ac:dyDescent="0.25">
      <c r="A27" s="210"/>
      <c r="B27" s="170" t="s">
        <v>89</v>
      </c>
      <c r="C27" s="171">
        <v>97008</v>
      </c>
      <c r="D27" s="171">
        <v>216</v>
      </c>
      <c r="E27" s="183">
        <f>('Bill Impacts - Sentinel (2)'!$M$12+'Bill Impacts - Sentinel (2)'!$M$19)</f>
        <v>1468.2402999999999</v>
      </c>
      <c r="F27" s="183">
        <f>('Bill Impacts - Sentinel (2)'!$S$12+'Bill Impacts - Sentinel (2)'!$S$19)</f>
        <v>349.35800000000063</v>
      </c>
      <c r="G27" s="183">
        <f>('Bill Impacts - Sentinel (2)'!$Y$12+'Bill Impacts - Sentinel (2)'!$Y$19)</f>
        <v>184.43159999999853</v>
      </c>
      <c r="H27" s="183">
        <f>('Bill Impacts - Sentinel (2)'!$AE$12+'Bill Impacts - Sentinel (2)'!$AE$19)</f>
        <v>120.05060000000049</v>
      </c>
      <c r="I27" s="184">
        <f>('Bill Impacts - Sentinel (2)'!$AK$12+'Bill Impacts - Sentinel (2)'!$AK$19)</f>
        <v>233.24159999999983</v>
      </c>
      <c r="J27" s="212"/>
      <c r="K27" s="187" t="s">
        <v>89</v>
      </c>
      <c r="L27" s="205">
        <v>97008</v>
      </c>
      <c r="M27" s="205">
        <v>216</v>
      </c>
      <c r="N27" s="183">
        <f>'Bill Impacts - Sentinel (2)'!$M$56</f>
        <v>1707.8438362356028</v>
      </c>
      <c r="O27" s="183">
        <f>'Bill Impacts - Sentinel (2)'!$S$56</f>
        <v>299.50388763200317</v>
      </c>
      <c r="P27" s="183">
        <f>'Bill Impacts - Sentinel (2)'!$Y$56</f>
        <v>207.28439999999682</v>
      </c>
      <c r="Q27" s="183">
        <f>'Bill Impacts - Sentinel (2)'!$AE$56</f>
        <v>142.92499999999927</v>
      </c>
      <c r="R27" s="184">
        <f>'Bill Impacts - Sentinel (2)'!$AK$56</f>
        <v>256.09439999999813</v>
      </c>
    </row>
    <row r="28" spans="1:18" ht="13.8" thickBot="1" x14ac:dyDescent="0.3">
      <c r="A28" s="211"/>
      <c r="B28" s="173" t="s">
        <v>118</v>
      </c>
      <c r="C28" s="174">
        <v>2400000</v>
      </c>
      <c r="D28" s="174">
        <v>6800</v>
      </c>
      <c r="E28" s="185">
        <f>('Bill Impacts - Street Light (2'!$M$12+'Bill Impacts - Street Light (2'!$M$19)</f>
        <v>31625.040000000001</v>
      </c>
      <c r="F28" s="185">
        <f>('Bill Impacts - Street Light (2'!$S$12+'Bill Impacts - Street Light (2'!$S$19)</f>
        <v>7524.9600000000064</v>
      </c>
      <c r="G28" s="185">
        <f>('Bill Impacts - Street Light (2'!$Y$12+'Bill Impacts - Street Light (2'!$Y$19)</f>
        <v>3971.1200000000026</v>
      </c>
      <c r="H28" s="185">
        <f>('Bill Impacts - Street Light (2'!$AE$12+'Bill Impacts - Street Light (2'!$AE$19)</f>
        <v>2585.760000000002</v>
      </c>
      <c r="I28" s="186">
        <f>('Bill Impacts - Street Light (2'!$AK$12+'Bill Impacts - Street Light (2'!$AK$19)</f>
        <v>5024.6799999999785</v>
      </c>
      <c r="J28" s="212"/>
      <c r="K28" s="173" t="s">
        <v>118</v>
      </c>
      <c r="L28" s="206">
        <v>2400000</v>
      </c>
      <c r="M28" s="206">
        <v>6800</v>
      </c>
      <c r="N28" s="185">
        <f>'Bill Impacts - Street Light (2'!$M$56</f>
        <v>38475.030013812997</v>
      </c>
      <c r="O28" s="185">
        <f>'Bill Impacts - Street Light (2'!$S$56</f>
        <v>10341.389599999995</v>
      </c>
      <c r="P28" s="185">
        <f>'Bill Impacts - Street Light (2'!$Y$56</f>
        <v>4659.2800000000279</v>
      </c>
      <c r="Q28" s="185">
        <f>'Bill Impacts - Street Light (2'!$AE$56</f>
        <v>3273.9199999999837</v>
      </c>
      <c r="R28" s="186">
        <f>'Bill Impacts - Street Light (2'!$AK$56</f>
        <v>5711.4799999999814</v>
      </c>
    </row>
    <row r="29" spans="1:18" ht="13.8" thickBot="1" x14ac:dyDescent="0.3"/>
    <row r="30" spans="1:18" ht="40.200000000000003" thickBot="1" x14ac:dyDescent="0.3">
      <c r="B30" s="176" t="s">
        <v>81</v>
      </c>
      <c r="C30" s="177" t="s">
        <v>82</v>
      </c>
      <c r="D30" s="177" t="s">
        <v>83</v>
      </c>
      <c r="E30" s="178" t="s">
        <v>96</v>
      </c>
      <c r="F30" s="178" t="s">
        <v>97</v>
      </c>
      <c r="G30" s="178" t="s">
        <v>98</v>
      </c>
      <c r="H30" s="178" t="s">
        <v>99</v>
      </c>
      <c r="I30" s="179" t="s">
        <v>100</v>
      </c>
      <c r="J30" s="194"/>
      <c r="K30" s="176" t="s">
        <v>81</v>
      </c>
      <c r="L30" s="177" t="s">
        <v>82</v>
      </c>
      <c r="M30" s="177" t="s">
        <v>83</v>
      </c>
      <c r="N30" s="178" t="s">
        <v>106</v>
      </c>
      <c r="O30" s="178" t="s">
        <v>107</v>
      </c>
      <c r="P30" s="178" t="s">
        <v>108</v>
      </c>
      <c r="Q30" s="178" t="s">
        <v>109</v>
      </c>
      <c r="R30" s="179" t="s">
        <v>110</v>
      </c>
    </row>
    <row r="31" spans="1:18" x14ac:dyDescent="0.25">
      <c r="A31" s="209" t="s">
        <v>115</v>
      </c>
      <c r="B31" s="197" t="s">
        <v>84</v>
      </c>
      <c r="C31" s="198">
        <v>100</v>
      </c>
      <c r="D31" s="198"/>
      <c r="E31" s="202">
        <f>E2/SUM('Bill Impacts - Residential 100'!$H$12+'Bill Impacts - Residential 100'!$H$19)</f>
        <v>9.7620500305064001E-2</v>
      </c>
      <c r="F31" s="202">
        <f>F2/SUM('Bill Impacts - Residential 100'!$K$12+'Bill Impacts - Residential 100'!$K$19)</f>
        <v>4.5580878265703173E-2</v>
      </c>
      <c r="G31" s="202">
        <f>G2/SUM('Bill Impacts - Residential 100'!$Q$12+'Bill Impacts - Residential 100'!$Q$19)</f>
        <v>2.0733652312599653E-2</v>
      </c>
      <c r="H31" s="202">
        <f>H2/SUM('Bill Impacts - Residential 100'!$W$12+'Bill Impacts - Residential 100'!$W$19)</f>
        <v>1.4062500000000002E-2</v>
      </c>
      <c r="I31" s="203">
        <f>I2/SUM('Bill Impacts - Residential 100'!$AC$12+'Bill Impacts - Residential 100'!$AC$19)</f>
        <v>2.876219825372376E-2</v>
      </c>
      <c r="J31" s="209" t="s">
        <v>116</v>
      </c>
      <c r="K31" s="197" t="s">
        <v>84</v>
      </c>
      <c r="L31" s="198">
        <v>100</v>
      </c>
      <c r="M31" s="198"/>
      <c r="N31" s="202">
        <f>'Bill Impacts - Residential 100'!$N$50</f>
        <v>1.3908293314678744E-2</v>
      </c>
      <c r="O31" s="202">
        <f>'Bill Impacts - Residential 100'!$T$50</f>
        <v>2.5930102266840182E-2</v>
      </c>
      <c r="P31" s="202">
        <f>'Bill Impacts - Residential 100'!$Z$50</f>
        <v>1.3603133660790892E-2</v>
      </c>
      <c r="Q31" s="202">
        <f>'Bill Impacts - Residential 100'!$AF$50</f>
        <v>1.0006789751538028E-2</v>
      </c>
      <c r="R31" s="208">
        <f>'Bill Impacts - Residential 100'!$AL$50</f>
        <v>-6.1343245325747395E-3</v>
      </c>
    </row>
    <row r="32" spans="1:18" x14ac:dyDescent="0.25">
      <c r="A32" s="210"/>
      <c r="B32" s="170" t="s">
        <v>84</v>
      </c>
      <c r="C32" s="171">
        <v>200</v>
      </c>
      <c r="E32" s="175">
        <f>E3/SUM('Bill Impacts - Residential 200'!$H$12+'Bill Impacts - Residential 200'!$H$19)</f>
        <v>9.7424412094064897E-2</v>
      </c>
      <c r="F32" s="175">
        <f>F3/SUM('Bill Impacts - Residential 200'!$K$12+'Bill Impacts - Residential 200'!$K$19)</f>
        <v>4.5408163265306133E-2</v>
      </c>
      <c r="G32" s="175">
        <f>G3/SUM('Bill Impacts - Residential 200'!$Q$12+'Bill Impacts - Residential 200'!$Q$19)</f>
        <v>2.0497803806734969E-2</v>
      </c>
      <c r="H32" s="175">
        <f>H3/SUM('Bill Impacts - Residential 200'!$W$12+'Bill Impacts - Residential 200'!$W$19)</f>
        <v>1.386896221903396E-2</v>
      </c>
      <c r="I32" s="180">
        <f>I3/SUM('Bill Impacts - Residential 200'!$AC$12+'Bill Impacts - Residential 200'!$AC$19)</f>
        <v>2.8773584905660458E-2</v>
      </c>
      <c r="J32" s="210"/>
      <c r="K32" s="170" t="s">
        <v>84</v>
      </c>
      <c r="L32" s="171">
        <v>200</v>
      </c>
      <c r="N32" s="175">
        <f>'Bill Impacts - Residential 200'!$N$50</f>
        <v>2.0416283800055935E-2</v>
      </c>
      <c r="O32" s="175">
        <f>'Bill Impacts - Residential 200'!$T$50</f>
        <v>1.9438269865298546E-2</v>
      </c>
      <c r="P32" s="175">
        <f>'Bill Impacts - Residential 200'!$Z$50</f>
        <v>1.1108626389364561E-2</v>
      </c>
      <c r="Q32" s="175">
        <f>'Bill Impacts - Residential 200'!$AF$50</f>
        <v>8.5948465560776472E-3</v>
      </c>
      <c r="R32" s="208">
        <f>'Bill Impacts - Residential 200'!$AL$50</f>
        <v>-2.561663138197771E-3</v>
      </c>
    </row>
    <row r="33" spans="1:18" x14ac:dyDescent="0.25">
      <c r="A33" s="210"/>
      <c r="B33" s="170" t="s">
        <v>84</v>
      </c>
      <c r="C33" s="171">
        <v>500</v>
      </c>
      <c r="E33" s="175">
        <f>E4/SUM('Bill Impacts - Residential 500'!$H$12+'Bill Impacts - Residential 500'!$H$19)</f>
        <v>9.6991468343062423E-2</v>
      </c>
      <c r="F33" s="175">
        <f>F4/SUM('Bill Impacts - Residential 500'!$K$12+'Bill Impacts - Residential 500'!$K$19)</f>
        <v>4.5026606631191145E-2</v>
      </c>
      <c r="G33" s="175">
        <f>G4/SUM('Bill Impacts - Residential 500'!$Q$12+'Bill Impacts - Residential 500'!$Q$19)</f>
        <v>1.9976498237367794E-2</v>
      </c>
      <c r="H33" s="175">
        <f>H4/SUM('Bill Impacts - Residential 500'!$W$12+'Bill Impacts - Residential 500'!$W$19)</f>
        <v>1.344086021505375E-2</v>
      </c>
      <c r="I33" s="180">
        <f>I4/SUM('Bill Impacts - Residential 500'!$AC$12+'Bill Impacts - Residential 500'!$AC$19)</f>
        <v>2.8798787419477133E-2</v>
      </c>
      <c r="J33" s="210"/>
      <c r="K33" s="170" t="s">
        <v>84</v>
      </c>
      <c r="L33" s="171">
        <v>500</v>
      </c>
      <c r="N33" s="175">
        <f>'Bill Impacts - Residential 500'!$N$50</f>
        <v>2.7628596579326852E-2</v>
      </c>
      <c r="O33" s="175">
        <f>'Bill Impacts - Residential 500'!$T$50</f>
        <v>1.233991941815283E-2</v>
      </c>
      <c r="P33" s="175">
        <f>'Bill Impacts - Residential 500'!$Z$50</f>
        <v>8.3444463789604326E-3</v>
      </c>
      <c r="Q33" s="175">
        <f>'Bill Impacts - Residential 500'!$AF$50</f>
        <v>7.0221033914074846E-3</v>
      </c>
      <c r="R33" s="180">
        <f>'Bill Impacts - Residential 500'!$AL$50</f>
        <v>1.4296677121146423E-3</v>
      </c>
    </row>
    <row r="34" spans="1:18" x14ac:dyDescent="0.25">
      <c r="A34" s="210"/>
      <c r="B34" s="170" t="s">
        <v>84</v>
      </c>
      <c r="C34" s="171">
        <v>800</v>
      </c>
      <c r="E34" s="175">
        <f>E5/SUM('Bill Impacts - Residential 800'!$H$12+'Bill Impacts - Residential 800'!$H$19)</f>
        <v>9.6701649175412227E-2</v>
      </c>
      <c r="F34" s="175">
        <f>F5/SUM('Bill Impacts - Residential 800'!$K$12+'Bill Impacts - Residential 800'!$K$19)</f>
        <v>4.4771018455229003E-2</v>
      </c>
      <c r="G34" s="175">
        <f>G5/SUM('Bill Impacts - Residential 800'!$Q$12+'Bill Impacts - Residential 800'!$Q$19)</f>
        <v>1.9627085377821381E-2</v>
      </c>
      <c r="H34" s="175">
        <f>H5/SUM('Bill Impacts - Residential 800'!$W$12+'Bill Impacts - Residential 800'!$W$19)</f>
        <v>1.3153673403914025E-2</v>
      </c>
      <c r="I34" s="180">
        <f>I5/SUM('Bill Impacts - Residential 800'!$AC$12+'Bill Impacts - Residential 800'!$AC$19)</f>
        <v>2.8815706143128623E-2</v>
      </c>
      <c r="J34" s="210"/>
      <c r="K34" s="170" t="s">
        <v>84</v>
      </c>
      <c r="L34" s="171">
        <v>800</v>
      </c>
      <c r="N34" s="175">
        <f>'Bill Impacts - Residential 800'!$N$50</f>
        <v>3.0209341876073357E-2</v>
      </c>
      <c r="O34" s="175">
        <f>'Bill Impacts - Residential 800'!$T$50</f>
        <v>9.8240973324394479E-3</v>
      </c>
      <c r="P34" s="175">
        <f>'Bill Impacts - Residential 800'!$Z$50</f>
        <v>7.3554287938012337E-3</v>
      </c>
      <c r="Q34" s="175">
        <f>'Bill Impacts - Residential 800'!$AF$50</f>
        <v>6.4572827204506696E-3</v>
      </c>
      <c r="R34" s="180">
        <f>'Bill Impacts - Residential 800'!$AL$50</f>
        <v>2.8661223072823832E-3</v>
      </c>
    </row>
    <row r="35" spans="1:18" x14ac:dyDescent="0.25">
      <c r="A35" s="210"/>
      <c r="B35" s="170" t="s">
        <v>84</v>
      </c>
      <c r="C35" s="171">
        <v>1000</v>
      </c>
      <c r="E35" s="175">
        <f>E6/SUM('Bill Impacts - Residential 1000'!$H$12+'Bill Impacts - Residential 1000'!$H$19)</f>
        <v>9.6556380823767773E-2</v>
      </c>
      <c r="F35" s="175">
        <f>F6/SUM('Bill Impacts - Residential 1000'!$K$12+'Bill Impacts - Residential 1000'!$K$19)</f>
        <v>4.4642857142857116E-2</v>
      </c>
      <c r="G35" s="175">
        <f>G6/SUM('Bill Impacts - Residential 1000'!$Q$12+'Bill Impacts - Residential 1000'!$Q$19)</f>
        <v>1.9451812555260836E-2</v>
      </c>
      <c r="H35" s="175">
        <f>H6/SUM('Bill Impacts - Residential 1000'!$W$12+'Bill Impacts - Residential 1000'!$W$19)</f>
        <v>1.3009540329574999E-2</v>
      </c>
      <c r="I35" s="180">
        <f>I6/SUM('Bill Impacts - Residential 1000'!$AC$12+'Bill Impacts - Residential 1000'!$AC$19)</f>
        <v>2.8824200913242056E-2</v>
      </c>
      <c r="J35" s="210"/>
      <c r="K35" s="170" t="s">
        <v>84</v>
      </c>
      <c r="L35" s="171">
        <v>1000</v>
      </c>
      <c r="N35" s="175">
        <f>'Bill Impacts - Residential 1000'!$N$50</f>
        <v>3.1171459354064041E-2</v>
      </c>
      <c r="O35" s="175">
        <f>'Bill Impacts - Residential 1000'!$T$50</f>
        <v>8.88940607182887E-3</v>
      </c>
      <c r="P35" s="175">
        <f>'Bill Impacts - Residential 1000'!$Z$50</f>
        <v>6.9867271522256382E-3</v>
      </c>
      <c r="Q35" s="175">
        <f>'Bill Impacts - Residential 1000'!$AF$50</f>
        <v>6.2464360222772072E-3</v>
      </c>
      <c r="R35" s="180">
        <f>'Bill Impacts - Residential 1000'!$AL$50</f>
        <v>3.4027619761241158E-3</v>
      </c>
    </row>
    <row r="36" spans="1:18" x14ac:dyDescent="0.25">
      <c r="A36" s="210"/>
      <c r="B36" s="170" t="s">
        <v>84</v>
      </c>
      <c r="C36" s="171">
        <v>1500</v>
      </c>
      <c r="E36" s="175">
        <f>E7/SUM('Bill Impacts - Residential 1500'!$H$12+'Bill Impacts - Residential 1500'!$H$19)</f>
        <v>9.6294292669732134E-2</v>
      </c>
      <c r="F36" s="175">
        <f>F7/SUM('Bill Impacts - Residential 1500'!$K$12+'Bill Impacts - Residential 1500'!$K$19)</f>
        <v>4.4411547002220594E-2</v>
      </c>
      <c r="G36" s="175">
        <f>G7/SUM('Bill Impacts - Residential 1500'!$Q$12+'Bill Impacts - Residential 1500'!$Q$19)</f>
        <v>1.9135364989369297E-2</v>
      </c>
      <c r="H36" s="175">
        <f>H7/SUM('Bill Impacts - Residential 1500'!$W$12+'Bill Impacts - Residential 1500'!$W$19)</f>
        <v>1.2749188687992517E-2</v>
      </c>
      <c r="I36" s="180">
        <f>I7/SUM('Bill Impacts - Residential 1500'!$AC$12+'Bill Impacts - Residential 1500'!$AC$19)</f>
        <v>2.8839551384756273E-2</v>
      </c>
      <c r="J36" s="210"/>
      <c r="K36" s="170" t="s">
        <v>84</v>
      </c>
      <c r="L36" s="171">
        <v>1500</v>
      </c>
      <c r="N36" s="175">
        <f>'Bill Impacts - Residential 1500'!$N$50</f>
        <v>3.254653816096937E-2</v>
      </c>
      <c r="O36" s="175">
        <f>'Bill Impacts - Residential 1500'!$T$50</f>
        <v>7.5565492004752823E-3</v>
      </c>
      <c r="P36" s="175">
        <f>'Bill Impacts - Residential 1500'!$Z$50</f>
        <v>6.4597804339589825E-3</v>
      </c>
      <c r="Q36" s="175">
        <f>'Bill Impacts - Residential 1500'!$AF$50</f>
        <v>5.9448267116144846E-3</v>
      </c>
      <c r="R36" s="180">
        <f>'Bill Impacts - Residential 1500'!$AL$50</f>
        <v>4.1707985432499926E-3</v>
      </c>
    </row>
    <row r="37" spans="1:18" x14ac:dyDescent="0.25">
      <c r="A37" s="210"/>
      <c r="B37" s="170" t="s">
        <v>84</v>
      </c>
      <c r="C37" s="171">
        <v>2000</v>
      </c>
      <c r="E37" s="175">
        <f>E8/SUM('Bill Impacts - Residential 2000'!$H$12+'Bill Impacts - Residential 2000'!$H$19)</f>
        <v>9.6119133574007296E-2</v>
      </c>
      <c r="F37" s="175">
        <f>F8/SUM('Bill Impacts - Residential 2000'!$K$12+'Bill Impacts - Residential 2000'!$K$19)</f>
        <v>4.4256895841910227E-2</v>
      </c>
      <c r="G37" s="175">
        <f>G8/SUM('Bill Impacts - Residential 2000'!$Q$12+'Bill Impacts - Residential 2000'!$Q$19)</f>
        <v>1.8923713778829111E-2</v>
      </c>
      <c r="H37" s="175">
        <f>H8/SUM('Bill Impacts - Residential 2000'!$W$12+'Bill Impacts - Residential 2000'!$W$19)</f>
        <v>1.2574966144321893E-2</v>
      </c>
      <c r="I37" s="180">
        <f>I8/SUM('Bill Impacts - Residential 2000'!$AC$12+'Bill Impacts - Residential 2000'!$AC$19)</f>
        <v>2.8849828047382526E-2</v>
      </c>
      <c r="J37" s="210"/>
      <c r="K37" s="170" t="s">
        <v>84</v>
      </c>
      <c r="L37" s="171">
        <v>2000</v>
      </c>
      <c r="N37" s="175">
        <f>'Bill Impacts - Residential 2000'!$N$50</f>
        <v>3.3277348155800891E-2</v>
      </c>
      <c r="O37" s="175">
        <f>'Bill Impacts - Residential 2000'!$T$50</f>
        <v>6.849622507923302E-3</v>
      </c>
      <c r="P37" s="175">
        <f>'Bill Impacts - Residential 2000'!$Z$50</f>
        <v>6.1797298263087169E-3</v>
      </c>
      <c r="Q37" s="175">
        <f>'Bill Impacts - Residential 2000'!$AF$50</f>
        <v>5.7844051492833264E-3</v>
      </c>
      <c r="R37" s="180">
        <f>'Bill Impacts - Residential 2000'!$AL$50</f>
        <v>4.5794935699814783E-3</v>
      </c>
    </row>
    <row r="38" spans="1:18" x14ac:dyDescent="0.25">
      <c r="A38" s="210"/>
      <c r="B38" s="170" t="s">
        <v>85</v>
      </c>
      <c r="C38" s="171">
        <v>1000</v>
      </c>
      <c r="E38" s="175">
        <f>E9/SUM('Bill Impacts - GS &lt; 50 1000'!$H$12+'Bill Impacts - GS &lt; 50 1000'!$H$19)</f>
        <v>0.24443912939488152</v>
      </c>
      <c r="F38" s="175">
        <f>F9/SUM('Bill Impacts - GS &lt; 50 1000'!$K$12+'Bill Impacts - GS &lt; 50 1000'!$K$19)</f>
        <v>4.6703824716509697E-2</v>
      </c>
      <c r="G38" s="175">
        <f>G9/SUM('Bill Impacts - GS &lt; 50 1000'!$Q$12+'Bill Impacts - GS &lt; 50 1000'!$Q$19)</f>
        <v>2.4237972824091149E-2</v>
      </c>
      <c r="H38" s="175">
        <f>H9/SUM('Bill Impacts - GS &lt; 50 1000'!$W$12+'Bill Impacts - GS &lt; 50 1000'!$W$19)</f>
        <v>1.4879885263535255E-2</v>
      </c>
      <c r="I38" s="180">
        <f>I9/SUM('Bill Impacts - GS &lt; 50 1000'!$AC$12+'Bill Impacts - GS &lt; 50 1000'!$AC$19)</f>
        <v>2.8086910439851707E-2</v>
      </c>
      <c r="J38" s="210"/>
      <c r="K38" s="170" t="s">
        <v>85</v>
      </c>
      <c r="L38" s="171">
        <v>1000</v>
      </c>
      <c r="N38" s="175">
        <f>'Bill Impacts - GS &lt; 50 1000'!$N$50</f>
        <v>7.2923625357264571E-2</v>
      </c>
      <c r="O38" s="175">
        <f>'Bill Impacts - GS &lt; 50 1000'!$T$50</f>
        <v>1.4078690867067817E-3</v>
      </c>
      <c r="P38" s="175">
        <f>'Bill Impacts - GS &lt; 50 1000'!$Z$50</f>
        <v>9.452647139092215E-3</v>
      </c>
      <c r="Q38" s="175">
        <f>'Bill Impacts - GS &lt; 50 1000'!$AF$50</f>
        <v>7.1402810963545893E-3</v>
      </c>
      <c r="R38" s="180">
        <f>'Bill Impacts - GS &lt; 50 1000'!$AL$50</f>
        <v>6.3416162474076825E-3</v>
      </c>
    </row>
    <row r="39" spans="1:18" x14ac:dyDescent="0.25">
      <c r="A39" s="210"/>
      <c r="B39" s="170" t="s">
        <v>85</v>
      </c>
      <c r="C39" s="171">
        <v>2000</v>
      </c>
      <c r="E39" s="175">
        <f>E10/SUM('Bill Impacts - GS &lt; 50 2000'!$H$12+'Bill Impacts - GS &lt; 50 2000'!$H$19)</f>
        <v>0.24439595318389204</v>
      </c>
      <c r="F39" s="175">
        <f>F10/SUM('Bill Impacts - GS &lt; 50 2000'!$K$12+'Bill Impacts - GS &lt; 50 2000'!$K$19)</f>
        <v>4.6708114139964924E-2</v>
      </c>
      <c r="G39" s="175">
        <f>G10/SUM('Bill Impacts - GS &lt; 50 2000'!$Q$12+'Bill Impacts - GS &lt; 50 2000'!$Q$19)</f>
        <v>2.467255558940001E-2</v>
      </c>
      <c r="H39" s="175">
        <f>H10/SUM('Bill Impacts - GS &lt; 50 2000'!$W$12+'Bill Impacts - GS &lt; 50 2000'!$W$19)</f>
        <v>1.5309155766944077E-2</v>
      </c>
      <c r="I39" s="180">
        <f>I10/SUM('Bill Impacts - GS &lt; 50 2000'!$AC$12+'Bill Impacts - GS &lt; 50 2000'!$AC$19)</f>
        <v>2.7667984189723379E-2</v>
      </c>
      <c r="J39" s="210"/>
      <c r="K39" s="170" t="s">
        <v>85</v>
      </c>
      <c r="L39" s="171">
        <v>2000</v>
      </c>
      <c r="N39" s="175">
        <f>'Bill Impacts - GS &lt; 50 2000'!$N$50</f>
        <v>5.8801187883383566E-2</v>
      </c>
      <c r="O39" s="175">
        <f>'Bill Impacts - GS &lt; 50 2000'!$T$50</f>
        <v>2.8529303419384151E-3</v>
      </c>
      <c r="P39" s="175">
        <f>'Bill Impacts - GS &lt; 50 2000'!$Z$50</f>
        <v>7.4512103591770108E-3</v>
      </c>
      <c r="Q39" s="175">
        <f>'Bill Impacts - GS &lt; 50 2000'!$AF$50</f>
        <v>6.1278552201828084E-3</v>
      </c>
      <c r="R39" s="180">
        <f>'Bill Impacts - GS &lt; 50 2000'!$AL$50</f>
        <v>5.6499640966859513E-3</v>
      </c>
    </row>
    <row r="40" spans="1:18" x14ac:dyDescent="0.25">
      <c r="A40" s="210"/>
      <c r="B40" s="170" t="s">
        <v>85</v>
      </c>
      <c r="C40" s="171">
        <v>5000</v>
      </c>
      <c r="E40" s="175">
        <f>E11/SUM('Bill Impacts - GS &lt; 50 5000'!$H$12+'Bill Impacts - GS &lt; 50 5000'!$H$19)</f>
        <v>0.24432489174648991</v>
      </c>
      <c r="F40" s="175">
        <f>F11/SUM('Bill Impacts - GS &lt; 50 5000'!$K$12+'Bill Impacts - GS &lt; 50 5000'!$K$19)</f>
        <v>4.6715174522830326E-2</v>
      </c>
      <c r="G40" s="175">
        <f>G11/SUM('Bill Impacts - GS &lt; 50 5000'!$Q$12+'Bill Impacts - GS &lt; 50 5000'!$Q$19)</f>
        <v>2.5387870239774363E-2</v>
      </c>
      <c r="H40" s="175">
        <f>H11/SUM('Bill Impacts - GS &lt; 50 5000'!$W$12+'Bill Impacts - GS &lt; 50 5000'!$W$19)</f>
        <v>1.601493417174293E-2</v>
      </c>
      <c r="I40" s="180">
        <f>I11/SUM('Bill Impacts - GS &lt; 50 5000'!$AC$12+'Bill Impacts - GS &lt; 50 5000'!$AC$19)</f>
        <v>2.697998259355968E-2</v>
      </c>
      <c r="J40" s="210"/>
      <c r="K40" s="170" t="s">
        <v>85</v>
      </c>
      <c r="L40" s="171">
        <v>5000</v>
      </c>
      <c r="N40" s="175">
        <f>'Bill Impacts - GS &lt; 50 5000'!$N$50</f>
        <v>4.8352416187331569E-2</v>
      </c>
      <c r="O40" s="175">
        <f>'Bill Impacts - GS &lt; 50 5000'!$T$50</f>
        <v>3.9471470559630101E-3</v>
      </c>
      <c r="P40" s="175">
        <f>'Bill Impacts - GS &lt; 50 5000'!$Z$50</f>
        <v>5.9395329823604508E-3</v>
      </c>
      <c r="Q40" s="175">
        <f>'Bill Impacts - GS &lt; 50 5000'!$AF$50</f>
        <v>5.3605033622987578E-3</v>
      </c>
      <c r="R40" s="180">
        <f>'Bill Impacts - GS &lt; 50 5000'!$AL$50</f>
        <v>5.1248094764006144E-3</v>
      </c>
    </row>
    <row r="41" spans="1:18" x14ac:dyDescent="0.25">
      <c r="A41" s="210"/>
      <c r="B41" s="170" t="s">
        <v>85</v>
      </c>
      <c r="C41" s="171">
        <v>10000</v>
      </c>
      <c r="E41" s="175">
        <f>E12/SUM('Bill Impacts - GS &lt; 50 10000'!$H$12+'Bill Impacts - GS &lt; 50 10000'!$H$19)</f>
        <v>0.24427480916030531</v>
      </c>
      <c r="F41" s="175">
        <f>F12/SUM('Bill Impacts - GS &lt; 50 10000'!$K$12+'Bill Impacts - GS &lt; 50 10000'!$K$19)</f>
        <v>4.6720151014629542E-2</v>
      </c>
      <c r="G41" s="175">
        <f>G12/SUM('Bill Impacts - GS &lt; 50 10000'!$Q$12+'Bill Impacts - GS &lt; 50 10000'!$Q$19)</f>
        <v>2.5892052041736464E-2</v>
      </c>
      <c r="H41" s="175">
        <f>H12/SUM('Bill Impacts - GS &lt; 50 10000'!$W$12+'Bill Impacts - GS &lt; 50 10000'!$W$19)</f>
        <v>1.651180311401303E-2</v>
      </c>
      <c r="I41" s="180">
        <f>I12/SUM('Bill Impacts - GS &lt; 50 10000'!$AC$12+'Bill Impacts - GS &lt; 50 10000'!$AC$19)</f>
        <v>2.6496201593477896E-2</v>
      </c>
      <c r="J41" s="210"/>
      <c r="K41" s="170" t="s">
        <v>85</v>
      </c>
      <c r="L41" s="171">
        <v>10000</v>
      </c>
      <c r="N41" s="175">
        <f>'Bill Impacts - GS &lt; 50 10000'!$N$50</f>
        <v>4.4451342965001854E-2</v>
      </c>
      <c r="O41" s="175">
        <f>'Bill Impacts - GS &lt; 50 10000'!$T$50</f>
        <v>4.3612882330118161E-3</v>
      </c>
      <c r="P41" s="175">
        <f>'Bill Impacts - GS &lt; 50 10000'!$Z$50</f>
        <v>5.3682497653994811E-3</v>
      </c>
      <c r="Q41" s="175">
        <f>'Bill Impacts - GS &lt; 50 10000'!$AF$50</f>
        <v>5.0699099543914106E-3</v>
      </c>
      <c r="R41" s="180">
        <f>'Bill Impacts - GS &lt; 50 10000'!$AL$50</f>
        <v>4.9257259606624625E-3</v>
      </c>
    </row>
    <row r="42" spans="1:18" x14ac:dyDescent="0.25">
      <c r="A42" s="210"/>
      <c r="B42" s="170" t="s">
        <v>85</v>
      </c>
      <c r="C42" s="171">
        <v>15000</v>
      </c>
      <c r="E42" s="175">
        <f>E13/SUM('Bill Impacts - GS &lt; 50 15000'!$H$12+'Bill Impacts - GS &lt; 50 15000'!$H$19)</f>
        <v>0.24425127920596754</v>
      </c>
      <c r="F42" s="175">
        <f>F13/SUM('Bill Impacts - GS &lt; 50 15000'!$K$12+'Bill Impacts - GS &lt; 50 15000'!$K$19)</f>
        <v>4.6722489223604023E-2</v>
      </c>
      <c r="G42" s="175">
        <f>G13/SUM('Bill Impacts - GS &lt; 50 15000'!$Q$12+'Bill Impacts - GS &lt; 50 15000'!$Q$19)</f>
        <v>2.6128940641863121E-2</v>
      </c>
      <c r="H42" s="175">
        <f>H13/SUM('Bill Impacts - GS &lt; 50 15000'!$W$12+'Bill Impacts - GS &lt; 50 15000'!$W$19)</f>
        <v>1.6745087185164664E-2</v>
      </c>
      <c r="I42" s="180">
        <f>I13/SUM('Bill Impacts - GS &lt; 50 15000'!$AC$12+'Bill Impacts - GS &lt; 50 15000'!$AC$19)</f>
        <v>2.6269225534231687E-2</v>
      </c>
      <c r="J42" s="210"/>
      <c r="K42" s="170" t="s">
        <v>85</v>
      </c>
      <c r="L42" s="171">
        <v>15000</v>
      </c>
      <c r="N42" s="175">
        <f>'Bill Impacts - GS &lt; 50 15000'!$N$50</f>
        <v>4.3098420317958637E-2</v>
      </c>
      <c r="O42" s="175">
        <f>'Bill Impacts - GS &lt; 50 15000'!$T$50</f>
        <v>4.50563906485206E-3</v>
      </c>
      <c r="P42" s="175">
        <f>'Bill Impacts - GS &lt; 50 15000'!$Z$50</f>
        <v>5.1692370553033801E-3</v>
      </c>
      <c r="Q42" s="175">
        <f>'Bill Impacts - GS &lt; 50 15000'!$AF$50</f>
        <v>4.968601009163548E-3</v>
      </c>
      <c r="R42" s="180">
        <f>'Bill Impacts - GS &lt; 50 15000'!$AL$50</f>
        <v>4.8562928433954593E-3</v>
      </c>
    </row>
    <row r="43" spans="1:18" x14ac:dyDescent="0.25">
      <c r="A43" s="210"/>
      <c r="B43" s="170" t="s">
        <v>86</v>
      </c>
      <c r="C43" s="171">
        <v>43999.999999999993</v>
      </c>
      <c r="D43" s="171">
        <v>100</v>
      </c>
      <c r="E43" s="175">
        <f>E14/SUM('Bill Impacts - GS &gt; 50 100'!$H$12+'Bill Impacts - GS &gt; 50 100'!$H$19)</f>
        <v>0.23050821014860173</v>
      </c>
      <c r="F43" s="175">
        <f>F14/SUM('Bill Impacts - GS &gt; 50 100'!$K$12+'Bill Impacts - GS &gt; 50 100'!$K$19)</f>
        <v>4.4739928365399882E-2</v>
      </c>
      <c r="G43" s="175">
        <f>G14/SUM('Bill Impacts - GS &gt; 50 100'!$Q$12+'Bill Impacts - GS &gt; 50 100'!$Q$19)</f>
        <v>2.4059101045190476E-2</v>
      </c>
      <c r="H43" s="175">
        <f>H14/SUM('Bill Impacts - GS &gt; 50 100'!$W$12+'Bill Impacts - GS &gt; 50 100'!$W$19)</f>
        <v>1.3672656168989911E-2</v>
      </c>
      <c r="I43" s="180">
        <f>I14/SUM('Bill Impacts - GS &gt; 50 100'!$AC$12+'Bill Impacts - GS &gt; 50 100'!$AC$19)</f>
        <v>2.7561011252374628E-2</v>
      </c>
      <c r="J43" s="210"/>
      <c r="K43" s="170" t="s">
        <v>86</v>
      </c>
      <c r="L43" s="171">
        <v>43999.999999999993</v>
      </c>
      <c r="M43" s="171">
        <v>100</v>
      </c>
      <c r="N43" s="175">
        <f>'Bill Impacts - GS &gt; 50 100'!$N$56</f>
        <v>4.368829844265007E-2</v>
      </c>
      <c r="O43" s="175">
        <f>'Bill Impacts - GS &gt; 50 100'!$T$56</f>
        <v>5.3316779867708698E-3</v>
      </c>
      <c r="P43" s="175">
        <f>'Bill Impacts - GS &gt; 50 100'!$Z$56</f>
        <v>4.7164368720672084E-3</v>
      </c>
      <c r="Q43" s="175">
        <f>'Bill Impacts - GS &gt; 50 100'!$AF$56</f>
        <v>3.6093633867732488E-3</v>
      </c>
      <c r="R43" s="180">
        <f>'Bill Impacts - GS &gt; 50 100'!$AL$56</f>
        <v>5.1658317867383629E-3</v>
      </c>
    </row>
    <row r="44" spans="1:18" x14ac:dyDescent="0.25">
      <c r="A44" s="210"/>
      <c r="B44" s="170" t="s">
        <v>86</v>
      </c>
      <c r="C44" s="171">
        <v>109999.99999999999</v>
      </c>
      <c r="D44" s="171">
        <v>250</v>
      </c>
      <c r="E44" s="175">
        <f>E15/SUM('Bill Impacts - GS &gt; 50 250'!$H$12+'Bill Impacts - GS &gt; 50 250'!$H$19)</f>
        <v>0.22264570334442702</v>
      </c>
      <c r="F44" s="175">
        <f>F15/SUM('Bill Impacts - GS &gt; 50 250'!$K$12+'Bill Impacts - GS &gt; 50 250'!$K$19)</f>
        <v>4.348384546981534E-2</v>
      </c>
      <c r="G44" s="175">
        <f>G15/SUM('Bill Impacts - GS &gt; 50 250'!$Q$12+'Bill Impacts - GS &gt; 50 250'!$Q$19)</f>
        <v>2.341138707142245E-2</v>
      </c>
      <c r="H44" s="175">
        <f>H15/SUM('Bill Impacts - GS &gt; 50 250'!$W$12+'Bill Impacts - GS &gt; 50 250'!$W$19)</f>
        <v>1.3313780549297573E-2</v>
      </c>
      <c r="I44" s="180">
        <f>I15/SUM('Bill Impacts - GS &gt; 50 250'!$AC$12+'Bill Impacts - GS &gt; 50 250'!$AC$19)</f>
        <v>2.6834668675386274E-2</v>
      </c>
      <c r="J44" s="210"/>
      <c r="K44" s="170" t="s">
        <v>86</v>
      </c>
      <c r="L44" s="171">
        <v>109999.99999999999</v>
      </c>
      <c r="M44" s="171">
        <v>250</v>
      </c>
      <c r="N44" s="175">
        <f>'Bill Impacts - GS &gt; 50 250'!$N$56</f>
        <v>3.7751728817605183E-2</v>
      </c>
      <c r="O44" s="175">
        <f>'Bill Impacts - GS &gt; 50 250'!$T$56</f>
        <v>3.7127683801471672E-3</v>
      </c>
      <c r="P44" s="175">
        <f>'Bill Impacts - GS &gt; 50 250'!$Z$56</f>
        <v>3.8833978390397732E-3</v>
      </c>
      <c r="Q44" s="175">
        <f>'Bill Impacts - GS &gt; 50 250'!$AF$56</f>
        <v>3.1640455367393443E-3</v>
      </c>
      <c r="R44" s="180">
        <f>'Bill Impacts - GS &gt; 50 250'!$AL$56</f>
        <v>4.1723263620341879E-3</v>
      </c>
    </row>
    <row r="45" spans="1:18" x14ac:dyDescent="0.25">
      <c r="A45" s="210"/>
      <c r="B45" s="170" t="s">
        <v>86</v>
      </c>
      <c r="C45" s="171">
        <v>153999.99999999997</v>
      </c>
      <c r="D45" s="171">
        <v>350</v>
      </c>
      <c r="E45" s="175">
        <f>E16/SUM('Bill Impacts - GS &gt; 50 350'!$H$12+'Bill Impacts - GS &gt; 50 350'!$H$19)</f>
        <v>0.2200557908277567</v>
      </c>
      <c r="F45" s="175">
        <f>F16/SUM('Bill Impacts - GS &gt; 50 350'!$K$12+'Bill Impacts - GS &gt; 50 350'!$K$19)</f>
        <v>4.3066546620543759E-2</v>
      </c>
      <c r="G45" s="175">
        <f>G16/SUM('Bill Impacts - GS &gt; 50 350'!$Q$12+'Bill Impacts - GS &gt; 50 350'!$Q$19)</f>
        <v>2.3195856774007869E-2</v>
      </c>
      <c r="H45" s="175">
        <f>H16/SUM('Bill Impacts - GS &gt; 50 350'!$W$12+'Bill Impacts - GS &gt; 50 350'!$W$19)</f>
        <v>1.3194262013031534E-2</v>
      </c>
      <c r="I45" s="180">
        <f>I16/SUM('Bill Impacts - GS &gt; 50 350'!$AC$12+'Bill Impacts - GS &gt; 50 350'!$AC$19)</f>
        <v>2.6592656161557073E-2</v>
      </c>
      <c r="J45" s="210"/>
      <c r="K45" s="170" t="s">
        <v>86</v>
      </c>
      <c r="L45" s="171">
        <v>153999.99999999997</v>
      </c>
      <c r="M45" s="171">
        <v>350</v>
      </c>
      <c r="N45" s="175">
        <f>'Bill Impacts - GS &gt; 50 350'!$N$56</f>
        <v>3.657792229510539E-2</v>
      </c>
      <c r="O45" s="175">
        <f>'Bill Impacts - GS &gt; 50 350'!$T$56</f>
        <v>3.3904742376452295E-3</v>
      </c>
      <c r="P45" s="175">
        <f>'Bill Impacts - GS &gt; 50 350'!$Z$56</f>
        <v>3.7172347500007623E-3</v>
      </c>
      <c r="Q45" s="175">
        <f>'Bill Impacts - GS &gt; 50 350'!$AF$56</f>
        <v>3.0751312732312129E-3</v>
      </c>
      <c r="R45" s="180">
        <f>'Bill Impacts - GS &gt; 50 350'!$AL$56</f>
        <v>3.9738527306684103E-3</v>
      </c>
    </row>
    <row r="46" spans="1:18" x14ac:dyDescent="0.25">
      <c r="A46" s="210"/>
      <c r="B46" s="170" t="s">
        <v>86</v>
      </c>
      <c r="C46" s="171">
        <v>879999.99999999988</v>
      </c>
      <c r="D46" s="171">
        <v>2000</v>
      </c>
      <c r="E46" s="175">
        <f>E17/SUM('Bill Impacts - GS &gt; 50 2000'!$H$12+'Bill Impacts - GS &gt; 50 2000'!$H$19)</f>
        <v>0.21219994803429731</v>
      </c>
      <c r="F46" s="175">
        <f>F17/SUM('Bill Impacts - GS &gt; 50 2000'!$K$12+'Bill Impacts - GS &gt; 50 2000'!$K$19)</f>
        <v>4.1789869011633347E-2</v>
      </c>
      <c r="G46" s="175">
        <f>G17/SUM('Bill Impacts - GS &gt; 50 2000'!$Q$12+'Bill Impacts - GS &gt; 50 2000'!$Q$19)</f>
        <v>2.2535394549652574E-2</v>
      </c>
      <c r="H46" s="175">
        <f>H17/SUM('Bill Impacts - GS &gt; 50 2000'!$W$12+'Bill Impacts - GS &gt; 50 2000'!$W$19)</f>
        <v>1.2827700541380934E-2</v>
      </c>
      <c r="I46" s="180">
        <f>I17/SUM('Bill Impacts - GS &gt; 50 2000'!$AC$12+'Bill Impacts - GS &gt; 50 2000'!$AC$19)</f>
        <v>2.585005136390257E-2</v>
      </c>
      <c r="J46" s="210"/>
      <c r="K46" s="170" t="s">
        <v>86</v>
      </c>
      <c r="L46" s="171">
        <v>879999.99999999988</v>
      </c>
      <c r="M46" s="171">
        <v>2000</v>
      </c>
      <c r="N46" s="175">
        <f>'Bill Impacts - GS &gt; 50 2000'!$N$56</f>
        <v>3.4111228707434119E-2</v>
      </c>
      <c r="O46" s="175">
        <f>'Bill Impacts - GS &gt; 50 2000'!$T$56</f>
        <v>2.7108054745255557E-3</v>
      </c>
      <c r="P46" s="175">
        <f>'Bill Impacts - GS &gt; 50 2000'!$Z$56</f>
        <v>3.3664722075898356E-3</v>
      </c>
      <c r="Q46" s="175">
        <f>'Bill Impacts - GS &gt; 50 2000'!$AF$56</f>
        <v>2.8873407056420851E-3</v>
      </c>
      <c r="R46" s="180">
        <f>'Bill Impacts - GS &gt; 50 2000'!$AL$56</f>
        <v>3.5545526327974311E-3</v>
      </c>
    </row>
    <row r="47" spans="1:18" x14ac:dyDescent="0.25">
      <c r="A47" s="210"/>
      <c r="B47" s="170" t="s">
        <v>86</v>
      </c>
      <c r="C47" s="171">
        <v>1759999.9999999998</v>
      </c>
      <c r="D47" s="171">
        <v>4000</v>
      </c>
      <c r="E47" s="175">
        <f>E18/SUM('Bill Impacts - GS &gt; 50 4000'!$H$12+'Bill Impacts - GS &gt; 50 4000'!$H$19)</f>
        <v>0.21106447420882268</v>
      </c>
      <c r="F47" s="175">
        <f>F18/SUM('Bill Impacts - GS &gt; 50 4000'!$K$12+'Bill Impacts - GS &gt; 50 4000'!$K$19)</f>
        <v>4.1603969601806547E-2</v>
      </c>
      <c r="G47" s="175">
        <f>G18/SUM('Bill Impacts - GS &gt; 50 4000'!$Q$12+'Bill Impacts - GS &gt; 50 4000'!$Q$19)</f>
        <v>2.2439088372753893E-2</v>
      </c>
      <c r="H47" s="175">
        <f>H18/SUM('Bill Impacts - GS &gt; 50 4000'!$W$12+'Bill Impacts - GS &gt; 50 4000'!$W$19)</f>
        <v>1.2774210331261795E-2</v>
      </c>
      <c r="I47" s="180">
        <f>I18/SUM('Bill Impacts - GS &gt; 50 4000'!$AC$12+'Bill Impacts - GS &gt; 50 4000'!$AC$19)</f>
        <v>2.5741642366746205E-2</v>
      </c>
      <c r="J47" s="210"/>
      <c r="K47" s="170" t="s">
        <v>86</v>
      </c>
      <c r="L47" s="171">
        <v>1759999.9999999998</v>
      </c>
      <c r="M47" s="171">
        <v>4000</v>
      </c>
      <c r="N47" s="175">
        <f>'Bill Impacts - GS &gt; 50 4000'!$N$56</f>
        <v>3.3845924622019526E-2</v>
      </c>
      <c r="O47" s="175">
        <f>'Bill Impacts - GS &gt; 50 4000'!$T$56</f>
        <v>2.6375108409265251E-3</v>
      </c>
      <c r="P47" s="175">
        <f>'Bill Impacts - GS &gt; 50 4000'!$Z$56</f>
        <v>3.3286180050062556E-3</v>
      </c>
      <c r="Q47" s="175">
        <f>'Bill Impacts - GS &gt; 50 4000'!$AF$56</f>
        <v>2.8670665466052187E-3</v>
      </c>
      <c r="R47" s="180">
        <f>'Bill Impacts - GS &gt; 50 4000'!$AL$56</f>
        <v>3.5092749563401171E-3</v>
      </c>
    </row>
    <row r="48" spans="1:18" x14ac:dyDescent="0.25">
      <c r="A48" s="210"/>
      <c r="B48" s="170" t="s">
        <v>87</v>
      </c>
      <c r="C48" s="171">
        <v>3321500</v>
      </c>
      <c r="D48" s="171">
        <v>6500</v>
      </c>
      <c r="E48" s="207">
        <f>E19/SUM('Bill Impacts - Large Use 6500'!$H$12+'Bill Impacts - Large Use 6500'!$H$19)</f>
        <v>-0.23701175320344431</v>
      </c>
      <c r="F48" s="175">
        <f>F19/SUM('Bill Impacts - Large Use 6500'!$K$12+'Bill Impacts - Large Use 6500'!$K$19)</f>
        <v>4.5965314976871965E-2</v>
      </c>
      <c r="G48" s="175">
        <f>G19/SUM('Bill Impacts - Large Use 6500'!$Q$12+'Bill Impacts - Large Use 6500'!$Q$19)</f>
        <v>2.0729941600177604E-2</v>
      </c>
      <c r="H48" s="175">
        <f>H19/SUM('Bill Impacts - Large Use 6500'!$W$12+'Bill Impacts - Large Use 6500'!$W$19)</f>
        <v>1.4299840007895274E-2</v>
      </c>
      <c r="I48" s="180">
        <f>I19/SUM('Bill Impacts - Large Use 6500'!$AC$12+'Bill Impacts - Large Use 6500'!$AC$19)</f>
        <v>2.8704300387174763E-2</v>
      </c>
      <c r="J48" s="210"/>
      <c r="K48" s="170" t="s">
        <v>87</v>
      </c>
      <c r="L48" s="171">
        <v>3321500</v>
      </c>
      <c r="M48" s="171">
        <v>6500</v>
      </c>
      <c r="N48" s="207">
        <f>'Bill Impacts - Large Use 6500'!$N$56</f>
        <v>-1.88340757488583E-3</v>
      </c>
      <c r="O48" s="175">
        <f>'Bill Impacts - Large Use 6500'!$T$56</f>
        <v>3.3609119093886584E-3</v>
      </c>
      <c r="P48" s="175">
        <f>'Bill Impacts - Large Use 6500'!$Z$56</f>
        <v>3.4881111066864222E-3</v>
      </c>
      <c r="Q48" s="175">
        <f>'Bill Impacts - Large Use 6500'!$AF$56</f>
        <v>3.1086387557687969E-3</v>
      </c>
      <c r="R48" s="180">
        <f>'Bill Impacts - Large Use 6500'!$AL$56</f>
        <v>4.0040758422754787E-3</v>
      </c>
    </row>
    <row r="49" spans="1:18" x14ac:dyDescent="0.25">
      <c r="A49" s="210"/>
      <c r="B49" s="170" t="s">
        <v>87</v>
      </c>
      <c r="C49" s="171">
        <v>3832500</v>
      </c>
      <c r="D49" s="171">
        <v>7500</v>
      </c>
      <c r="E49" s="207">
        <f>E20/SUM('Bill Impacts - Large Use 7500'!$H$12+'Bill Impacts - Large Use 7500'!$H$19)</f>
        <v>-0.23701215029461586</v>
      </c>
      <c r="F49" s="175">
        <f>F20/SUM('Bill Impacts - Large Use 7500'!$K$12+'Bill Impacts - Large Use 7500'!$K$19)</f>
        <v>4.5966508188718211E-2</v>
      </c>
      <c r="G49" s="175">
        <f>G20/SUM('Bill Impacts - Large Use 7500'!$Q$12+'Bill Impacts - Large Use 7500'!$Q$19)</f>
        <v>2.0729293281373854E-2</v>
      </c>
      <c r="H49" s="175">
        <f>H20/SUM('Bill Impacts - Large Use 7500'!$W$12+'Bill Impacts - Large Use 7500'!$W$19)</f>
        <v>1.4301082510725966E-2</v>
      </c>
      <c r="I49" s="180">
        <f>I20/SUM('Bill Impacts - Large Use 7500'!$AC$12+'Bill Impacts - Large Use 7500'!$AC$19)</f>
        <v>2.870389047491544E-2</v>
      </c>
      <c r="J49" s="210"/>
      <c r="K49" s="170" t="s">
        <v>87</v>
      </c>
      <c r="L49" s="171">
        <v>3832500</v>
      </c>
      <c r="M49" s="171">
        <v>7500</v>
      </c>
      <c r="N49" s="207">
        <f>'Bill Impacts - Large Use 7500'!$N$56</f>
        <v>-1.5478087123873605E-4</v>
      </c>
      <c r="O49" s="175">
        <f>'Bill Impacts - Large Use 7500'!$T$56</f>
        <v>3.1219406137892839E-3</v>
      </c>
      <c r="P49" s="175">
        <f>'Bill Impacts - Large Use 7500'!$Z$56</f>
        <v>3.3872022600137442E-3</v>
      </c>
      <c r="Q49" s="175">
        <f>'Bill Impacts - Large Use 7500'!$AF$56</f>
        <v>3.042099371224777E-3</v>
      </c>
      <c r="R49" s="180">
        <f>'Bill Impacts - Large Use 7500'!$AL$56</f>
        <v>3.8554010132919284E-3</v>
      </c>
    </row>
    <row r="50" spans="1:18" x14ac:dyDescent="0.25">
      <c r="A50" s="210"/>
      <c r="B50" s="170" t="s">
        <v>87</v>
      </c>
      <c r="C50" s="171">
        <v>5110000</v>
      </c>
      <c r="D50" s="171">
        <v>10000</v>
      </c>
      <c r="E50" s="207">
        <f>E21/SUM('Bill Impacts - Large Use 10000'!$H$12+'Bill Impacts - Large Use 10000'!$H$19)</f>
        <v>-0.23701301409243439</v>
      </c>
      <c r="F50" s="175">
        <f>F21/SUM('Bill Impacts - Large Use 10000'!$K$12+'Bill Impacts - Large Use 10000'!$K$19)</f>
        <v>4.5969103802942411E-2</v>
      </c>
      <c r="G50" s="175">
        <f>G21/SUM('Bill Impacts - Large Use 10000'!$Q$12+'Bill Impacts - Large Use 10000'!$Q$19)</f>
        <v>2.0727882987452834E-2</v>
      </c>
      <c r="H50" s="175">
        <f>H21/SUM('Bill Impacts - Large Use 10000'!$W$12+'Bill Impacts - Large Use 10000'!$W$19)</f>
        <v>1.4303785344135764E-2</v>
      </c>
      <c r="I50" s="180">
        <f>I21/SUM('Bill Impacts - Large Use 10000'!$AC$12+'Bill Impacts - Large Use 10000'!$AC$19)</f>
        <v>2.8702998790636838E-2</v>
      </c>
      <c r="J50" s="210"/>
      <c r="K50" s="170" t="s">
        <v>87</v>
      </c>
      <c r="L50" s="171">
        <v>5110000</v>
      </c>
      <c r="M50" s="171">
        <v>10000</v>
      </c>
      <c r="N50" s="175">
        <f>'Bill Impacts - Large Use 10000'!$N$56</f>
        <v>2.7090791035200429E-3</v>
      </c>
      <c r="O50" s="175">
        <f>'Bill Impacts - Large Use 10000'!$T$56</f>
        <v>2.7278440680999307E-3</v>
      </c>
      <c r="P50" s="175">
        <f>'Bill Impacts - Large Use 10000'!$Z$56</f>
        <v>3.22068462429703E-3</v>
      </c>
      <c r="Q50" s="175">
        <f>'Bill Impacts - Large Use 10000'!$AF$56</f>
        <v>2.9322682223251865E-3</v>
      </c>
      <c r="R50" s="180">
        <f>'Bill Impacts - Large Use 10000'!$AL$56</f>
        <v>3.6099524124620155E-3</v>
      </c>
    </row>
    <row r="51" spans="1:18" x14ac:dyDescent="0.25">
      <c r="A51" s="210"/>
      <c r="B51" s="170" t="s">
        <v>87</v>
      </c>
      <c r="C51" s="171">
        <v>6387500</v>
      </c>
      <c r="D51" s="171">
        <v>12500</v>
      </c>
      <c r="E51" s="207">
        <f>E22/SUM('Bill Impacts - Large Use 12500'!$H$12+'Bill Impacts - Large Use 12500'!$H$19)</f>
        <v>-0.23701373123068958</v>
      </c>
      <c r="F51" s="175">
        <f>F22/SUM('Bill Impacts - Large Use 12500'!$K$12+'Bill Impacts - Large Use 12500'!$K$19)</f>
        <v>4.5971258726320179E-2</v>
      </c>
      <c r="G51" s="175">
        <f>G22/SUM('Bill Impacts - Large Use 12500'!$Q$12+'Bill Impacts - Large Use 12500'!$Q$19)</f>
        <v>2.0726712142606598E-2</v>
      </c>
      <c r="H51" s="175">
        <f>H22/SUM('Bill Impacts - Large Use 12500'!$W$12+'Bill Impacts - Large Use 12500'!$W$19)</f>
        <v>1.4306029278200381E-2</v>
      </c>
      <c r="I51" s="180">
        <f>I22/SUM('Bill Impacts - Large Use 12500'!$AC$12+'Bill Impacts - Large Use 12500'!$AC$19)</f>
        <v>2.8702258504179685E-2</v>
      </c>
      <c r="J51" s="210"/>
      <c r="K51" s="170" t="s">
        <v>87</v>
      </c>
      <c r="L51" s="171">
        <v>6387500</v>
      </c>
      <c r="M51" s="171">
        <v>12500</v>
      </c>
      <c r="N51" s="175">
        <f>'Bill Impacts - Large Use 12500'!$N$56</f>
        <v>4.4608656683371916E-3</v>
      </c>
      <c r="O51" s="175">
        <f>'Bill Impacts - Large Use 12500'!$T$56</f>
        <v>2.4878879691180187E-3</v>
      </c>
      <c r="P51" s="175">
        <f>'Bill Impacts - Large Use 12500'!$Z$56</f>
        <v>3.1192318340244E-3</v>
      </c>
      <c r="Q51" s="175">
        <f>'Bill Impacts - Large Use 12500'!$AF$56</f>
        <v>2.8653344522793474E-3</v>
      </c>
      <c r="R51" s="180">
        <f>'Bill Impacts - Large Use 12500'!$AL$56</f>
        <v>3.4603437075638455E-3</v>
      </c>
    </row>
    <row r="52" spans="1:18" x14ac:dyDescent="0.25">
      <c r="A52" s="210"/>
      <c r="B52" s="170" t="s">
        <v>90</v>
      </c>
      <c r="C52" s="171">
        <v>7665000</v>
      </c>
      <c r="D52" s="171">
        <v>15000</v>
      </c>
      <c r="E52" s="207">
        <f>E23/SUM('Bill Impacts - Large Use2 15000'!$H$12+'Bill Impacts - Large Use2 15000'!$H$19)</f>
        <v>-0.8709983644307836</v>
      </c>
      <c r="F52" s="175">
        <f>F23/SUM('Bill Impacts - Large Use2 15000'!$K$12+'Bill Impacts - Large Use2 15000'!$K$19)</f>
        <v>0.1933167380615198</v>
      </c>
      <c r="G52" s="175">
        <f>G23/SUM('Bill Impacts - Large Use2 15000'!$Q$12+'Bill Impacts - Large Use2 15000'!$Q$19)</f>
        <v>0.32960993508992031</v>
      </c>
      <c r="H52" s="175">
        <f>H23/SUM('Bill Impacts - Large Use2 15000'!$W$12+'Bill Impacts - Large Use2 15000'!$W$19)</f>
        <v>1.4943924249227997E-2</v>
      </c>
      <c r="I52" s="180">
        <f>I23/SUM('Bill Impacts - Large Use2 15000'!$AC$12+'Bill Impacts - Large Use2 15000'!$AC$19)</f>
        <v>2.8667781682639951E-2</v>
      </c>
      <c r="J52" s="210"/>
      <c r="K52" s="170" t="s">
        <v>90</v>
      </c>
      <c r="L52" s="171">
        <v>7665000</v>
      </c>
      <c r="M52" s="171">
        <v>15000</v>
      </c>
      <c r="N52" s="207">
        <f>'Bill Impacts - Large Use2 15000'!$N$56</f>
        <v>-2.3399522148542469E-2</v>
      </c>
      <c r="O52" s="175">
        <f>'Bill Impacts - Large Use2 15000'!$T$56</f>
        <v>1.7010772139795485E-3</v>
      </c>
      <c r="P52" s="175">
        <f>'Bill Impacts - Large Use2 15000'!$Z$56</f>
        <v>4.7567247100822876E-3</v>
      </c>
      <c r="Q52" s="175">
        <f>'Bill Impacts - Large Use2 15000'!$AF$56</f>
        <v>2.4974690763991405E-3</v>
      </c>
      <c r="R52" s="180">
        <f>'Bill Impacts - Large Use2 15000'!$AL$56</f>
        <v>2.6252952140705501E-3</v>
      </c>
    </row>
    <row r="53" spans="1:18" x14ac:dyDescent="0.25">
      <c r="A53" s="210"/>
      <c r="B53" s="170" t="s">
        <v>90</v>
      </c>
      <c r="C53" s="171">
        <v>10220000</v>
      </c>
      <c r="D53" s="171">
        <v>20000</v>
      </c>
      <c r="E53" s="207">
        <f>E24/SUM('Bill Impacts - Large Use2 20000'!$H$12+'Bill Impacts - Large Use2 20000'!$H$19)</f>
        <v>-0.87100023410439964</v>
      </c>
      <c r="F53" s="175">
        <f>F24/SUM('Bill Impacts - Large Use2 20000'!$K$12+'Bill Impacts - Large Use2 20000'!$K$19)</f>
        <v>0.1933235470842809</v>
      </c>
      <c r="G53" s="175">
        <f>G24/SUM('Bill Impacts - Large Use2 20000'!$Q$12+'Bill Impacts - Large Use2 20000'!$Q$19)</f>
        <v>0.32962511138050643</v>
      </c>
      <c r="H53" s="175">
        <f>H24/SUM('Bill Impacts - Large Use2 20000'!$W$12+'Bill Impacts - Large Use2 20000'!$W$19)</f>
        <v>1.4934974665765358E-2</v>
      </c>
      <c r="I53" s="180">
        <f>I24/SUM('Bill Impacts - Large Use2 20000'!$AC$12+'Bill Impacts - Large Use2 20000'!$AC$19)</f>
        <v>2.8661490809374073E-2</v>
      </c>
      <c r="J53" s="210"/>
      <c r="K53" s="170" t="s">
        <v>90</v>
      </c>
      <c r="L53" s="171">
        <v>10220000</v>
      </c>
      <c r="M53" s="171">
        <v>20000</v>
      </c>
      <c r="N53" s="207">
        <f>'Bill Impacts - Large Use2 20000'!$N$56</f>
        <v>-1.9882744656696722E-2</v>
      </c>
      <c r="O53" s="175">
        <f>'Bill Impacts - Large Use2 20000'!$T$56</f>
        <v>3.2853635865941404E-3</v>
      </c>
      <c r="P53" s="175">
        <f>'Bill Impacts - Large Use2 20000'!$Z$56</f>
        <v>4.4436624915333948E-3</v>
      </c>
      <c r="Q53" s="175">
        <f>'Bill Impacts - Large Use2 20000'!$AF$56</f>
        <v>2.4815068545360874E-3</v>
      </c>
      <c r="R53" s="180">
        <f>'Bill Impacts - Large Use2 20000'!$AL$56</f>
        <v>2.5915916923131303E-3</v>
      </c>
    </row>
    <row r="54" spans="1:18" x14ac:dyDescent="0.25">
      <c r="A54" s="210"/>
      <c r="B54" s="170" t="s">
        <v>88</v>
      </c>
      <c r="C54" s="171">
        <v>250</v>
      </c>
      <c r="E54" s="175">
        <f>E25/SUM('Bill Impacts - USL 250'!$H$12+'Bill Impacts - USL 250'!$H$19)</f>
        <v>1.4858237547892767E-2</v>
      </c>
      <c r="F54" s="175">
        <f>F25/SUM('Bill Impacts - USL 250'!$K$12+'Bill Impacts - USL 250'!$K$19)</f>
        <v>1.9752489825504475E-2</v>
      </c>
      <c r="G54" s="175">
        <f>G25/SUM('Bill Impacts - USL 250'!$Q$12+'Bill Impacts - USL 250'!$Q$19)</f>
        <v>2.0495353744770663E-2</v>
      </c>
      <c r="H54" s="175">
        <f>H25/SUM('Bill Impacts - USL 250'!$W$12+'Bill Impacts - USL 250'!$W$19)</f>
        <v>1.1485746210719521E-2</v>
      </c>
      <c r="I54" s="180">
        <f>I25/SUM('Bill Impacts - USL 250'!$AC$12+'Bill Impacts - USL 250'!$AC$19)</f>
        <v>2.7430670128975865E-2</v>
      </c>
      <c r="J54" s="210"/>
      <c r="K54" s="170" t="s">
        <v>88</v>
      </c>
      <c r="L54" s="171">
        <v>250</v>
      </c>
      <c r="N54" s="175">
        <f>'Bill Impacts - USL 250'!$N$56</f>
        <v>2.2460877056849699E-2</v>
      </c>
      <c r="O54" s="175">
        <f>'Bill Impacts - USL 250'!$T$56</f>
        <v>5.1946052452080385E-3</v>
      </c>
      <c r="P54" s="175">
        <f>'Bill Impacts - USL 250'!$Z$56</f>
        <v>8.5241308639493578E-3</v>
      </c>
      <c r="Q54" s="175">
        <f>'Bill Impacts - USL 250'!$AF$56</f>
        <v>6.2387450033535323E-3</v>
      </c>
      <c r="R54" s="180">
        <f>'Bill Impacts - USL 250'!$AL$56</f>
        <v>1.0904575146843794E-2</v>
      </c>
    </row>
    <row r="55" spans="1:18" x14ac:dyDescent="0.25">
      <c r="A55" s="210"/>
      <c r="B55" s="170" t="s">
        <v>88</v>
      </c>
      <c r="C55" s="171">
        <v>500</v>
      </c>
      <c r="E55" s="175">
        <f>E26/SUM('Bill Impacts - USL 500'!$H$12+'Bill Impacts - USL 500'!$H$19)</f>
        <v>1.4604790419161731E-2</v>
      </c>
      <c r="F55" s="175">
        <f>F26/SUM('Bill Impacts - USL 500'!$K$12+'Bill Impacts - USL 500'!$K$19)</f>
        <v>1.9865556335908433E-2</v>
      </c>
      <c r="G55" s="175">
        <f>G26/SUM('Bill Impacts - USL 500'!$Q$12+'Bill Impacts - USL 500'!$Q$19)</f>
        <v>2.0358207227800115E-2</v>
      </c>
      <c r="H55" s="175">
        <f>H26/SUM('Bill Impacts - USL 500'!$W$12+'Bill Impacts - USL 500'!$W$19)</f>
        <v>1.1813546729581476E-2</v>
      </c>
      <c r="I55" s="180">
        <f>I26/SUM('Bill Impacts - USL 500'!$AC$12+'Bill Impacts - USL 500'!$AC$19)</f>
        <v>2.7039449345874079E-2</v>
      </c>
      <c r="J55" s="210"/>
      <c r="K55" s="170" t="s">
        <v>88</v>
      </c>
      <c r="L55" s="171">
        <v>500</v>
      </c>
      <c r="N55" s="175">
        <f>'Bill Impacts - USL 500'!$N$56</f>
        <v>2.4059579552630068E-2</v>
      </c>
      <c r="O55" s="175">
        <f>'Bill Impacts - USL 500'!$T$56</f>
        <v>3.3318100429245265E-3</v>
      </c>
      <c r="P55" s="175">
        <f>'Bill Impacts - USL 500'!$Z$56</f>
        <v>6.9274222970234249E-3</v>
      </c>
      <c r="Q55" s="175">
        <f>'Bill Impacts - USL 500'!$AF$56</f>
        <v>5.630467540176886E-3</v>
      </c>
      <c r="R55" s="180">
        <f>'Bill Impacts - USL 500'!$AL$56</f>
        <v>8.6055286451769963E-3</v>
      </c>
    </row>
    <row r="56" spans="1:18" x14ac:dyDescent="0.25">
      <c r="A56" s="210"/>
      <c r="B56" s="170" t="s">
        <v>89</v>
      </c>
      <c r="C56" s="171">
        <v>97008</v>
      </c>
      <c r="D56" s="171">
        <v>216</v>
      </c>
      <c r="E56" s="175">
        <f>E27/SUM('Bill Impacts - Sentinel (2)'!$H$12+'Bill Impacts - Sentinel (2)'!$H$19)</f>
        <v>0.24461677923083611</v>
      </c>
      <c r="F56" s="175">
        <f>F27/SUM('Bill Impacts - Sentinel (2)'!$K$12+'Bill Impacts - Sentinel (2)'!$K$19)</f>
        <v>4.6765345197649119E-2</v>
      </c>
      <c r="G56" s="175">
        <f>G27/SUM('Bill Impacts - Sentinel (2)'!$Q$12+'Bill Impacts - Sentinel (2)'!$Q$19)</f>
        <v>2.3585193813609698E-2</v>
      </c>
      <c r="H56" s="175">
        <f>H27/SUM('Bill Impacts - Sentinel (2)'!$W$12+'Bill Impacts - Sentinel (2)'!$W$19)</f>
        <v>1.4998383543393629E-2</v>
      </c>
      <c r="I56" s="180">
        <f>I27/SUM('Bill Impacts - Sentinel (2)'!$AC$12+'Bill Impacts - Sentinel (2)'!$AC$19)</f>
        <v>2.8709179569184302E-2</v>
      </c>
      <c r="J56" s="210"/>
      <c r="K56" s="170" t="s">
        <v>89</v>
      </c>
      <c r="L56" s="171">
        <v>97008</v>
      </c>
      <c r="M56" s="171">
        <v>216</v>
      </c>
      <c r="N56" s="175">
        <f>'Bill Impacts - Sentinel (2)'!$N$56</f>
        <v>9.6084822273124315E-2</v>
      </c>
      <c r="O56" s="175">
        <f>'Bill Impacts - Sentinel (2)'!$T$56</f>
        <v>1.5373223265817942E-2</v>
      </c>
      <c r="P56" s="175">
        <f>'Bill Impacts - Sentinel (2)'!$Z$56</f>
        <v>1.0478602910993147E-2</v>
      </c>
      <c r="Q56" s="175">
        <f>'Bill Impacts - Sentinel (2)'!$AF$56</f>
        <v>7.1501942981237483E-3</v>
      </c>
      <c r="R56" s="180">
        <f>'Bill Impacts - Sentinel (2)'!$AL$56</f>
        <v>1.2720831018186288E-2</v>
      </c>
    </row>
    <row r="57" spans="1:18" ht="13.8" thickBot="1" x14ac:dyDescent="0.3">
      <c r="A57" s="211"/>
      <c r="B57" s="173" t="s">
        <v>118</v>
      </c>
      <c r="C57" s="174">
        <v>2400000</v>
      </c>
      <c r="D57" s="174">
        <v>6800</v>
      </c>
      <c r="E57" s="181">
        <f>E28/SUM('Bill Impacts - Street Light (2'!$H$12+'Bill Impacts - Street Light (2'!$H$19)</f>
        <v>0.2446079579434178</v>
      </c>
      <c r="F57" s="181">
        <f>F28/SUM('Bill Impacts - Street Light (2'!$K$12+'Bill Impacts - Street Light (2'!$K$19)</f>
        <v>4.6763942813577403E-2</v>
      </c>
      <c r="G57" s="181">
        <f>G28/SUM('Bill Impacts - Street Light (2'!$Q$12+'Bill Impacts - Street Light (2'!$Q$19)</f>
        <v>2.3576057470884971E-2</v>
      </c>
      <c r="H57" s="181">
        <f>H28/SUM('Bill Impacts - Street Light (2'!$W$12+'Bill Impacts - Street Light (2'!$W$19)</f>
        <v>1.4997755348013871E-2</v>
      </c>
      <c r="I57" s="182">
        <f>I28/SUM('Bill Impacts - Street Light (2'!$AC$12+'Bill Impacts - Street Light (2'!$AC$19)</f>
        <v>2.8713185637395479E-2</v>
      </c>
      <c r="J57" s="211"/>
      <c r="K57" s="173" t="s">
        <v>118</v>
      </c>
      <c r="L57" s="174">
        <v>2400000</v>
      </c>
      <c r="M57" s="174">
        <v>6800</v>
      </c>
      <c r="N57" s="181">
        <f>'Bill Impacts - Street Light (2'!$N$56</f>
        <v>9.2498115292786967E-2</v>
      </c>
      <c r="O57" s="181">
        <f>'Bill Impacts - Street Light (2'!$T$56</f>
        <v>2.2756848594143914E-2</v>
      </c>
      <c r="P57" s="181">
        <f>'Bill Impacts - Street Light (2'!$Z$56</f>
        <v>1.0024890416760364E-2</v>
      </c>
      <c r="Q57" s="181">
        <f>'Bill Impacts - Street Light (2'!$AF$56</f>
        <v>6.9742387471377915E-3</v>
      </c>
      <c r="R57" s="182">
        <f>'Bill Impacts - Street Light (2'!$AL$56</f>
        <v>1.2082562422675046E-2</v>
      </c>
    </row>
    <row r="58" spans="1:18" x14ac:dyDescent="0.25">
      <c r="E58" s="175"/>
      <c r="F58" s="175"/>
      <c r="G58" s="175"/>
      <c r="H58" s="175"/>
      <c r="I58" s="175"/>
    </row>
  </sheetData>
  <mergeCells count="4">
    <mergeCell ref="A2:A28"/>
    <mergeCell ref="J2:J28"/>
    <mergeCell ref="A31:A57"/>
    <mergeCell ref="J31:J57"/>
  </mergeCells>
  <pageMargins left="0.7" right="0.7" top="0.75" bottom="0.75" header="0.3" footer="0.3"/>
  <pageSetup paperSize="5" scale="62" orientation="landscape" r:id="rId1"/>
  <headerFooter>
    <oddHeader>&amp;C&amp;"Arial,Bold"SL Updated for Audit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79"/>
  <sheetViews>
    <sheetView showGridLines="0" topLeftCell="M41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10.33203125" style="152" bestFit="1" customWidth="1"/>
    <col min="9" max="9" width="1.6640625" style="1" customWidth="1"/>
    <col min="10" max="10" width="9.88671875" style="1" bestFit="1" customWidth="1"/>
    <col min="11" max="11" width="10.3320312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10.33203125" style="1" bestFit="1" customWidth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10.33203125" style="1" bestFit="1" customWidth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10.33203125" style="1" bestFit="1" customWidth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10.33203125" style="1" bestFit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71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33.21</v>
      </c>
      <c r="H12" s="18">
        <f t="shared" ref="H12:H27" si="0">F12*G12</f>
        <v>33.21</v>
      </c>
      <c r="I12" s="19"/>
      <c r="J12" s="16">
        <v>41.33</v>
      </c>
      <c r="K12" s="18">
        <f t="shared" ref="K12:K27" si="1">$F12*J12</f>
        <v>41.33</v>
      </c>
      <c r="L12" s="19"/>
      <c r="M12" s="21">
        <f>K12-H12</f>
        <v>8.1199999999999974</v>
      </c>
      <c r="N12" s="22">
        <f>IF((H12)=0,"",(M12/H12))</f>
        <v>0.24450466726889483</v>
      </c>
      <c r="O12" s="19"/>
      <c r="P12" s="16">
        <v>43.26</v>
      </c>
      <c r="Q12" s="18">
        <f t="shared" ref="Q12:Q27" si="2">$F12*P12</f>
        <v>43.26</v>
      </c>
      <c r="R12" s="19"/>
      <c r="S12" s="21">
        <f>Q12-K12</f>
        <v>1.9299999999999997</v>
      </c>
      <c r="T12" s="22">
        <f t="shared" ref="T12:T34" si="3">IF((K12)=0,"",(S12/K12))</f>
        <v>4.6697314299540278E-2</v>
      </c>
      <c r="U12" s="19"/>
      <c r="V12" s="16">
        <v>44.28</v>
      </c>
      <c r="W12" s="18">
        <f t="shared" ref="W12:W27" si="4">$F12*V12</f>
        <v>44.28</v>
      </c>
      <c r="X12" s="19"/>
      <c r="Y12" s="21">
        <f>W12-Q12</f>
        <v>1.0200000000000031</v>
      </c>
      <c r="Z12" s="22">
        <f t="shared" ref="Z12:Z34" si="5">IF((Q12)=0,"",(Y12/Q12))</f>
        <v>2.35783633841887E-2</v>
      </c>
      <c r="AA12" s="19"/>
      <c r="AB12" s="16">
        <v>44.91</v>
      </c>
      <c r="AC12" s="18">
        <f t="shared" ref="AC12:AC27" si="6">$F12*AB12</f>
        <v>44.91</v>
      </c>
      <c r="AD12" s="19"/>
      <c r="AE12" s="21">
        <f>AC12-W12</f>
        <v>0.62999999999999545</v>
      </c>
      <c r="AF12" s="22">
        <f t="shared" ref="AF12:AF34" si="7">IF((W12)=0,"",(AE12/W12))</f>
        <v>1.4227642276422661E-2</v>
      </c>
      <c r="AG12" s="19"/>
      <c r="AH12" s="16">
        <v>46.2</v>
      </c>
      <c r="AI12" s="18">
        <f t="shared" ref="AI12:AI27" si="8">$F12*AH12</f>
        <v>46.2</v>
      </c>
      <c r="AJ12" s="19"/>
      <c r="AK12" s="21">
        <f>AI12-AC12</f>
        <v>1.2900000000000063</v>
      </c>
      <c r="AL12" s="22">
        <f t="shared" ref="AL12:AL34" si="9">IF((AC12)=0,"",(AK12/AC12))</f>
        <v>2.8724114896459728E-2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3.62</v>
      </c>
      <c r="H14" s="18">
        <f>F14*G14</f>
        <v>3.62</v>
      </c>
      <c r="I14" s="19"/>
      <c r="J14" s="16">
        <v>0</v>
      </c>
      <c r="K14" s="18">
        <f t="shared" si="1"/>
        <v>0</v>
      </c>
      <c r="L14" s="19"/>
      <c r="M14" s="21">
        <f>K14-H14</f>
        <v>-3.62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>IF((K14)=0,"",(S14/K14))</f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2000</v>
      </c>
      <c r="G19" s="16">
        <v>8.6E-3</v>
      </c>
      <c r="H19" s="18">
        <f t="shared" si="0"/>
        <v>17.2</v>
      </c>
      <c r="I19" s="19"/>
      <c r="J19" s="16">
        <v>1.0699999999999999E-2</v>
      </c>
      <c r="K19" s="18">
        <f t="shared" si="1"/>
        <v>21.4</v>
      </c>
      <c r="L19" s="19"/>
      <c r="M19" s="21">
        <f t="shared" si="10"/>
        <v>4.1999999999999993</v>
      </c>
      <c r="N19" s="22">
        <f t="shared" si="11"/>
        <v>0.24418604651162787</v>
      </c>
      <c r="O19" s="19"/>
      <c r="P19" s="16">
        <v>1.12E-2</v>
      </c>
      <c r="Q19" s="18">
        <f t="shared" si="2"/>
        <v>22.4</v>
      </c>
      <c r="R19" s="19"/>
      <c r="S19" s="21">
        <f t="shared" si="12"/>
        <v>1</v>
      </c>
      <c r="T19" s="22">
        <f t="shared" si="3"/>
        <v>4.6728971962616828E-2</v>
      </c>
      <c r="U19" s="19"/>
      <c r="V19" s="16">
        <v>1.15E-2</v>
      </c>
      <c r="W19" s="18">
        <f t="shared" si="4"/>
        <v>23</v>
      </c>
      <c r="X19" s="19"/>
      <c r="Y19" s="21">
        <f t="shared" si="13"/>
        <v>0.60000000000000142</v>
      </c>
      <c r="Z19" s="22">
        <f t="shared" si="5"/>
        <v>2.678571428571435E-2</v>
      </c>
      <c r="AA19" s="19"/>
      <c r="AB19" s="16">
        <v>1.17E-2</v>
      </c>
      <c r="AC19" s="18">
        <f t="shared" si="6"/>
        <v>23.400000000000002</v>
      </c>
      <c r="AD19" s="19"/>
      <c r="AE19" s="21">
        <f t="shared" si="14"/>
        <v>0.40000000000000213</v>
      </c>
      <c r="AF19" s="22">
        <f t="shared" si="7"/>
        <v>1.7391304347826181E-2</v>
      </c>
      <c r="AG19" s="19"/>
      <c r="AH19" s="16">
        <v>1.2E-2</v>
      </c>
      <c r="AI19" s="18">
        <f t="shared" si="8"/>
        <v>24</v>
      </c>
      <c r="AJ19" s="19"/>
      <c r="AK19" s="21">
        <f t="shared" si="15"/>
        <v>0.59999999999999787</v>
      </c>
      <c r="AL19" s="22">
        <f t="shared" si="9"/>
        <v>2.5641025641025546E-2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2.2999999999999998</v>
      </c>
      <c r="K20" s="18">
        <f t="shared" si="1"/>
        <v>2.2999999999999998</v>
      </c>
      <c r="L20" s="19"/>
      <c r="M20" s="21">
        <f t="shared" si="10"/>
        <v>2.2999999999999998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-2.2999999999999998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2000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-0.2</v>
      </c>
      <c r="L21" s="19"/>
      <c r="M21" s="21">
        <f t="shared" si="10"/>
        <v>-0.2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0.2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3" si="16">$G$7</f>
        <v>2000</v>
      </c>
      <c r="G24" s="16">
        <v>-1E-4</v>
      </c>
      <c r="H24" s="18">
        <f t="shared" si="0"/>
        <v>-0.2</v>
      </c>
      <c r="I24" s="19"/>
      <c r="J24" s="16">
        <v>0</v>
      </c>
      <c r="K24" s="18">
        <f t="shared" si="1"/>
        <v>0</v>
      </c>
      <c r="L24" s="19"/>
      <c r="M24" s="21">
        <f t="shared" si="10"/>
        <v>0.2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53.86999999999999</v>
      </c>
      <c r="I28" s="31"/>
      <c r="J28" s="28"/>
      <c r="K28" s="30">
        <f>SUM(K12:K27)</f>
        <v>64.83</v>
      </c>
      <c r="L28" s="31"/>
      <c r="M28" s="32">
        <f t="shared" si="10"/>
        <v>10.960000000000008</v>
      </c>
      <c r="N28" s="33">
        <f t="shared" si="11"/>
        <v>0.20345275663634693</v>
      </c>
      <c r="O28" s="31"/>
      <c r="P28" s="28"/>
      <c r="Q28" s="30">
        <f>SUM(Q12:Q27)</f>
        <v>65.66</v>
      </c>
      <c r="R28" s="31"/>
      <c r="S28" s="32">
        <f t="shared" si="12"/>
        <v>0.82999999999999829</v>
      </c>
      <c r="T28" s="33">
        <f t="shared" si="3"/>
        <v>1.2802714792534295E-2</v>
      </c>
      <c r="U28" s="31"/>
      <c r="V28" s="28"/>
      <c r="W28" s="30">
        <f>SUM(W12:W27)</f>
        <v>67.28</v>
      </c>
      <c r="X28" s="31"/>
      <c r="Y28" s="32">
        <f t="shared" si="13"/>
        <v>1.6200000000000045</v>
      </c>
      <c r="Z28" s="33">
        <f t="shared" si="5"/>
        <v>2.467255558940001E-2</v>
      </c>
      <c r="AA28" s="31"/>
      <c r="AB28" s="28"/>
      <c r="AC28" s="30">
        <f>SUM(AC12:AC27)</f>
        <v>68.31</v>
      </c>
      <c r="AD28" s="31"/>
      <c r="AE28" s="32">
        <f t="shared" si="14"/>
        <v>1.0300000000000011</v>
      </c>
      <c r="AF28" s="33">
        <f t="shared" si="7"/>
        <v>1.5309155766944131E-2</v>
      </c>
      <c r="AG28" s="31"/>
      <c r="AH28" s="28"/>
      <c r="AI28" s="30">
        <f>SUM(AI12:AI27)</f>
        <v>70.2</v>
      </c>
      <c r="AJ28" s="31"/>
      <c r="AK28" s="32">
        <f t="shared" si="15"/>
        <v>1.8900000000000006</v>
      </c>
      <c r="AL28" s="33">
        <f t="shared" si="9"/>
        <v>2.7667984189723327E-2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2000</v>
      </c>
      <c r="G29" s="16">
        <v>-1.6086780734186502E-3</v>
      </c>
      <c r="H29" s="18">
        <f t="shared" ref="H29:H35" si="17">F29*G29</f>
        <v>-3.2173561468373002</v>
      </c>
      <c r="I29" s="19"/>
      <c r="J29" s="16">
        <v>-8.9999999999999998E-4</v>
      </c>
      <c r="K29" s="18">
        <f t="shared" ref="K29:K35" si="18">$F29*J29</f>
        <v>-1.8</v>
      </c>
      <c r="L29" s="19"/>
      <c r="M29" s="21">
        <f t="shared" si="10"/>
        <v>1.4173561468373002</v>
      </c>
      <c r="N29" s="22">
        <f t="shared" si="11"/>
        <v>-0.44053442707316637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1.8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" si="23">$G$7</f>
        <v>2000</v>
      </c>
      <c r="G30" s="16">
        <v>-2.1105382765707151E-4</v>
      </c>
      <c r="H30" s="18">
        <f t="shared" si="17"/>
        <v>-0.42210765531414302</v>
      </c>
      <c r="I30" s="19"/>
      <c r="J30" s="16">
        <v>1.1999999999999999E-3</v>
      </c>
      <c r="K30" s="18">
        <f t="shared" si="18"/>
        <v>2.4</v>
      </c>
      <c r="L30" s="19"/>
      <c r="M30" s="21">
        <f t="shared" si="10"/>
        <v>2.8221076553141429</v>
      </c>
      <c r="N30" s="22">
        <f t="shared" si="11"/>
        <v>-6.6857533138408973</v>
      </c>
      <c r="O30" s="19"/>
      <c r="P30" s="16">
        <v>0</v>
      </c>
      <c r="Q30" s="18">
        <f t="shared" si="19"/>
        <v>0</v>
      </c>
      <c r="R30" s="19"/>
      <c r="S30" s="21">
        <f t="shared" si="12"/>
        <v>-2.4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16"/>
        <v>2000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0.2</v>
      </c>
      <c r="L31" s="19"/>
      <c r="M31" s="21">
        <f>K31-H31</f>
        <v>0.2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-0.2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si="16"/>
        <v>2000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16"/>
        <v>2000</v>
      </c>
      <c r="G33" s="141">
        <v>6.0000000000000002E-5</v>
      </c>
      <c r="H33" s="18">
        <f t="shared" si="17"/>
        <v>0.12000000000000001</v>
      </c>
      <c r="I33" s="19"/>
      <c r="J33" s="141">
        <v>6.0000000000000002E-5</v>
      </c>
      <c r="K33" s="18">
        <f t="shared" si="18"/>
        <v>0.12000000000000001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19"/>
        <v>0.12000000000000001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20"/>
        <v>0.12000000000000001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21"/>
        <v>0.12000000000000001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22"/>
        <v>0.12000000000000001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61.580000000000382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5.4756936000000342</v>
      </c>
      <c r="I34" s="19"/>
      <c r="J34" s="38">
        <f>IF(ISBLANK($D$5)=TRUE, 0, IF($D$5="TOU", 0.64*$G$44+0.18*$G$45+0.18*$G$46, IF(AND($D$5="non-TOU", $F$48&gt;0), J48,J47)))</f>
        <v>8.8919999999999999E-2</v>
      </c>
      <c r="K34" s="18">
        <f t="shared" si="18"/>
        <v>5.4756936000000342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8.8919999999999999E-2</v>
      </c>
      <c r="Q34" s="18">
        <f t="shared" si="19"/>
        <v>5.4756936000000342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8.8919999999999999E-2</v>
      </c>
      <c r="W34" s="18">
        <f t="shared" si="20"/>
        <v>5.4756936000000342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8.8919999999999999E-2</v>
      </c>
      <c r="AC34" s="18">
        <f t="shared" si="21"/>
        <v>5.4756936000000342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8.8919999999999999E-2</v>
      </c>
      <c r="AI34" s="18">
        <f t="shared" si="22"/>
        <v>5.4756936000000342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17"/>
        <v>0.78800000000000003</v>
      </c>
      <c r="I35" s="19"/>
      <c r="J35" s="38">
        <v>0.78800000000000003</v>
      </c>
      <c r="K35" s="18">
        <f t="shared" si="18"/>
        <v>0.78800000000000003</v>
      </c>
      <c r="L35" s="19"/>
      <c r="M35" s="21">
        <f t="shared" si="10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2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3"/>
        <v>0</v>
      </c>
      <c r="Z35" s="22"/>
      <c r="AA35" s="19"/>
      <c r="AB35" s="38">
        <v>0.78800000000000003</v>
      </c>
      <c r="AC35" s="18">
        <f t="shared" si="21"/>
        <v>0.78800000000000003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-0.78800000000000003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56.61422979784858</v>
      </c>
      <c r="I36" s="31"/>
      <c r="J36" s="42"/>
      <c r="K36" s="44">
        <f>SUM(K29:K35)+K28</f>
        <v>72.013693600000039</v>
      </c>
      <c r="L36" s="31"/>
      <c r="M36" s="32">
        <f t="shared" si="10"/>
        <v>15.399463802151459</v>
      </c>
      <c r="N36" s="33">
        <f t="shared" ref="N36:N46" si="24">IF((H36)=0,"",(M36/H36))</f>
        <v>0.27200694696612582</v>
      </c>
      <c r="O36" s="31"/>
      <c r="P36" s="42"/>
      <c r="Q36" s="44">
        <f>SUM(Q29:Q35)+Q28</f>
        <v>72.043693600000026</v>
      </c>
      <c r="R36" s="31"/>
      <c r="S36" s="32">
        <f t="shared" si="12"/>
        <v>2.9999999999986926E-2</v>
      </c>
      <c r="T36" s="33">
        <f t="shared" ref="T36:T46" si="25">IF((K36)=0,"",(S36/K36))</f>
        <v>4.1658743636483755E-4</v>
      </c>
      <c r="U36" s="31"/>
      <c r="V36" s="42"/>
      <c r="W36" s="44">
        <f>SUM(W29:W35)+W28</f>
        <v>73.66369360000003</v>
      </c>
      <c r="X36" s="31"/>
      <c r="Y36" s="32">
        <f t="shared" si="13"/>
        <v>1.6200000000000045</v>
      </c>
      <c r="Z36" s="33">
        <f t="shared" ref="Z36:Z46" si="26">IF((Q36)=0,"",(Y36/Q36))</f>
        <v>2.2486354031132073E-2</v>
      </c>
      <c r="AA36" s="31"/>
      <c r="AB36" s="42"/>
      <c r="AC36" s="44">
        <f>SUM(AC29:AC35)+AC28</f>
        <v>74.693693600000032</v>
      </c>
      <c r="AD36" s="31"/>
      <c r="AE36" s="32">
        <f t="shared" si="14"/>
        <v>1.0300000000000011</v>
      </c>
      <c r="AF36" s="33">
        <f t="shared" ref="AF36:AF46" si="27">IF((W36)=0,"",(AE36/W36))</f>
        <v>1.3982464761989626E-2</v>
      </c>
      <c r="AG36" s="31"/>
      <c r="AH36" s="42"/>
      <c r="AI36" s="44">
        <f>SUM(AI29:AI35)+AI28</f>
        <v>75.795693600000035</v>
      </c>
      <c r="AJ36" s="31"/>
      <c r="AK36" s="32">
        <f t="shared" si="15"/>
        <v>1.1020000000000039</v>
      </c>
      <c r="AL36" s="33">
        <f t="shared" ref="AL36:AL46" si="28">IF((AC36)=0,"",(AK36/AC36))</f>
        <v>1.4753588246705789E-2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2061.5800000000004</v>
      </c>
      <c r="G37" s="20">
        <v>6.3E-3</v>
      </c>
      <c r="H37" s="18">
        <f>F37*G37</f>
        <v>12.987954000000002</v>
      </c>
      <c r="I37" s="19"/>
      <c r="J37" s="20">
        <v>6.4999999999999997E-3</v>
      </c>
      <c r="K37" s="18">
        <f>$F37*J37</f>
        <v>13.400270000000003</v>
      </c>
      <c r="L37" s="19"/>
      <c r="M37" s="21">
        <f t="shared" si="10"/>
        <v>0.41231600000000057</v>
      </c>
      <c r="N37" s="22">
        <f t="shared" si="24"/>
        <v>3.1746031746031786E-2</v>
      </c>
      <c r="O37" s="19"/>
      <c r="P37" s="20">
        <v>6.7000000000000002E-3</v>
      </c>
      <c r="Q37" s="18">
        <f>$F37*P37</f>
        <v>13.812586000000003</v>
      </c>
      <c r="R37" s="19"/>
      <c r="S37" s="21">
        <f t="shared" si="12"/>
        <v>0.41231600000000057</v>
      </c>
      <c r="T37" s="22">
        <f t="shared" si="25"/>
        <v>3.0769230769230806E-2</v>
      </c>
      <c r="U37" s="19"/>
      <c r="V37" s="20">
        <v>6.8999999999999999E-3</v>
      </c>
      <c r="W37" s="18">
        <f>$F37*V37</f>
        <v>14.224902000000002</v>
      </c>
      <c r="X37" s="19"/>
      <c r="Y37" s="21">
        <f t="shared" si="13"/>
        <v>0.41231599999999879</v>
      </c>
      <c r="Z37" s="22">
        <f t="shared" si="26"/>
        <v>2.9850746268656622E-2</v>
      </c>
      <c r="AA37" s="19"/>
      <c r="AB37" s="20">
        <v>7.1999999999999998E-3</v>
      </c>
      <c r="AC37" s="18">
        <f>$F37*AB37</f>
        <v>14.843376000000003</v>
      </c>
      <c r="AD37" s="19"/>
      <c r="AE37" s="21">
        <f t="shared" si="14"/>
        <v>0.61847400000000086</v>
      </c>
      <c r="AF37" s="22">
        <f t="shared" si="27"/>
        <v>4.3478260869565272E-2</v>
      </c>
      <c r="AG37" s="19"/>
      <c r="AH37" s="20">
        <v>7.4000000000000003E-3</v>
      </c>
      <c r="AI37" s="18">
        <f>$F37*AH37</f>
        <v>15.255692000000003</v>
      </c>
      <c r="AJ37" s="19"/>
      <c r="AK37" s="21">
        <f t="shared" si="15"/>
        <v>0.41231600000000057</v>
      </c>
      <c r="AL37" s="22">
        <f t="shared" si="28"/>
        <v>2.7777777777777811E-2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2061.5800000000004</v>
      </c>
      <c r="G38" s="20">
        <v>4.7000000000000002E-3</v>
      </c>
      <c r="H38" s="18">
        <f>F38*G38</f>
        <v>9.6894260000000028</v>
      </c>
      <c r="I38" s="19"/>
      <c r="J38" s="20">
        <v>5.1000000000000004E-3</v>
      </c>
      <c r="K38" s="18">
        <f>$F38*J38</f>
        <v>10.514058000000002</v>
      </c>
      <c r="L38" s="19"/>
      <c r="M38" s="21">
        <f t="shared" si="10"/>
        <v>0.82463199999999937</v>
      </c>
      <c r="N38" s="22">
        <f t="shared" si="24"/>
        <v>8.5106382978723319E-2</v>
      </c>
      <c r="O38" s="19"/>
      <c r="P38" s="20">
        <v>5.1999999999999998E-3</v>
      </c>
      <c r="Q38" s="18">
        <f>$F38*P38</f>
        <v>10.720216000000001</v>
      </c>
      <c r="R38" s="19"/>
      <c r="S38" s="21">
        <f t="shared" si="12"/>
        <v>0.20615799999999851</v>
      </c>
      <c r="T38" s="22">
        <f t="shared" si="25"/>
        <v>1.9607843137254756E-2</v>
      </c>
      <c r="U38" s="19"/>
      <c r="V38" s="20">
        <v>5.3E-3</v>
      </c>
      <c r="W38" s="18">
        <f>$F38*V38</f>
        <v>10.926374000000003</v>
      </c>
      <c r="X38" s="19"/>
      <c r="Y38" s="21">
        <f t="shared" si="13"/>
        <v>0.20615800000000206</v>
      </c>
      <c r="Z38" s="22">
        <f t="shared" si="26"/>
        <v>1.9230769230769423E-2</v>
      </c>
      <c r="AA38" s="19"/>
      <c r="AB38" s="20">
        <v>5.4000000000000003E-3</v>
      </c>
      <c r="AC38" s="18">
        <f>$F38*AB38</f>
        <v>11.132532000000003</v>
      </c>
      <c r="AD38" s="19"/>
      <c r="AE38" s="21">
        <f t="shared" si="14"/>
        <v>0.20615800000000029</v>
      </c>
      <c r="AF38" s="22">
        <f t="shared" si="27"/>
        <v>1.8867924528301907E-2</v>
      </c>
      <c r="AG38" s="19"/>
      <c r="AH38" s="20">
        <v>5.4999999999999997E-3</v>
      </c>
      <c r="AI38" s="18">
        <f>$F38*AH38</f>
        <v>11.338690000000001</v>
      </c>
      <c r="AJ38" s="19"/>
      <c r="AK38" s="21">
        <f t="shared" si="15"/>
        <v>0.20615799999999851</v>
      </c>
      <c r="AL38" s="22">
        <f t="shared" si="28"/>
        <v>1.8518518518518379E-2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79.291609797848579</v>
      </c>
      <c r="I39" s="49"/>
      <c r="J39" s="48"/>
      <c r="K39" s="44">
        <f>SUM(K36:K38)</f>
        <v>95.928021600000051</v>
      </c>
      <c r="L39" s="49"/>
      <c r="M39" s="32">
        <f t="shared" si="10"/>
        <v>16.636411802151471</v>
      </c>
      <c r="N39" s="33">
        <f t="shared" si="24"/>
        <v>0.20981301608789973</v>
      </c>
      <c r="O39" s="49"/>
      <c r="P39" s="48"/>
      <c r="Q39" s="44">
        <f>SUM(Q36:Q38)</f>
        <v>96.576495600000015</v>
      </c>
      <c r="R39" s="49"/>
      <c r="S39" s="32">
        <f t="shared" si="12"/>
        <v>0.64847399999996469</v>
      </c>
      <c r="T39" s="33">
        <f t="shared" si="25"/>
        <v>6.7600059834858964E-3</v>
      </c>
      <c r="U39" s="49"/>
      <c r="V39" s="48"/>
      <c r="W39" s="44">
        <f>SUM(W36:W38)</f>
        <v>98.81496960000004</v>
      </c>
      <c r="X39" s="49"/>
      <c r="Y39" s="32">
        <f t="shared" si="13"/>
        <v>2.2384740000000249</v>
      </c>
      <c r="Z39" s="33">
        <f t="shared" si="26"/>
        <v>2.3178248352180058E-2</v>
      </c>
      <c r="AA39" s="49"/>
      <c r="AB39" s="48"/>
      <c r="AC39" s="44">
        <f>SUM(AC36:AC38)</f>
        <v>100.66960160000004</v>
      </c>
      <c r="AD39" s="49"/>
      <c r="AE39" s="32">
        <f t="shared" si="14"/>
        <v>1.8546319999999952</v>
      </c>
      <c r="AF39" s="33">
        <f t="shared" si="27"/>
        <v>1.8768735218029096E-2</v>
      </c>
      <c r="AG39" s="49"/>
      <c r="AH39" s="48"/>
      <c r="AI39" s="44">
        <f>SUM(AI36:AI38)</f>
        <v>102.39007560000003</v>
      </c>
      <c r="AJ39" s="49"/>
      <c r="AK39" s="32">
        <f t="shared" si="15"/>
        <v>1.7204739999999958</v>
      </c>
      <c r="AL39" s="33">
        <f t="shared" si="28"/>
        <v>1.7090303057283533E-2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2061.5800000000004</v>
      </c>
      <c r="G40" s="51">
        <v>4.4000000000000003E-3</v>
      </c>
      <c r="H40" s="162">
        <f t="shared" ref="H40:H48" si="29">F40*G40</f>
        <v>9.0709520000000019</v>
      </c>
      <c r="I40" s="19"/>
      <c r="J40" s="51">
        <v>4.4000000000000003E-3</v>
      </c>
      <c r="K40" s="162">
        <f t="shared" ref="K40:K48" si="30">$F40*J40</f>
        <v>9.0709520000000019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9.0709520000000019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9.0709520000000019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9.0709520000000019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9.0709520000000019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2061.5800000000004</v>
      </c>
      <c r="G41" s="51">
        <v>1.1999999999999999E-3</v>
      </c>
      <c r="H41" s="162">
        <f t="shared" si="29"/>
        <v>2.4738960000000003</v>
      </c>
      <c r="I41" s="19"/>
      <c r="J41" s="51">
        <v>1.1999999999999999E-3</v>
      </c>
      <c r="K41" s="162">
        <f t="shared" si="30"/>
        <v>2.4738960000000003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2.6800540000000002</v>
      </c>
      <c r="R41" s="19"/>
      <c r="S41" s="21">
        <f t="shared" si="12"/>
        <v>0.20615799999999984</v>
      </c>
      <c r="T41" s="163">
        <f t="shared" si="25"/>
        <v>8.3333333333333259E-2</v>
      </c>
      <c r="U41" s="19"/>
      <c r="V41" s="51">
        <v>1.2999999999999999E-3</v>
      </c>
      <c r="W41" s="162">
        <f t="shared" si="32"/>
        <v>2.6800540000000002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2.6800540000000002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2.6800540000000002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2000</v>
      </c>
      <c r="G43" s="51">
        <v>7.0000000000000001E-3</v>
      </c>
      <c r="H43" s="162">
        <f t="shared" si="29"/>
        <v>14</v>
      </c>
      <c r="I43" s="19"/>
      <c r="J43" s="51">
        <v>7.0000000000000001E-3</v>
      </c>
      <c r="K43" s="162">
        <f t="shared" si="30"/>
        <v>14</v>
      </c>
      <c r="L43" s="19"/>
      <c r="M43" s="21">
        <f t="shared" si="10"/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14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14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14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14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1280</v>
      </c>
      <c r="G44" s="55">
        <v>7.1999999999999995E-2</v>
      </c>
      <c r="H44" s="162">
        <f t="shared" si="29"/>
        <v>92.16</v>
      </c>
      <c r="I44" s="19"/>
      <c r="J44" s="55">
        <v>7.1999999999999995E-2</v>
      </c>
      <c r="K44" s="162">
        <f t="shared" si="30"/>
        <v>92.16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92.16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92.16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92.16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92.16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360</v>
      </c>
      <c r="G45" s="55">
        <v>0.109</v>
      </c>
      <c r="H45" s="162">
        <f t="shared" si="29"/>
        <v>39.24</v>
      </c>
      <c r="I45" s="19"/>
      <c r="J45" s="55">
        <v>0.109</v>
      </c>
      <c r="K45" s="162">
        <f t="shared" si="30"/>
        <v>39.24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39.24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39.24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39.24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39.24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360</v>
      </c>
      <c r="G46" s="55">
        <v>0.129</v>
      </c>
      <c r="H46" s="162">
        <f t="shared" si="29"/>
        <v>46.44</v>
      </c>
      <c r="I46" s="19"/>
      <c r="J46" s="55">
        <v>0.129</v>
      </c>
      <c r="K46" s="162">
        <f t="shared" si="30"/>
        <v>46.44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46.44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46.44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46.44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46.44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G7&gt;=750), 750, IF(AND(N3=1, AND(G7&lt;750, G7&gt;=0)), G7, IF(AND(N3=2, G7&gt;=750), 750, IF(AND(N3=2, AND(G7&lt;750, G7&gt;=0)), G7))))</f>
        <v>750</v>
      </c>
      <c r="G47" s="55">
        <v>8.3000000000000004E-2</v>
      </c>
      <c r="H47" s="162">
        <f t="shared" si="29"/>
        <v>62.25</v>
      </c>
      <c r="I47" s="60"/>
      <c r="J47" s="55">
        <v>8.3000000000000004E-2</v>
      </c>
      <c r="K47" s="162">
        <f t="shared" si="30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G7&gt;=750), G7-750, IF(AND(N3=1, AND(G7&lt;750, G7&gt;=0)), 0, IF(AND(N3=2, G7&gt;=750), G7-750, IF(AND(N3=2, AND(G7&lt;750, G7&gt;=0)), 0))))</f>
        <v>1250</v>
      </c>
      <c r="G48" s="55">
        <v>9.7000000000000003E-2</v>
      </c>
      <c r="H48" s="162">
        <f t="shared" si="29"/>
        <v>121.25</v>
      </c>
      <c r="I48" s="60"/>
      <c r="J48" s="55">
        <v>9.7000000000000003E-2</v>
      </c>
      <c r="K48" s="162">
        <f t="shared" si="30"/>
        <v>121.25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1"/>
        <v>121.25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2"/>
        <v>121.25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3"/>
        <v>121.25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4"/>
        <v>121.25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282.92645779784857</v>
      </c>
      <c r="I50" s="76"/>
      <c r="J50" s="73"/>
      <c r="K50" s="75">
        <f>SUM(K40:K46,K39)</f>
        <v>299.56286960000006</v>
      </c>
      <c r="L50" s="76"/>
      <c r="M50" s="77">
        <f>K50-H50</f>
        <v>16.636411802151486</v>
      </c>
      <c r="N50" s="78">
        <f>IF((H50)=0,"",(M50/H50))</f>
        <v>5.8801187883383566E-2</v>
      </c>
      <c r="O50" s="76"/>
      <c r="P50" s="73"/>
      <c r="Q50" s="75">
        <f>SUM(Q40:Q46,Q39)</f>
        <v>300.41750160000004</v>
      </c>
      <c r="R50" s="76"/>
      <c r="S50" s="77">
        <f t="shared" si="12"/>
        <v>0.85463199999998096</v>
      </c>
      <c r="T50" s="78">
        <f>IF((K50)=0,"",(S50/K50))</f>
        <v>2.8529303419384151E-3</v>
      </c>
      <c r="U50" s="76"/>
      <c r="V50" s="73"/>
      <c r="W50" s="75">
        <f>SUM(W40:W46,W39)</f>
        <v>302.65597560000003</v>
      </c>
      <c r="X50" s="76"/>
      <c r="Y50" s="77">
        <f t="shared" si="13"/>
        <v>2.2384739999999965</v>
      </c>
      <c r="Z50" s="78">
        <f>IF((Q50)=0,"",(Y50/Q50))</f>
        <v>7.4512103591770108E-3</v>
      </c>
      <c r="AA50" s="76"/>
      <c r="AB50" s="73"/>
      <c r="AC50" s="75">
        <f>SUM(AC40:AC46,AC39)</f>
        <v>304.51060760000001</v>
      </c>
      <c r="AD50" s="76"/>
      <c r="AE50" s="77">
        <f t="shared" si="14"/>
        <v>1.854631999999981</v>
      </c>
      <c r="AF50" s="78">
        <f>IF((W50)=0,"",(AE50/W50))</f>
        <v>6.1278552201828084E-3</v>
      </c>
      <c r="AG50" s="76"/>
      <c r="AH50" s="73"/>
      <c r="AI50" s="75">
        <f>SUM(AI40:AI46,AI39)</f>
        <v>306.23108160000004</v>
      </c>
      <c r="AJ50" s="76"/>
      <c r="AK50" s="77">
        <f t="shared" si="15"/>
        <v>1.7204740000000243</v>
      </c>
      <c r="AL50" s="78">
        <f>IF((AC50)=0,"",(AK50/AC50))</f>
        <v>5.6499640966859513E-3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36.780439513720317</v>
      </c>
      <c r="I51" s="83"/>
      <c r="J51" s="80">
        <v>0.13</v>
      </c>
      <c r="K51" s="84">
        <f>K50*J51</f>
        <v>38.943173048000006</v>
      </c>
      <c r="L51" s="83"/>
      <c r="M51" s="85">
        <f>K51-H51</f>
        <v>2.1627335342796883</v>
      </c>
      <c r="N51" s="86">
        <f>IF((H51)=0,"",(M51/H51))</f>
        <v>5.8801187883383434E-2</v>
      </c>
      <c r="O51" s="83"/>
      <c r="P51" s="80">
        <v>0.13</v>
      </c>
      <c r="Q51" s="84">
        <f>Q50*P51</f>
        <v>39.054275208000007</v>
      </c>
      <c r="R51" s="83"/>
      <c r="S51" s="85">
        <f t="shared" si="12"/>
        <v>0.1111021600000015</v>
      </c>
      <c r="T51" s="86">
        <f>IF((K51)=0,"",(S51/K51))</f>
        <v>2.852930341938517E-3</v>
      </c>
      <c r="U51" s="83"/>
      <c r="V51" s="80">
        <v>0.13</v>
      </c>
      <c r="W51" s="84">
        <f>W50*V51</f>
        <v>39.345276828000003</v>
      </c>
      <c r="X51" s="83"/>
      <c r="Y51" s="85">
        <f t="shared" si="13"/>
        <v>0.29100161999999585</v>
      </c>
      <c r="Z51" s="86">
        <f>IF((Q51)=0,"",(Y51/Q51))</f>
        <v>7.4512103591769163E-3</v>
      </c>
      <c r="AA51" s="83"/>
      <c r="AB51" s="80">
        <v>0.13</v>
      </c>
      <c r="AC51" s="84">
        <f>AC50*AB51</f>
        <v>39.586378988</v>
      </c>
      <c r="AD51" s="83"/>
      <c r="AE51" s="85">
        <f t="shared" si="14"/>
        <v>0.24110215999999696</v>
      </c>
      <c r="AF51" s="86">
        <f>IF((W51)=0,"",(AE51/W51))</f>
        <v>6.1278552201827945E-3</v>
      </c>
      <c r="AG51" s="83"/>
      <c r="AH51" s="80">
        <v>0.13</v>
      </c>
      <c r="AI51" s="84">
        <f>AI50*AH51</f>
        <v>39.810040608000008</v>
      </c>
      <c r="AJ51" s="83"/>
      <c r="AK51" s="85">
        <f t="shared" si="15"/>
        <v>0.22366162000000855</v>
      </c>
      <c r="AL51" s="86">
        <f>IF((AC51)=0,"",(AK51/AC51))</f>
        <v>5.6499640966860883E-3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319.70689731156887</v>
      </c>
      <c r="I52" s="83"/>
      <c r="J52" s="88"/>
      <c r="K52" s="84">
        <f>K50+K51</f>
        <v>338.50604264800006</v>
      </c>
      <c r="L52" s="83"/>
      <c r="M52" s="85">
        <f>K52-H52</f>
        <v>18.799145336431195</v>
      </c>
      <c r="N52" s="86">
        <f>IF((H52)=0,"",(M52/H52))</f>
        <v>5.8801187883383621E-2</v>
      </c>
      <c r="O52" s="83"/>
      <c r="P52" s="88"/>
      <c r="Q52" s="84">
        <f>Q50+Q51</f>
        <v>339.47177680800007</v>
      </c>
      <c r="R52" s="83"/>
      <c r="S52" s="85">
        <f t="shared" si="12"/>
        <v>0.96573416000001089</v>
      </c>
      <c r="T52" s="86">
        <f>IF((K52)=0,"",(S52/K52))</f>
        <v>2.8529303419385105E-3</v>
      </c>
      <c r="U52" s="83"/>
      <c r="V52" s="88"/>
      <c r="W52" s="84">
        <f>W50+W51</f>
        <v>342.00125242800004</v>
      </c>
      <c r="X52" s="83"/>
      <c r="Y52" s="85">
        <f t="shared" si="13"/>
        <v>2.5294756199999711</v>
      </c>
      <c r="Z52" s="86">
        <f>IF((Q52)=0,"",(Y52/Q52))</f>
        <v>7.4512103591769362E-3</v>
      </c>
      <c r="AA52" s="83"/>
      <c r="AB52" s="88"/>
      <c r="AC52" s="84">
        <f>AC50+AC51</f>
        <v>344.09698658799999</v>
      </c>
      <c r="AD52" s="83"/>
      <c r="AE52" s="85">
        <f t="shared" si="14"/>
        <v>2.0957341599999495</v>
      </c>
      <c r="AF52" s="86">
        <f>IF((W52)=0,"",(AE52/W52))</f>
        <v>6.1278552201827234E-3</v>
      </c>
      <c r="AG52" s="83"/>
      <c r="AH52" s="88"/>
      <c r="AI52" s="84">
        <f>AI50+AI51</f>
        <v>346.04112220800005</v>
      </c>
      <c r="AJ52" s="83"/>
      <c r="AK52" s="85">
        <f t="shared" si="15"/>
        <v>1.9441356200000541</v>
      </c>
      <c r="AL52" s="86">
        <f>IF((AC52)=0,"",(AK52/AC52))</f>
        <v>5.6499640966860293E-3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-31.97</v>
      </c>
      <c r="I53" s="83"/>
      <c r="J53" s="88"/>
      <c r="K53" s="90">
        <f>ROUND(-K52*10%,2)</f>
        <v>-33.85</v>
      </c>
      <c r="L53" s="83"/>
      <c r="M53" s="91">
        <f>K53-H53</f>
        <v>-1.8800000000000026</v>
      </c>
      <c r="N53" s="92">
        <f>IF((H53)=0,"",(M53/H53))</f>
        <v>5.8805129809196201E-2</v>
      </c>
      <c r="O53" s="83"/>
      <c r="P53" s="88"/>
      <c r="Q53" s="90">
        <f>ROUND(-Q52*10%,2)</f>
        <v>-33.950000000000003</v>
      </c>
      <c r="R53" s="83"/>
      <c r="S53" s="91">
        <f t="shared" si="12"/>
        <v>-0.10000000000000142</v>
      </c>
      <c r="T53" s="92">
        <f>IF((K53)=0,"",(S53/K53))</f>
        <v>2.9542097488922132E-3</v>
      </c>
      <c r="U53" s="83"/>
      <c r="V53" s="88"/>
      <c r="W53" s="90">
        <f>ROUND(-W52*10%,2)</f>
        <v>-34.200000000000003</v>
      </c>
      <c r="X53" s="83"/>
      <c r="Y53" s="91">
        <f t="shared" si="13"/>
        <v>-0.25</v>
      </c>
      <c r="Z53" s="92">
        <f>IF((Q53)=0,"",(Y53/Q53))</f>
        <v>7.3637702503681875E-3</v>
      </c>
      <c r="AA53" s="83"/>
      <c r="AB53" s="88"/>
      <c r="AC53" s="90">
        <f>ROUND(-AC52*10%,2)</f>
        <v>-34.409999999999997</v>
      </c>
      <c r="AD53" s="83"/>
      <c r="AE53" s="91">
        <f t="shared" si="14"/>
        <v>-0.20999999999999375</v>
      </c>
      <c r="AF53" s="92">
        <f>IF((W53)=0,"",(AE53/W53))</f>
        <v>6.1403508771927994E-3</v>
      </c>
      <c r="AG53" s="83"/>
      <c r="AH53" s="88"/>
      <c r="AI53" s="90">
        <f>ROUND(-AI52*10%,2)</f>
        <v>-34.6</v>
      </c>
      <c r="AJ53" s="83"/>
      <c r="AK53" s="91">
        <f t="shared" si="15"/>
        <v>-0.19000000000000483</v>
      </c>
      <c r="AL53" s="92">
        <f>IF((AC53)=0,"",(AK53/AC53))</f>
        <v>5.5216506829411467E-3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287.7368973115689</v>
      </c>
      <c r="I54" s="96"/>
      <c r="J54" s="93"/>
      <c r="K54" s="97">
        <f>K52+K53</f>
        <v>304.65604264800004</v>
      </c>
      <c r="L54" s="96"/>
      <c r="M54" s="98">
        <f>K54-H54</f>
        <v>16.919145336431143</v>
      </c>
      <c r="N54" s="99">
        <f>IF((H54)=0,"",(M54/H54))</f>
        <v>5.8800749902125547E-2</v>
      </c>
      <c r="O54" s="96"/>
      <c r="P54" s="93"/>
      <c r="Q54" s="97">
        <f>Q52+Q53</f>
        <v>305.52177680800008</v>
      </c>
      <c r="R54" s="96"/>
      <c r="S54" s="98">
        <f t="shared" si="12"/>
        <v>0.86573416000004499</v>
      </c>
      <c r="T54" s="99">
        <f>IF((K54)=0,"",(S54/K54))</f>
        <v>2.8416772977003292E-3</v>
      </c>
      <c r="U54" s="96"/>
      <c r="V54" s="93"/>
      <c r="W54" s="97">
        <f>W52+W53</f>
        <v>307.80125242800005</v>
      </c>
      <c r="X54" s="96"/>
      <c r="Y54" s="98">
        <f t="shared" si="13"/>
        <v>2.2794756199999711</v>
      </c>
      <c r="Z54" s="99">
        <f>IF((Q54)=0,"",(Y54/Q54))</f>
        <v>7.4609268243175618E-3</v>
      </c>
      <c r="AA54" s="96"/>
      <c r="AB54" s="93"/>
      <c r="AC54" s="97">
        <f>AC52+AC53</f>
        <v>309.68698658799997</v>
      </c>
      <c r="AD54" s="96"/>
      <c r="AE54" s="98">
        <f t="shared" si="14"/>
        <v>1.8857341599999131</v>
      </c>
      <c r="AF54" s="99">
        <f>IF((W54)=0,"",(AE54/W54))</f>
        <v>6.1264668194974886E-3</v>
      </c>
      <c r="AG54" s="96"/>
      <c r="AH54" s="93"/>
      <c r="AI54" s="97">
        <f>AI52+AI53</f>
        <v>311.44112220800002</v>
      </c>
      <c r="AJ54" s="96"/>
      <c r="AK54" s="98">
        <f t="shared" si="15"/>
        <v>1.7541356200000564</v>
      </c>
      <c r="AL54" s="99">
        <f>IF((AC54)=0,"",(AK54/AC54))</f>
        <v>5.6642212813860201E-3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288.5864577978486</v>
      </c>
      <c r="I56" s="110"/>
      <c r="J56" s="107"/>
      <c r="K56" s="109">
        <f>SUM(K47:K48,K39,K40:K43)</f>
        <v>305.22286960000008</v>
      </c>
      <c r="L56" s="110"/>
      <c r="M56" s="111">
        <f>K56-H56</f>
        <v>16.636411802151486</v>
      </c>
      <c r="N56" s="78">
        <f>IF((H56)=0,"",(M56/H56))</f>
        <v>5.7647929598294234E-2</v>
      </c>
      <c r="O56" s="110"/>
      <c r="P56" s="107"/>
      <c r="Q56" s="109">
        <f>SUM(Q47:Q48,Q39,Q40:Q43)</f>
        <v>306.07750160000001</v>
      </c>
      <c r="R56" s="110"/>
      <c r="S56" s="111">
        <f t="shared" si="12"/>
        <v>0.85463199999992412</v>
      </c>
      <c r="T56" s="78">
        <f>IF((K56)=0,"",(S56/K56))</f>
        <v>2.800026096078365E-3</v>
      </c>
      <c r="U56" s="110"/>
      <c r="V56" s="107"/>
      <c r="W56" s="109">
        <f>SUM(W47:W48,W39,W40:W43)</f>
        <v>308.3159756</v>
      </c>
      <c r="X56" s="110"/>
      <c r="Y56" s="111">
        <f t="shared" si="13"/>
        <v>2.2384739999999965</v>
      </c>
      <c r="Z56" s="78">
        <f>IF((Q56)=0,"",(Y56/Q56))</f>
        <v>7.3134222159372082E-3</v>
      </c>
      <c r="AA56" s="110"/>
      <c r="AB56" s="107"/>
      <c r="AC56" s="109">
        <f>SUM(AC47:AC48,AC39,AC40:AC43)</f>
        <v>310.17060759999998</v>
      </c>
      <c r="AD56" s="110"/>
      <c r="AE56" s="111">
        <f t="shared" si="14"/>
        <v>1.854631999999981</v>
      </c>
      <c r="AF56" s="78">
        <f>IF((W56)=0,"",(AE56/W56))</f>
        <v>6.0153613395827581E-3</v>
      </c>
      <c r="AG56" s="110"/>
      <c r="AH56" s="107"/>
      <c r="AI56" s="109">
        <f>SUM(AI47:AI48,AI39,AI40:AI43)</f>
        <v>311.89108160000001</v>
      </c>
      <c r="AJ56" s="110"/>
      <c r="AK56" s="111">
        <f t="shared" si="15"/>
        <v>1.7204740000000243</v>
      </c>
      <c r="AL56" s="78">
        <f>IF((AC56)=0,"",(AK56/AC56))</f>
        <v>5.5468634288480673E-3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37.516239513720322</v>
      </c>
      <c r="I57" s="115"/>
      <c r="J57" s="113">
        <v>0.13</v>
      </c>
      <c r="K57" s="116">
        <f>K56*J57</f>
        <v>39.67897304800001</v>
      </c>
      <c r="L57" s="115"/>
      <c r="M57" s="117">
        <f>K57-H57</f>
        <v>2.1627335342796883</v>
      </c>
      <c r="N57" s="86">
        <f>IF((H57)=0,"",(M57/H57))</f>
        <v>5.7647929598294095E-2</v>
      </c>
      <c r="O57" s="115"/>
      <c r="P57" s="113">
        <v>0.13</v>
      </c>
      <c r="Q57" s="116">
        <f>Q56*P57</f>
        <v>39.790075208000005</v>
      </c>
      <c r="R57" s="115"/>
      <c r="S57" s="117">
        <f t="shared" si="12"/>
        <v>0.1111021599999944</v>
      </c>
      <c r="T57" s="86">
        <f>IF((K57)=0,"",(S57/K57))</f>
        <v>2.8000260960784726E-3</v>
      </c>
      <c r="U57" s="115"/>
      <c r="V57" s="113">
        <v>0.13</v>
      </c>
      <c r="W57" s="116">
        <f>W56*V57</f>
        <v>40.081076828</v>
      </c>
      <c r="X57" s="115"/>
      <c r="Y57" s="117">
        <f t="shared" si="13"/>
        <v>0.29100161999999585</v>
      </c>
      <c r="Z57" s="86">
        <f>IF((Q57)=0,"",(Y57/Q57))</f>
        <v>7.3134222159371145E-3</v>
      </c>
      <c r="AA57" s="115"/>
      <c r="AB57" s="113">
        <v>0.13</v>
      </c>
      <c r="AC57" s="116">
        <f>AC56*AB57</f>
        <v>40.322178987999997</v>
      </c>
      <c r="AD57" s="115"/>
      <c r="AE57" s="117">
        <f t="shared" si="14"/>
        <v>0.24110215999999696</v>
      </c>
      <c r="AF57" s="86">
        <f>IF((W57)=0,"",(AE57/W57))</f>
        <v>6.0153613395827442E-3</v>
      </c>
      <c r="AG57" s="115"/>
      <c r="AH57" s="113">
        <v>0.13</v>
      </c>
      <c r="AI57" s="116">
        <f>AI56*AH57</f>
        <v>40.545840607999999</v>
      </c>
      <c r="AJ57" s="115"/>
      <c r="AK57" s="117">
        <f t="shared" si="15"/>
        <v>0.22366162000000145</v>
      </c>
      <c r="AL57" s="86">
        <f>IF((AC57)=0,"",(AK57/AC57))</f>
        <v>5.5468634288480248E-3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326.10269731156893</v>
      </c>
      <c r="I58" s="115"/>
      <c r="J58" s="119"/>
      <c r="K58" s="116">
        <f>K56+K57</f>
        <v>344.90184264800007</v>
      </c>
      <c r="L58" s="115"/>
      <c r="M58" s="117">
        <f>K58-H58</f>
        <v>18.799145336431138</v>
      </c>
      <c r="N58" s="86">
        <f>IF((H58)=0,"",(M58/H58))</f>
        <v>5.7647929598294102E-2</v>
      </c>
      <c r="O58" s="115"/>
      <c r="P58" s="119"/>
      <c r="Q58" s="116">
        <f>Q56+Q57</f>
        <v>345.86757680800002</v>
      </c>
      <c r="R58" s="115"/>
      <c r="S58" s="117">
        <f t="shared" si="12"/>
        <v>0.96573415999995404</v>
      </c>
      <c r="T58" s="86">
        <f>IF((K58)=0,"",(S58/K58))</f>
        <v>2.8000260960784804E-3</v>
      </c>
      <c r="U58" s="115"/>
      <c r="V58" s="119"/>
      <c r="W58" s="116">
        <f>W56+W57</f>
        <v>348.39705242799999</v>
      </c>
      <c r="X58" s="115"/>
      <c r="Y58" s="117">
        <f t="shared" si="13"/>
        <v>2.5294756199999711</v>
      </c>
      <c r="Z58" s="86">
        <f>IF((Q58)=0,"",(Y58/Q58))</f>
        <v>7.3134222159371362E-3</v>
      </c>
      <c r="AA58" s="115"/>
      <c r="AB58" s="119"/>
      <c r="AC58" s="116">
        <f>AC56+AC57</f>
        <v>350.492786588</v>
      </c>
      <c r="AD58" s="115"/>
      <c r="AE58" s="117">
        <f t="shared" si="14"/>
        <v>2.0957341600000063</v>
      </c>
      <c r="AF58" s="86">
        <f>IF((W58)=0,"",(AE58/W58))</f>
        <v>6.0153613395828379E-3</v>
      </c>
      <c r="AG58" s="115"/>
      <c r="AH58" s="119"/>
      <c r="AI58" s="116">
        <f>AI56+AI57</f>
        <v>352.436922208</v>
      </c>
      <c r="AJ58" s="115"/>
      <c r="AK58" s="117">
        <f t="shared" si="15"/>
        <v>1.9441356199999973</v>
      </c>
      <c r="AL58" s="86">
        <f>IF((AC58)=0,"",(AK58/AC58))</f>
        <v>5.5468634288479805E-3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-32.61</v>
      </c>
      <c r="I59" s="115"/>
      <c r="J59" s="119"/>
      <c r="K59" s="122">
        <f>ROUND(-K58*10%,2)</f>
        <v>-34.49</v>
      </c>
      <c r="L59" s="115"/>
      <c r="M59" s="123">
        <f>K59-H59</f>
        <v>-1.8800000000000026</v>
      </c>
      <c r="N59" s="92">
        <f>IF((H59)=0,"",(M59/H59))</f>
        <v>5.7651027292241724E-2</v>
      </c>
      <c r="O59" s="115"/>
      <c r="P59" s="119"/>
      <c r="Q59" s="122">
        <f>ROUND(-Q58*10%,2)</f>
        <v>-34.590000000000003</v>
      </c>
      <c r="R59" s="115"/>
      <c r="S59" s="123">
        <f t="shared" si="12"/>
        <v>-0.10000000000000142</v>
      </c>
      <c r="T59" s="92">
        <f>IF((K59)=0,"",(S59/K59))</f>
        <v>2.8993911278631899E-3</v>
      </c>
      <c r="U59" s="115"/>
      <c r="V59" s="119"/>
      <c r="W59" s="122">
        <f>ROUND(-W58*10%,2)</f>
        <v>-34.840000000000003</v>
      </c>
      <c r="X59" s="115"/>
      <c r="Y59" s="123">
        <f t="shared" si="13"/>
        <v>-0.25</v>
      </c>
      <c r="Z59" s="92">
        <f>IF((Q59)=0,"",(Y59/Q59))</f>
        <v>7.2275224053194561E-3</v>
      </c>
      <c r="AA59" s="115"/>
      <c r="AB59" s="119"/>
      <c r="AC59" s="122">
        <f>ROUND(-AC58*10%,2)</f>
        <v>-35.049999999999997</v>
      </c>
      <c r="AD59" s="115"/>
      <c r="AE59" s="123">
        <f t="shared" si="14"/>
        <v>-0.20999999999999375</v>
      </c>
      <c r="AF59" s="92">
        <f>IF((W59)=0,"",(AE59/W59))</f>
        <v>6.0275545350170412E-3</v>
      </c>
      <c r="AG59" s="115"/>
      <c r="AH59" s="119"/>
      <c r="AI59" s="122">
        <f>ROUND(-AI58*10%,2)</f>
        <v>-35.24</v>
      </c>
      <c r="AJ59" s="115"/>
      <c r="AK59" s="123">
        <f t="shared" si="15"/>
        <v>-0.19000000000000483</v>
      </c>
      <c r="AL59" s="92">
        <f>IF((AC59)=0,"",(AK59/AC59))</f>
        <v>5.4208273894437902E-3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293.49269731156892</v>
      </c>
      <c r="I60" s="127"/>
      <c r="J60" s="124"/>
      <c r="K60" s="128">
        <f>SUM(K58:K59)</f>
        <v>310.41184264800006</v>
      </c>
      <c r="L60" s="127"/>
      <c r="M60" s="129">
        <f>K60-H60</f>
        <v>16.919145336431143</v>
      </c>
      <c r="N60" s="130">
        <f>IF((H60)=0,"",(M60/H60))</f>
        <v>5.7647585413240957E-2</v>
      </c>
      <c r="O60" s="127"/>
      <c r="P60" s="124"/>
      <c r="Q60" s="128">
        <f>SUM(Q58:Q59)</f>
        <v>311.27757680800005</v>
      </c>
      <c r="R60" s="127"/>
      <c r="S60" s="129">
        <f t="shared" si="12"/>
        <v>0.86573415999998815</v>
      </c>
      <c r="T60" s="130">
        <f>IF((K60)=0,"",(S60/K60))</f>
        <v>2.788985602529704E-3</v>
      </c>
      <c r="U60" s="127"/>
      <c r="V60" s="124"/>
      <c r="W60" s="128">
        <f>SUM(W58:W59)</f>
        <v>313.55705242800002</v>
      </c>
      <c r="X60" s="127"/>
      <c r="Y60" s="129">
        <f t="shared" si="13"/>
        <v>2.2794756199999711</v>
      </c>
      <c r="Z60" s="130">
        <f>IF((Q60)=0,"",(Y60/Q60))</f>
        <v>7.3229676335021731E-3</v>
      </c>
      <c r="AA60" s="127"/>
      <c r="AB60" s="124"/>
      <c r="AC60" s="128">
        <f>SUM(AC58:AC59)</f>
        <v>315.44278658799999</v>
      </c>
      <c r="AD60" s="127"/>
      <c r="AE60" s="129">
        <f t="shared" si="14"/>
        <v>1.88573415999997</v>
      </c>
      <c r="AF60" s="130">
        <f>IF((W60)=0,"",(AE60/W60))</f>
        <v>6.014006527354311E-3</v>
      </c>
      <c r="AG60" s="127"/>
      <c r="AH60" s="124"/>
      <c r="AI60" s="128">
        <f>SUM(AI58:AI59)</f>
        <v>317.19692220799999</v>
      </c>
      <c r="AJ60" s="127"/>
      <c r="AK60" s="129">
        <f t="shared" si="15"/>
        <v>1.7541356199999996</v>
      </c>
      <c r="AL60" s="130">
        <f>IF((AC60)=0,"",(AK60/AC60))</f>
        <v>5.5608677534638865E-3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8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79"/>
  <sheetViews>
    <sheetView showGridLines="0" topLeftCell="N41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10.33203125" style="152" bestFit="1" customWidth="1"/>
    <col min="9" max="9" width="1.6640625" style="1" customWidth="1"/>
    <col min="10" max="10" width="9.88671875" style="1" bestFit="1" customWidth="1"/>
    <col min="11" max="11" width="10.3320312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10.33203125" style="1" bestFit="1" customWidth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10.33203125" style="1" bestFit="1" customWidth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10.33203125" style="1" bestFit="1" customWidth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10.33203125" style="1" bestFit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71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5000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33.21</v>
      </c>
      <c r="H12" s="18">
        <f t="shared" ref="H12:H27" si="0">F12*G12</f>
        <v>33.21</v>
      </c>
      <c r="I12" s="19"/>
      <c r="J12" s="16">
        <v>41.33</v>
      </c>
      <c r="K12" s="18">
        <f t="shared" ref="K12:K27" si="1">$F12*J12</f>
        <v>41.33</v>
      </c>
      <c r="L12" s="19"/>
      <c r="M12" s="21">
        <f>K12-H12</f>
        <v>8.1199999999999974</v>
      </c>
      <c r="N12" s="22">
        <f>IF((H12)=0,"",(M12/H12))</f>
        <v>0.24450466726889483</v>
      </c>
      <c r="O12" s="19"/>
      <c r="P12" s="16">
        <v>43.26</v>
      </c>
      <c r="Q12" s="18">
        <f t="shared" ref="Q12:Q27" si="2">$F12*P12</f>
        <v>43.26</v>
      </c>
      <c r="R12" s="19"/>
      <c r="S12" s="21">
        <f>Q12-K12</f>
        <v>1.9299999999999997</v>
      </c>
      <c r="T12" s="22">
        <f t="shared" ref="T12:T34" si="3">IF((K12)=0,"",(S12/K12))</f>
        <v>4.6697314299540278E-2</v>
      </c>
      <c r="U12" s="19"/>
      <c r="V12" s="16">
        <v>44.28</v>
      </c>
      <c r="W12" s="18">
        <f t="shared" ref="W12:W27" si="4">$F12*V12</f>
        <v>44.28</v>
      </c>
      <c r="X12" s="19"/>
      <c r="Y12" s="21">
        <f>W12-Q12</f>
        <v>1.0200000000000031</v>
      </c>
      <c r="Z12" s="22">
        <f t="shared" ref="Z12:Z34" si="5">IF((Q12)=0,"",(Y12/Q12))</f>
        <v>2.35783633841887E-2</v>
      </c>
      <c r="AA12" s="19"/>
      <c r="AB12" s="16">
        <v>44.91</v>
      </c>
      <c r="AC12" s="18">
        <f t="shared" ref="AC12:AC27" si="6">$F12*AB12</f>
        <v>44.91</v>
      </c>
      <c r="AD12" s="19"/>
      <c r="AE12" s="21">
        <f>AC12-W12</f>
        <v>0.62999999999999545</v>
      </c>
      <c r="AF12" s="22">
        <f t="shared" ref="AF12:AF34" si="7">IF((W12)=0,"",(AE12/W12))</f>
        <v>1.4227642276422661E-2</v>
      </c>
      <c r="AG12" s="19"/>
      <c r="AH12" s="16">
        <v>46.2</v>
      </c>
      <c r="AI12" s="18">
        <f t="shared" ref="AI12:AI27" si="8">$F12*AH12</f>
        <v>46.2</v>
      </c>
      <c r="AJ12" s="19"/>
      <c r="AK12" s="21">
        <f>AI12-AC12</f>
        <v>1.2900000000000063</v>
      </c>
      <c r="AL12" s="22">
        <f t="shared" ref="AL12:AL34" si="9">IF((AC12)=0,"",(AK12/AC12))</f>
        <v>2.8724114896459728E-2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3.62</v>
      </c>
      <c r="H14" s="18">
        <f>F14*G14</f>
        <v>3.62</v>
      </c>
      <c r="I14" s="19"/>
      <c r="J14" s="16">
        <v>0</v>
      </c>
      <c r="K14" s="18">
        <f t="shared" si="1"/>
        <v>0</v>
      </c>
      <c r="L14" s="19"/>
      <c r="M14" s="21">
        <f>K14-H14</f>
        <v>-3.62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>IF((K14)=0,"",(S14/K14))</f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5000</v>
      </c>
      <c r="G19" s="16">
        <v>8.6E-3</v>
      </c>
      <c r="H19" s="18">
        <f t="shared" si="0"/>
        <v>43</v>
      </c>
      <c r="I19" s="19"/>
      <c r="J19" s="16">
        <v>1.0699999999999999E-2</v>
      </c>
      <c r="K19" s="18">
        <f t="shared" si="1"/>
        <v>53.5</v>
      </c>
      <c r="L19" s="19"/>
      <c r="M19" s="21">
        <f t="shared" si="10"/>
        <v>10.5</v>
      </c>
      <c r="N19" s="22">
        <f t="shared" si="11"/>
        <v>0.2441860465116279</v>
      </c>
      <c r="O19" s="19"/>
      <c r="P19" s="16">
        <v>1.12E-2</v>
      </c>
      <c r="Q19" s="18">
        <f t="shared" si="2"/>
        <v>56</v>
      </c>
      <c r="R19" s="19"/>
      <c r="S19" s="21">
        <f t="shared" si="12"/>
        <v>2.5</v>
      </c>
      <c r="T19" s="22">
        <f t="shared" si="3"/>
        <v>4.6728971962616821E-2</v>
      </c>
      <c r="U19" s="19"/>
      <c r="V19" s="16">
        <v>1.15E-2</v>
      </c>
      <c r="W19" s="18">
        <f t="shared" si="4"/>
        <v>57.5</v>
      </c>
      <c r="X19" s="19"/>
      <c r="Y19" s="21">
        <f t="shared" si="13"/>
        <v>1.5</v>
      </c>
      <c r="Z19" s="22">
        <f t="shared" si="5"/>
        <v>2.6785714285714284E-2</v>
      </c>
      <c r="AA19" s="19"/>
      <c r="AB19" s="16">
        <v>1.17E-2</v>
      </c>
      <c r="AC19" s="18">
        <f t="shared" si="6"/>
        <v>58.5</v>
      </c>
      <c r="AD19" s="19"/>
      <c r="AE19" s="21">
        <f t="shared" si="14"/>
        <v>1</v>
      </c>
      <c r="AF19" s="22">
        <f t="shared" si="7"/>
        <v>1.7391304347826087E-2</v>
      </c>
      <c r="AG19" s="19"/>
      <c r="AH19" s="16">
        <v>1.2E-2</v>
      </c>
      <c r="AI19" s="18">
        <f t="shared" si="8"/>
        <v>60</v>
      </c>
      <c r="AJ19" s="19"/>
      <c r="AK19" s="21">
        <f t="shared" si="15"/>
        <v>1.5</v>
      </c>
      <c r="AL19" s="22">
        <f t="shared" si="9"/>
        <v>2.564102564102564E-2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2.2999999999999998</v>
      </c>
      <c r="K20" s="18">
        <f t="shared" si="1"/>
        <v>2.2999999999999998</v>
      </c>
      <c r="L20" s="19"/>
      <c r="M20" s="21">
        <f t="shared" si="10"/>
        <v>2.2999999999999998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-2.2999999999999998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5000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-0.5</v>
      </c>
      <c r="L21" s="19"/>
      <c r="M21" s="21">
        <f t="shared" si="10"/>
        <v>-0.5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3" si="16">$G$7</f>
        <v>5000</v>
      </c>
      <c r="G24" s="16">
        <v>-1E-4</v>
      </c>
      <c r="H24" s="18">
        <f t="shared" si="0"/>
        <v>-0.5</v>
      </c>
      <c r="I24" s="19"/>
      <c r="J24" s="16">
        <v>0</v>
      </c>
      <c r="K24" s="18">
        <f t="shared" si="1"/>
        <v>0</v>
      </c>
      <c r="L24" s="19"/>
      <c r="M24" s="21">
        <f t="shared" si="10"/>
        <v>0.5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79.37</v>
      </c>
      <c r="I28" s="31"/>
      <c r="J28" s="28"/>
      <c r="K28" s="30">
        <f>SUM(K12:K27)</f>
        <v>96.63</v>
      </c>
      <c r="L28" s="31"/>
      <c r="M28" s="32">
        <f t="shared" si="10"/>
        <v>17.259999999999991</v>
      </c>
      <c r="N28" s="33">
        <f t="shared" si="11"/>
        <v>0.2174625173239258</v>
      </c>
      <c r="O28" s="31"/>
      <c r="P28" s="28"/>
      <c r="Q28" s="30">
        <f>SUM(Q12:Q27)</f>
        <v>99.259999999999991</v>
      </c>
      <c r="R28" s="31"/>
      <c r="S28" s="32">
        <f t="shared" si="12"/>
        <v>2.6299999999999955</v>
      </c>
      <c r="T28" s="33">
        <f t="shared" si="3"/>
        <v>2.7217220324950799E-2</v>
      </c>
      <c r="U28" s="31"/>
      <c r="V28" s="28"/>
      <c r="W28" s="30">
        <f>SUM(W12:W27)</f>
        <v>101.78</v>
      </c>
      <c r="X28" s="31"/>
      <c r="Y28" s="32">
        <f t="shared" si="13"/>
        <v>2.5200000000000102</v>
      </c>
      <c r="Z28" s="33">
        <f t="shared" si="5"/>
        <v>2.5387870239774436E-2</v>
      </c>
      <c r="AA28" s="31"/>
      <c r="AB28" s="28"/>
      <c r="AC28" s="30">
        <f>SUM(AC12:AC27)</f>
        <v>103.41</v>
      </c>
      <c r="AD28" s="31"/>
      <c r="AE28" s="32">
        <f t="shared" si="14"/>
        <v>1.6299999999999955</v>
      </c>
      <c r="AF28" s="33">
        <f t="shared" si="7"/>
        <v>1.601493417174293E-2</v>
      </c>
      <c r="AG28" s="31"/>
      <c r="AH28" s="28"/>
      <c r="AI28" s="30">
        <f>SUM(AI12:AI27)</f>
        <v>106.2</v>
      </c>
      <c r="AJ28" s="31"/>
      <c r="AK28" s="32">
        <f t="shared" si="15"/>
        <v>2.7900000000000063</v>
      </c>
      <c r="AL28" s="33">
        <f t="shared" si="9"/>
        <v>2.697998259355968E-2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5000</v>
      </c>
      <c r="G29" s="16">
        <v>-1.6086780734186502E-3</v>
      </c>
      <c r="H29" s="18">
        <f t="shared" ref="H29:H35" si="17">F29*G29</f>
        <v>-8.0433903670932505</v>
      </c>
      <c r="I29" s="19"/>
      <c r="J29" s="16">
        <v>-8.9999999999999998E-4</v>
      </c>
      <c r="K29" s="18">
        <f t="shared" ref="K29:K35" si="18">$F29*J29</f>
        <v>-4.5</v>
      </c>
      <c r="L29" s="19"/>
      <c r="M29" s="21">
        <f t="shared" si="10"/>
        <v>3.5433903670932505</v>
      </c>
      <c r="N29" s="22">
        <f t="shared" si="11"/>
        <v>-0.44053442707316637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4.5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" si="23">$G$7</f>
        <v>5000</v>
      </c>
      <c r="G30" s="16">
        <v>-2.1105382765707151E-4</v>
      </c>
      <c r="H30" s="18">
        <f t="shared" si="17"/>
        <v>-1.0552691382853576</v>
      </c>
      <c r="I30" s="19"/>
      <c r="J30" s="16">
        <v>1.1999999999999999E-3</v>
      </c>
      <c r="K30" s="18">
        <f t="shared" si="18"/>
        <v>5.9999999999999991</v>
      </c>
      <c r="L30" s="19"/>
      <c r="M30" s="21">
        <f t="shared" si="10"/>
        <v>7.0552691382853565</v>
      </c>
      <c r="N30" s="22">
        <f t="shared" si="11"/>
        <v>-6.6857533138408964</v>
      </c>
      <c r="O30" s="19"/>
      <c r="P30" s="16">
        <v>0</v>
      </c>
      <c r="Q30" s="18">
        <f t="shared" si="19"/>
        <v>0</v>
      </c>
      <c r="R30" s="19"/>
      <c r="S30" s="21">
        <f t="shared" si="12"/>
        <v>-5.9999999999999991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16"/>
        <v>5000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0.5</v>
      </c>
      <c r="L31" s="19"/>
      <c r="M31" s="21">
        <f>K31-H31</f>
        <v>0.5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-0.5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si="16"/>
        <v>5000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16"/>
        <v>5000</v>
      </c>
      <c r="G33" s="141">
        <v>6.0000000000000002E-5</v>
      </c>
      <c r="H33" s="18">
        <f t="shared" si="17"/>
        <v>0.3</v>
      </c>
      <c r="I33" s="19"/>
      <c r="J33" s="141">
        <v>6.0000000000000002E-5</v>
      </c>
      <c r="K33" s="18">
        <f t="shared" si="18"/>
        <v>0.3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19"/>
        <v>0.3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20"/>
        <v>0.3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21"/>
        <v>0.3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22"/>
        <v>0.3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153.95000000000073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13.689234000000065</v>
      </c>
      <c r="I34" s="19"/>
      <c r="J34" s="38">
        <f>IF(ISBLANK($D$5)=TRUE, 0, IF($D$5="TOU", 0.64*$G$44+0.18*$G$45+0.18*$G$46, IF(AND($D$5="non-TOU", $F$48&gt;0), J48,J47)))</f>
        <v>8.8919999999999999E-2</v>
      </c>
      <c r="K34" s="18">
        <f t="shared" si="18"/>
        <v>13.689234000000065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8.8919999999999999E-2</v>
      </c>
      <c r="Q34" s="18">
        <f t="shared" si="19"/>
        <v>13.689234000000065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8.8919999999999999E-2</v>
      </c>
      <c r="W34" s="18">
        <f t="shared" si="20"/>
        <v>13.689234000000065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8.8919999999999999E-2</v>
      </c>
      <c r="AC34" s="18">
        <f t="shared" si="21"/>
        <v>13.689234000000065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8.8919999999999999E-2</v>
      </c>
      <c r="AI34" s="18">
        <f t="shared" si="22"/>
        <v>13.689234000000065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17"/>
        <v>0.78800000000000003</v>
      </c>
      <c r="I35" s="19"/>
      <c r="J35" s="38">
        <v>0.78800000000000003</v>
      </c>
      <c r="K35" s="18">
        <f t="shared" si="18"/>
        <v>0.78800000000000003</v>
      </c>
      <c r="L35" s="19"/>
      <c r="M35" s="21">
        <f t="shared" si="10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2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3"/>
        <v>0</v>
      </c>
      <c r="Z35" s="22"/>
      <c r="AA35" s="19"/>
      <c r="AB35" s="38">
        <v>0.78800000000000003</v>
      </c>
      <c r="AC35" s="18">
        <f t="shared" si="21"/>
        <v>0.78800000000000003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-0.78800000000000003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85.048574494621462</v>
      </c>
      <c r="I36" s="31"/>
      <c r="J36" s="42"/>
      <c r="K36" s="44">
        <f>SUM(K29:K35)+K28</f>
        <v>113.40723400000006</v>
      </c>
      <c r="L36" s="31"/>
      <c r="M36" s="32">
        <f t="shared" si="10"/>
        <v>28.358659505378597</v>
      </c>
      <c r="N36" s="33">
        <f t="shared" ref="N36:N46" si="24">IF((H36)=0,"",(M36/H36))</f>
        <v>0.333440738705997</v>
      </c>
      <c r="O36" s="31"/>
      <c r="P36" s="42"/>
      <c r="Q36" s="44">
        <f>SUM(Q29:Q35)+Q28</f>
        <v>114.03723400000005</v>
      </c>
      <c r="R36" s="31"/>
      <c r="S36" s="32">
        <f t="shared" si="12"/>
        <v>0.62999999999999545</v>
      </c>
      <c r="T36" s="33">
        <f t="shared" ref="T36:T46" si="25">IF((K36)=0,"",(S36/K36))</f>
        <v>5.5552011787889577E-3</v>
      </c>
      <c r="U36" s="31"/>
      <c r="V36" s="42"/>
      <c r="W36" s="44">
        <f>SUM(W29:W35)+W28</f>
        <v>116.55723400000007</v>
      </c>
      <c r="X36" s="31"/>
      <c r="Y36" s="32">
        <f t="shared" si="13"/>
        <v>2.5200000000000102</v>
      </c>
      <c r="Z36" s="33">
        <f t="shared" ref="Z36:Z46" si="26">IF((Q36)=0,"",(Y36/Q36))</f>
        <v>2.2098045626045341E-2</v>
      </c>
      <c r="AA36" s="31"/>
      <c r="AB36" s="42"/>
      <c r="AC36" s="44">
        <f>SUM(AC29:AC35)+AC28</f>
        <v>118.18723400000006</v>
      </c>
      <c r="AD36" s="31"/>
      <c r="AE36" s="32">
        <f t="shared" si="14"/>
        <v>1.6299999999999955</v>
      </c>
      <c r="AF36" s="33">
        <f t="shared" ref="AF36:AF46" si="27">IF((W36)=0,"",(AE36/W36))</f>
        <v>1.3984545995660763E-2</v>
      </c>
      <c r="AG36" s="31"/>
      <c r="AH36" s="42"/>
      <c r="AI36" s="44">
        <f>SUM(AI29:AI35)+AI28</f>
        <v>120.18923400000007</v>
      </c>
      <c r="AJ36" s="31"/>
      <c r="AK36" s="32">
        <f t="shared" si="15"/>
        <v>2.0020000000000095</v>
      </c>
      <c r="AL36" s="33">
        <f t="shared" ref="AL36:AL46" si="28">IF((AC36)=0,"",(AK36/AC36))</f>
        <v>1.6939223740526903E-2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5153.9500000000007</v>
      </c>
      <c r="G37" s="20">
        <v>6.3E-3</v>
      </c>
      <c r="H37" s="18">
        <f>F37*G37</f>
        <v>32.469885000000005</v>
      </c>
      <c r="I37" s="19"/>
      <c r="J37" s="20">
        <v>6.4999999999999997E-3</v>
      </c>
      <c r="K37" s="18">
        <f>$F37*J37</f>
        <v>33.500675000000001</v>
      </c>
      <c r="L37" s="19"/>
      <c r="M37" s="21">
        <f t="shared" si="10"/>
        <v>1.0307899999999961</v>
      </c>
      <c r="N37" s="22">
        <f t="shared" si="24"/>
        <v>3.1746031746031619E-2</v>
      </c>
      <c r="O37" s="19"/>
      <c r="P37" s="20">
        <v>6.7000000000000002E-3</v>
      </c>
      <c r="Q37" s="18">
        <f>$F37*P37</f>
        <v>34.531465000000004</v>
      </c>
      <c r="R37" s="19"/>
      <c r="S37" s="21">
        <f t="shared" si="12"/>
        <v>1.0307900000000032</v>
      </c>
      <c r="T37" s="22">
        <f t="shared" si="25"/>
        <v>3.0769230769230865E-2</v>
      </c>
      <c r="U37" s="19"/>
      <c r="V37" s="20">
        <v>6.8999999999999999E-3</v>
      </c>
      <c r="W37" s="18">
        <f>$F37*V37</f>
        <v>35.562255000000007</v>
      </c>
      <c r="X37" s="19"/>
      <c r="Y37" s="21">
        <f t="shared" si="13"/>
        <v>1.0307900000000032</v>
      </c>
      <c r="Z37" s="22">
        <f t="shared" si="26"/>
        <v>2.9850746268656806E-2</v>
      </c>
      <c r="AA37" s="19"/>
      <c r="AB37" s="20">
        <v>7.1999999999999998E-3</v>
      </c>
      <c r="AC37" s="18">
        <f>$F37*AB37</f>
        <v>37.108440000000002</v>
      </c>
      <c r="AD37" s="19"/>
      <c r="AE37" s="21">
        <f t="shared" si="14"/>
        <v>1.5461849999999941</v>
      </c>
      <c r="AF37" s="22">
        <f t="shared" si="27"/>
        <v>4.3478260869565043E-2</v>
      </c>
      <c r="AG37" s="19"/>
      <c r="AH37" s="20">
        <v>7.4000000000000003E-3</v>
      </c>
      <c r="AI37" s="18">
        <f>$F37*AH37</f>
        <v>38.139230000000005</v>
      </c>
      <c r="AJ37" s="19"/>
      <c r="AK37" s="21">
        <f t="shared" si="15"/>
        <v>1.0307900000000032</v>
      </c>
      <c r="AL37" s="22">
        <f t="shared" si="28"/>
        <v>2.7777777777777863E-2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5153.9500000000007</v>
      </c>
      <c r="G38" s="20">
        <v>4.7000000000000002E-3</v>
      </c>
      <c r="H38" s="18">
        <f>F38*G38</f>
        <v>24.223565000000004</v>
      </c>
      <c r="I38" s="19"/>
      <c r="J38" s="20">
        <v>5.1000000000000004E-3</v>
      </c>
      <c r="K38" s="18">
        <f>$F38*J38</f>
        <v>26.285145000000007</v>
      </c>
      <c r="L38" s="19"/>
      <c r="M38" s="21">
        <f t="shared" si="10"/>
        <v>2.0615800000000029</v>
      </c>
      <c r="N38" s="22">
        <f t="shared" si="24"/>
        <v>8.5106382978723513E-2</v>
      </c>
      <c r="O38" s="19"/>
      <c r="P38" s="20">
        <v>5.1999999999999998E-3</v>
      </c>
      <c r="Q38" s="18">
        <f>$F38*P38</f>
        <v>26.800540000000002</v>
      </c>
      <c r="R38" s="19"/>
      <c r="S38" s="21">
        <f t="shared" si="12"/>
        <v>0.5153949999999945</v>
      </c>
      <c r="T38" s="22">
        <f t="shared" si="25"/>
        <v>1.9607843137254687E-2</v>
      </c>
      <c r="U38" s="19"/>
      <c r="V38" s="20">
        <v>5.3E-3</v>
      </c>
      <c r="W38" s="18">
        <f>$F38*V38</f>
        <v>27.315935000000003</v>
      </c>
      <c r="X38" s="19"/>
      <c r="Y38" s="21">
        <f t="shared" si="13"/>
        <v>0.5153950000000016</v>
      </c>
      <c r="Z38" s="22">
        <f t="shared" si="26"/>
        <v>1.9230769230769291E-2</v>
      </c>
      <c r="AA38" s="19"/>
      <c r="AB38" s="20">
        <v>5.4000000000000003E-3</v>
      </c>
      <c r="AC38" s="18">
        <f>$F38*AB38</f>
        <v>27.831330000000005</v>
      </c>
      <c r="AD38" s="19"/>
      <c r="AE38" s="21">
        <f t="shared" si="14"/>
        <v>0.5153950000000016</v>
      </c>
      <c r="AF38" s="22">
        <f t="shared" si="27"/>
        <v>1.8867924528301942E-2</v>
      </c>
      <c r="AG38" s="19"/>
      <c r="AH38" s="20">
        <v>5.4999999999999997E-3</v>
      </c>
      <c r="AI38" s="18">
        <f>$F38*AH38</f>
        <v>28.346725000000003</v>
      </c>
      <c r="AJ38" s="19"/>
      <c r="AK38" s="21">
        <f t="shared" si="15"/>
        <v>0.51539499999999805</v>
      </c>
      <c r="AL38" s="22">
        <f t="shared" si="28"/>
        <v>1.8518518518518445E-2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141.74202449462146</v>
      </c>
      <c r="I39" s="49"/>
      <c r="J39" s="48"/>
      <c r="K39" s="44">
        <f>SUM(K36:K38)</f>
        <v>173.19305400000007</v>
      </c>
      <c r="L39" s="49"/>
      <c r="M39" s="32">
        <f t="shared" si="10"/>
        <v>31.451029505378614</v>
      </c>
      <c r="N39" s="33">
        <f t="shared" si="24"/>
        <v>0.22188923586717962</v>
      </c>
      <c r="O39" s="49"/>
      <c r="P39" s="48"/>
      <c r="Q39" s="44">
        <f>SUM(Q36:Q38)</f>
        <v>175.36923900000008</v>
      </c>
      <c r="R39" s="49"/>
      <c r="S39" s="32">
        <f t="shared" si="12"/>
        <v>2.1761850000000038</v>
      </c>
      <c r="T39" s="33">
        <f t="shared" si="25"/>
        <v>1.256508243107719E-2</v>
      </c>
      <c r="U39" s="49"/>
      <c r="V39" s="48"/>
      <c r="W39" s="44">
        <f>SUM(W36:W38)</f>
        <v>179.43542400000007</v>
      </c>
      <c r="X39" s="49"/>
      <c r="Y39" s="32">
        <f t="shared" si="13"/>
        <v>4.0661849999999902</v>
      </c>
      <c r="Z39" s="33">
        <f t="shared" si="26"/>
        <v>2.3186420966335997E-2</v>
      </c>
      <c r="AA39" s="49"/>
      <c r="AB39" s="48"/>
      <c r="AC39" s="44">
        <f>SUM(AC36:AC38)</f>
        <v>183.12700400000008</v>
      </c>
      <c r="AD39" s="49"/>
      <c r="AE39" s="32">
        <f t="shared" si="14"/>
        <v>3.6915800000000161</v>
      </c>
      <c r="AF39" s="33">
        <f t="shared" si="27"/>
        <v>2.0573306639830577E-2</v>
      </c>
      <c r="AG39" s="49"/>
      <c r="AH39" s="48"/>
      <c r="AI39" s="44">
        <f>SUM(AI36:AI38)</f>
        <v>186.67518900000007</v>
      </c>
      <c r="AJ39" s="49"/>
      <c r="AK39" s="32">
        <f t="shared" si="15"/>
        <v>3.5481849999999895</v>
      </c>
      <c r="AL39" s="33">
        <f t="shared" si="28"/>
        <v>1.9375542232973941E-2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5153.9500000000007</v>
      </c>
      <c r="G40" s="51">
        <v>4.4000000000000003E-3</v>
      </c>
      <c r="H40" s="162">
        <f t="shared" ref="H40:H48" si="29">F40*G40</f>
        <v>22.677380000000003</v>
      </c>
      <c r="I40" s="19"/>
      <c r="J40" s="51">
        <v>4.4000000000000003E-3</v>
      </c>
      <c r="K40" s="162">
        <f t="shared" ref="K40:K48" si="30">$F40*J40</f>
        <v>22.677380000000003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22.677380000000003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22.677380000000003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22.677380000000003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22.677380000000003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5153.9500000000007</v>
      </c>
      <c r="G41" s="51">
        <v>1.1999999999999999E-3</v>
      </c>
      <c r="H41" s="162">
        <f t="shared" si="29"/>
        <v>6.1847400000000006</v>
      </c>
      <c r="I41" s="19"/>
      <c r="J41" s="51">
        <v>1.1999999999999999E-3</v>
      </c>
      <c r="K41" s="162">
        <f t="shared" si="30"/>
        <v>6.1847400000000006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6.7001350000000004</v>
      </c>
      <c r="R41" s="19"/>
      <c r="S41" s="21">
        <f t="shared" si="12"/>
        <v>0.51539499999999983</v>
      </c>
      <c r="T41" s="163">
        <f t="shared" si="25"/>
        <v>8.3333333333333301E-2</v>
      </c>
      <c r="U41" s="19"/>
      <c r="V41" s="51">
        <v>1.2999999999999999E-3</v>
      </c>
      <c r="W41" s="162">
        <f t="shared" si="32"/>
        <v>6.7001350000000004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6.7001350000000004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6.7001350000000004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5000</v>
      </c>
      <c r="G43" s="51">
        <v>7.0000000000000001E-3</v>
      </c>
      <c r="H43" s="162">
        <f t="shared" si="29"/>
        <v>35</v>
      </c>
      <c r="I43" s="19"/>
      <c r="J43" s="51">
        <v>7.0000000000000001E-3</v>
      </c>
      <c r="K43" s="162">
        <f t="shared" si="30"/>
        <v>35</v>
      </c>
      <c r="L43" s="19"/>
      <c r="M43" s="21">
        <f>K43-H43</f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35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35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35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35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3200</v>
      </c>
      <c r="G44" s="55">
        <v>7.1999999999999995E-2</v>
      </c>
      <c r="H44" s="162">
        <f t="shared" si="29"/>
        <v>230.39999999999998</v>
      </c>
      <c r="I44" s="19"/>
      <c r="J44" s="55">
        <v>7.1999999999999995E-2</v>
      </c>
      <c r="K44" s="162">
        <f t="shared" si="30"/>
        <v>230.39999999999998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230.39999999999998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230.39999999999998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230.39999999999998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230.39999999999998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900</v>
      </c>
      <c r="G45" s="55">
        <v>0.109</v>
      </c>
      <c r="H45" s="162">
        <f t="shared" si="29"/>
        <v>98.1</v>
      </c>
      <c r="I45" s="19"/>
      <c r="J45" s="55">
        <v>0.109</v>
      </c>
      <c r="K45" s="162">
        <f t="shared" si="30"/>
        <v>98.1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98.1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98.1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98.1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98.1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900</v>
      </c>
      <c r="G46" s="55">
        <v>0.129</v>
      </c>
      <c r="H46" s="162">
        <f t="shared" si="29"/>
        <v>116.10000000000001</v>
      </c>
      <c r="I46" s="19"/>
      <c r="J46" s="55">
        <v>0.129</v>
      </c>
      <c r="K46" s="162">
        <f t="shared" si="30"/>
        <v>116.10000000000001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116.10000000000001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116.10000000000001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116.10000000000001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116.10000000000001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G7&gt;=750), 750, IF(AND(N3=1, AND(G7&lt;750, G7&gt;=0)), G7, IF(AND(N3=2, G7&gt;=750), 750, IF(AND(N3=2, AND(G7&lt;750, G7&gt;=0)), G7))))</f>
        <v>750</v>
      </c>
      <c r="G47" s="55">
        <v>8.3000000000000004E-2</v>
      </c>
      <c r="H47" s="162">
        <f t="shared" si="29"/>
        <v>62.25</v>
      </c>
      <c r="I47" s="60"/>
      <c r="J47" s="55">
        <v>8.3000000000000004E-2</v>
      </c>
      <c r="K47" s="162">
        <f t="shared" si="30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G7&gt;=750), G7-750, IF(AND(N3=1, AND(G7&lt;750, G7&gt;=0)), 0, IF(AND(N3=2, G7&gt;=750), G7-750, IF(AND(N3=2, AND(G7&lt;750, G7&gt;=0)), 0))))</f>
        <v>4250</v>
      </c>
      <c r="G48" s="55">
        <v>9.7000000000000003E-2</v>
      </c>
      <c r="H48" s="162">
        <f t="shared" si="29"/>
        <v>412.25</v>
      </c>
      <c r="I48" s="60"/>
      <c r="J48" s="55">
        <v>9.7000000000000003E-2</v>
      </c>
      <c r="K48" s="162">
        <f t="shared" si="30"/>
        <v>412.25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1"/>
        <v>412.25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2"/>
        <v>412.25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3"/>
        <v>412.25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4"/>
        <v>412.25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650.45414449462146</v>
      </c>
      <c r="I50" s="76"/>
      <c r="J50" s="73"/>
      <c r="K50" s="75">
        <f>SUM(K40:K46,K39)</f>
        <v>681.9051740000001</v>
      </c>
      <c r="L50" s="76"/>
      <c r="M50" s="77">
        <f>K50-H50</f>
        <v>31.451029505378642</v>
      </c>
      <c r="N50" s="78">
        <f>IF((H50)=0,"",(M50/H50))</f>
        <v>4.8352416187331569E-2</v>
      </c>
      <c r="O50" s="76"/>
      <c r="P50" s="73"/>
      <c r="Q50" s="75">
        <f>SUM(Q40:Q46,Q39)</f>
        <v>684.59675400000015</v>
      </c>
      <c r="R50" s="76"/>
      <c r="S50" s="77">
        <f t="shared" si="12"/>
        <v>2.6915800000000445</v>
      </c>
      <c r="T50" s="78">
        <f>IF((K50)=0,"",(S50/K50))</f>
        <v>3.9471470559630101E-3</v>
      </c>
      <c r="U50" s="76"/>
      <c r="V50" s="73"/>
      <c r="W50" s="75">
        <f>SUM(W40:W46,W39)</f>
        <v>688.66293900000005</v>
      </c>
      <c r="X50" s="76"/>
      <c r="Y50" s="77">
        <f t="shared" si="13"/>
        <v>4.0661849999999049</v>
      </c>
      <c r="Z50" s="78">
        <f>IF((Q50)=0,"",(Y50/Q50))</f>
        <v>5.9395329823604508E-3</v>
      </c>
      <c r="AA50" s="76"/>
      <c r="AB50" s="73"/>
      <c r="AC50" s="75">
        <f>SUM(AC40:AC46,AC39)</f>
        <v>692.3545190000001</v>
      </c>
      <c r="AD50" s="76"/>
      <c r="AE50" s="77">
        <f t="shared" si="14"/>
        <v>3.6915800000000445</v>
      </c>
      <c r="AF50" s="78">
        <f>IF((W50)=0,"",(AE50/W50))</f>
        <v>5.3605033622987578E-3</v>
      </c>
      <c r="AG50" s="76"/>
      <c r="AH50" s="73"/>
      <c r="AI50" s="75">
        <f>SUM(AI40:AI46,AI39)</f>
        <v>695.90270400000009</v>
      </c>
      <c r="AJ50" s="76"/>
      <c r="AK50" s="77">
        <f t="shared" si="15"/>
        <v>3.5481849999999895</v>
      </c>
      <c r="AL50" s="78">
        <f>IF((AC50)=0,"",(AK50/AC50))</f>
        <v>5.1248094764006144E-3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84.559038784300796</v>
      </c>
      <c r="I51" s="83"/>
      <c r="J51" s="80">
        <v>0.13</v>
      </c>
      <c r="K51" s="84">
        <f>K50*J51</f>
        <v>88.647672620000023</v>
      </c>
      <c r="L51" s="83"/>
      <c r="M51" s="85">
        <f>K51-H51</f>
        <v>4.0886338356992269</v>
      </c>
      <c r="N51" s="86">
        <f>IF((H51)=0,"",(M51/H51))</f>
        <v>4.8352416187331604E-2</v>
      </c>
      <c r="O51" s="83"/>
      <c r="P51" s="80">
        <v>0.13</v>
      </c>
      <c r="Q51" s="84">
        <f>Q50*P51</f>
        <v>88.99757802000002</v>
      </c>
      <c r="R51" s="83"/>
      <c r="S51" s="85">
        <f t="shared" si="12"/>
        <v>0.34990539999999726</v>
      </c>
      <c r="T51" s="86">
        <f>IF((K51)=0,"",(S51/K51))</f>
        <v>3.9471470559629138E-3</v>
      </c>
      <c r="U51" s="83"/>
      <c r="V51" s="80">
        <v>0.13</v>
      </c>
      <c r="W51" s="84">
        <f>W50*V51</f>
        <v>89.526182070000004</v>
      </c>
      <c r="X51" s="83"/>
      <c r="Y51" s="85">
        <f t="shared" si="13"/>
        <v>0.52860404999998423</v>
      </c>
      <c r="Z51" s="86">
        <f>IF((Q51)=0,"",(Y51/Q51))</f>
        <v>5.9395329823604126E-3</v>
      </c>
      <c r="AA51" s="83"/>
      <c r="AB51" s="80">
        <v>0.13</v>
      </c>
      <c r="AC51" s="84">
        <f>AC50*AB51</f>
        <v>90.006087470000011</v>
      </c>
      <c r="AD51" s="83"/>
      <c r="AE51" s="85">
        <f t="shared" si="14"/>
        <v>0.47990540000000692</v>
      </c>
      <c r="AF51" s="86">
        <f>IF((W51)=0,"",(AE51/W51))</f>
        <v>5.3605033622987708E-3</v>
      </c>
      <c r="AG51" s="83"/>
      <c r="AH51" s="80">
        <v>0.13</v>
      </c>
      <c r="AI51" s="84">
        <f>AI50*AH51</f>
        <v>90.467351520000008</v>
      </c>
      <c r="AJ51" s="83"/>
      <c r="AK51" s="85">
        <f t="shared" si="15"/>
        <v>0.46126404999999693</v>
      </c>
      <c r="AL51" s="86">
        <f>IF((AC51)=0,"",(AK51/AC51))</f>
        <v>5.1248094764005953E-3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735.01318327892227</v>
      </c>
      <c r="I52" s="83"/>
      <c r="J52" s="88"/>
      <c r="K52" s="84">
        <f>K50+K51</f>
        <v>770.55284662000008</v>
      </c>
      <c r="L52" s="83"/>
      <c r="M52" s="85">
        <f>K52-H52</f>
        <v>35.539663341077812</v>
      </c>
      <c r="N52" s="86">
        <f>IF((H52)=0,"",(M52/H52))</f>
        <v>4.8352416187331493E-2</v>
      </c>
      <c r="O52" s="83"/>
      <c r="P52" s="88"/>
      <c r="Q52" s="84">
        <f>Q50+Q51</f>
        <v>773.59433202000014</v>
      </c>
      <c r="R52" s="83"/>
      <c r="S52" s="85">
        <f t="shared" si="12"/>
        <v>3.041485400000056</v>
      </c>
      <c r="T52" s="86">
        <f>IF((K52)=0,"",(S52/K52))</f>
        <v>3.9471470559630179E-3</v>
      </c>
      <c r="U52" s="83"/>
      <c r="V52" s="88"/>
      <c r="W52" s="84">
        <f>W50+W51</f>
        <v>778.18912107000006</v>
      </c>
      <c r="X52" s="83"/>
      <c r="Y52" s="85">
        <f t="shared" si="13"/>
        <v>4.5947890499999176</v>
      </c>
      <c r="Z52" s="86">
        <f>IF((Q52)=0,"",(Y52/Q52))</f>
        <v>5.9395329823604837E-3</v>
      </c>
      <c r="AA52" s="83"/>
      <c r="AB52" s="88"/>
      <c r="AC52" s="84">
        <f>AC50+AC51</f>
        <v>782.36060647000011</v>
      </c>
      <c r="AD52" s="83"/>
      <c r="AE52" s="85">
        <f t="shared" si="14"/>
        <v>4.1714854000000514</v>
      </c>
      <c r="AF52" s="86">
        <f>IF((W52)=0,"",(AE52/W52))</f>
        <v>5.3605033622987587E-3</v>
      </c>
      <c r="AG52" s="83"/>
      <c r="AH52" s="88"/>
      <c r="AI52" s="84">
        <f>AI50+AI51</f>
        <v>786.37005552000005</v>
      </c>
      <c r="AJ52" s="83"/>
      <c r="AK52" s="85">
        <f t="shared" si="15"/>
        <v>4.0094490499999438</v>
      </c>
      <c r="AL52" s="86">
        <f>IF((AC52)=0,"",(AK52/AC52))</f>
        <v>5.1248094764005572E-3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-73.5</v>
      </c>
      <c r="I53" s="83"/>
      <c r="J53" s="88"/>
      <c r="K53" s="90">
        <f>ROUND(-K52*10%,2)</f>
        <v>-77.06</v>
      </c>
      <c r="L53" s="83"/>
      <c r="M53" s="91">
        <f>K53-H53</f>
        <v>-3.5600000000000023</v>
      </c>
      <c r="N53" s="92">
        <f>IF((H53)=0,"",(M53/H53))</f>
        <v>4.8435374149659892E-2</v>
      </c>
      <c r="O53" s="83"/>
      <c r="P53" s="88"/>
      <c r="Q53" s="90">
        <f>ROUND(-Q52*10%,2)</f>
        <v>-77.36</v>
      </c>
      <c r="R53" s="83"/>
      <c r="S53" s="91">
        <f t="shared" si="12"/>
        <v>-0.29999999999999716</v>
      </c>
      <c r="T53" s="92">
        <f>IF((K53)=0,"",(S53/K53))</f>
        <v>3.893070334804012E-3</v>
      </c>
      <c r="U53" s="83"/>
      <c r="V53" s="88"/>
      <c r="W53" s="90">
        <f>ROUND(-W52*10%,2)</f>
        <v>-77.819999999999993</v>
      </c>
      <c r="X53" s="83"/>
      <c r="Y53" s="91">
        <f t="shared" si="13"/>
        <v>-0.45999999999999375</v>
      </c>
      <c r="Z53" s="92">
        <f>IF((Q53)=0,"",(Y53/Q53))</f>
        <v>5.9462254395035389E-3</v>
      </c>
      <c r="AA53" s="83"/>
      <c r="AB53" s="88"/>
      <c r="AC53" s="90">
        <f>ROUND(-AC52*10%,2)</f>
        <v>-78.239999999999995</v>
      </c>
      <c r="AD53" s="83"/>
      <c r="AE53" s="91">
        <f t="shared" si="14"/>
        <v>-0.42000000000000171</v>
      </c>
      <c r="AF53" s="92">
        <f>IF((W53)=0,"",(AE53/W53))</f>
        <v>5.3970701619121273E-3</v>
      </c>
      <c r="AG53" s="83"/>
      <c r="AH53" s="88"/>
      <c r="AI53" s="90">
        <f>ROUND(-AI52*10%,2)</f>
        <v>-78.64</v>
      </c>
      <c r="AJ53" s="83"/>
      <c r="AK53" s="91">
        <f t="shared" si="15"/>
        <v>-0.40000000000000568</v>
      </c>
      <c r="AL53" s="92">
        <f>IF((AC53)=0,"",(AK53/AC53))</f>
        <v>5.112474437627885E-3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661.51318327892227</v>
      </c>
      <c r="I54" s="96"/>
      <c r="J54" s="93"/>
      <c r="K54" s="97">
        <f>K52+K53</f>
        <v>693.49284662000014</v>
      </c>
      <c r="L54" s="96"/>
      <c r="M54" s="98">
        <f>K54-H54</f>
        <v>31.979663341077867</v>
      </c>
      <c r="N54" s="99">
        <f>IF((H54)=0,"",(M54/H54))</f>
        <v>4.8343198819658102E-2</v>
      </c>
      <c r="O54" s="96"/>
      <c r="P54" s="93"/>
      <c r="Q54" s="97">
        <f>Q52+Q53</f>
        <v>696.23433202000012</v>
      </c>
      <c r="R54" s="96"/>
      <c r="S54" s="98">
        <f t="shared" si="12"/>
        <v>2.7414853999999877</v>
      </c>
      <c r="T54" s="99">
        <f>IF((K54)=0,"",(S54/K54))</f>
        <v>3.9531559890799949E-3</v>
      </c>
      <c r="U54" s="96"/>
      <c r="V54" s="93"/>
      <c r="W54" s="97">
        <f>W52+W53</f>
        <v>700.36912107000012</v>
      </c>
      <c r="X54" s="96"/>
      <c r="Y54" s="98">
        <f t="shared" si="13"/>
        <v>4.1347890499999949</v>
      </c>
      <c r="Z54" s="99">
        <f>IF((Q54)=0,"",(Y54/Q54))</f>
        <v>5.9387893699577258E-3</v>
      </c>
      <c r="AA54" s="96"/>
      <c r="AB54" s="93"/>
      <c r="AC54" s="97">
        <f>AC52+AC53</f>
        <v>704.1206064700001</v>
      </c>
      <c r="AD54" s="96"/>
      <c r="AE54" s="98">
        <f t="shared" si="14"/>
        <v>3.7514853999999787</v>
      </c>
      <c r="AF54" s="99">
        <f>IF((W54)=0,"",(AE54/W54))</f>
        <v>5.3564403214530461E-3</v>
      </c>
      <c r="AG54" s="96"/>
      <c r="AH54" s="93"/>
      <c r="AI54" s="97">
        <f>AI52+AI53</f>
        <v>707.73005552000006</v>
      </c>
      <c r="AJ54" s="96"/>
      <c r="AK54" s="98">
        <f t="shared" si="15"/>
        <v>3.6094490499999665</v>
      </c>
      <c r="AL54" s="99">
        <f>IF((AC54)=0,"",(AK54/AC54))</f>
        <v>5.1261801129431246E-3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680.35414449462144</v>
      </c>
      <c r="I56" s="110"/>
      <c r="J56" s="107"/>
      <c r="K56" s="109">
        <f>SUM(K47:K48,K39,K40:K43)</f>
        <v>711.80517400000008</v>
      </c>
      <c r="L56" s="110"/>
      <c r="M56" s="111">
        <f>K56-H56</f>
        <v>31.451029505378642</v>
      </c>
      <c r="N56" s="78">
        <f>IF((H56)=0,"",(M56/H56))</f>
        <v>4.6227438694800629E-2</v>
      </c>
      <c r="O56" s="110"/>
      <c r="P56" s="107"/>
      <c r="Q56" s="109">
        <f>SUM(Q47:Q48,Q39,Q40:Q43)</f>
        <v>714.49675400000012</v>
      </c>
      <c r="R56" s="110"/>
      <c r="S56" s="111">
        <f t="shared" si="12"/>
        <v>2.6915800000000445</v>
      </c>
      <c r="T56" s="78">
        <f>IF((K56)=0,"",(S56/K56))</f>
        <v>3.7813436854844274E-3</v>
      </c>
      <c r="U56" s="110"/>
      <c r="V56" s="107"/>
      <c r="W56" s="109">
        <f>SUM(W47:W48,W39,W40:W43)</f>
        <v>718.56293900000003</v>
      </c>
      <c r="X56" s="110"/>
      <c r="Y56" s="111">
        <f t="shared" si="13"/>
        <v>4.0661849999999049</v>
      </c>
      <c r="Z56" s="78">
        <f>IF((Q56)=0,"",(Y56/Q56))</f>
        <v>5.6909775688076874E-3</v>
      </c>
      <c r="AA56" s="110"/>
      <c r="AB56" s="107"/>
      <c r="AC56" s="109">
        <f>SUM(AC47:AC48,AC39,AC40:AC43)</f>
        <v>722.25451900000007</v>
      </c>
      <c r="AD56" s="110"/>
      <c r="AE56" s="111">
        <f t="shared" si="14"/>
        <v>3.6915800000000445</v>
      </c>
      <c r="AF56" s="78">
        <f>IF((W56)=0,"",(AE56/W56))</f>
        <v>5.1374483704064852E-3</v>
      </c>
      <c r="AG56" s="110"/>
      <c r="AH56" s="107"/>
      <c r="AI56" s="109">
        <f>SUM(AI47:AI48,AI39,AI40:AI43)</f>
        <v>725.80270400000006</v>
      </c>
      <c r="AJ56" s="110"/>
      <c r="AK56" s="111">
        <f t="shared" si="15"/>
        <v>3.5481849999999895</v>
      </c>
      <c r="AL56" s="78">
        <f>IF((AC56)=0,"",(AK56/AC56))</f>
        <v>4.9126518514728589E-3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88.446038784300796</v>
      </c>
      <c r="I57" s="115"/>
      <c r="J57" s="113">
        <v>0.13</v>
      </c>
      <c r="K57" s="116">
        <f>K56*J57</f>
        <v>92.534672620000009</v>
      </c>
      <c r="L57" s="115"/>
      <c r="M57" s="117">
        <f>K57-H57</f>
        <v>4.0886338356992127</v>
      </c>
      <c r="N57" s="86">
        <f>IF((H57)=0,"",(M57/H57))</f>
        <v>4.6227438694800504E-2</v>
      </c>
      <c r="O57" s="115"/>
      <c r="P57" s="113">
        <v>0.13</v>
      </c>
      <c r="Q57" s="116">
        <f>Q56*P57</f>
        <v>92.884578020000021</v>
      </c>
      <c r="R57" s="115"/>
      <c r="S57" s="117">
        <f t="shared" si="12"/>
        <v>0.34990540000001147</v>
      </c>
      <c r="T57" s="86">
        <f>IF((K57)=0,"",(S57/K57))</f>
        <v>3.781343685484489E-3</v>
      </c>
      <c r="U57" s="115"/>
      <c r="V57" s="113">
        <v>0.13</v>
      </c>
      <c r="W57" s="116">
        <f>W56*V57</f>
        <v>93.413182070000005</v>
      </c>
      <c r="X57" s="115"/>
      <c r="Y57" s="117">
        <f t="shared" si="13"/>
        <v>0.52860404999998423</v>
      </c>
      <c r="Z57" s="86">
        <f>IF((Q57)=0,"",(Y57/Q57))</f>
        <v>5.6909775688076501E-3</v>
      </c>
      <c r="AA57" s="115"/>
      <c r="AB57" s="113">
        <v>0.13</v>
      </c>
      <c r="AC57" s="116">
        <f>AC56*AB57</f>
        <v>93.893087470000012</v>
      </c>
      <c r="AD57" s="115"/>
      <c r="AE57" s="117">
        <f t="shared" si="14"/>
        <v>0.47990540000000692</v>
      </c>
      <c r="AF57" s="86">
        <f>IF((W57)=0,"",(AE57/W57))</f>
        <v>5.1374483704064973E-3</v>
      </c>
      <c r="AG57" s="115"/>
      <c r="AH57" s="113">
        <v>0.13</v>
      </c>
      <c r="AI57" s="116">
        <f>AI56*AH57</f>
        <v>94.354351520000009</v>
      </c>
      <c r="AJ57" s="115"/>
      <c r="AK57" s="117">
        <f t="shared" si="15"/>
        <v>0.46126404999999693</v>
      </c>
      <c r="AL57" s="86">
        <f>IF((AC57)=0,"",(AK57/AC57))</f>
        <v>4.9126518514728407E-3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768.80018327892219</v>
      </c>
      <c r="I58" s="115"/>
      <c r="J58" s="119"/>
      <c r="K58" s="116">
        <f>K56+K57</f>
        <v>804.33984662000012</v>
      </c>
      <c r="L58" s="115"/>
      <c r="M58" s="117">
        <f>K58-H58</f>
        <v>35.539663341077926</v>
      </c>
      <c r="N58" s="86">
        <f>IF((H58)=0,"",(M58/H58))</f>
        <v>4.6227438694800713E-2</v>
      </c>
      <c r="O58" s="115"/>
      <c r="P58" s="119"/>
      <c r="Q58" s="116">
        <f>Q56+Q57</f>
        <v>807.38133202000017</v>
      </c>
      <c r="R58" s="115"/>
      <c r="S58" s="117">
        <f t="shared" si="12"/>
        <v>3.041485400000056</v>
      </c>
      <c r="T58" s="86">
        <f>IF((K58)=0,"",(S58/K58))</f>
        <v>3.7813436854844343E-3</v>
      </c>
      <c r="U58" s="115"/>
      <c r="V58" s="119"/>
      <c r="W58" s="116">
        <f>W56+W57</f>
        <v>811.97612107000009</v>
      </c>
      <c r="X58" s="115"/>
      <c r="Y58" s="117">
        <f t="shared" si="13"/>
        <v>4.5947890499999176</v>
      </c>
      <c r="Z58" s="86">
        <f>IF((Q58)=0,"",(Y58/Q58))</f>
        <v>5.6909775688077178E-3</v>
      </c>
      <c r="AA58" s="115"/>
      <c r="AB58" s="119"/>
      <c r="AC58" s="116">
        <f>AC56+AC57</f>
        <v>816.14760647000003</v>
      </c>
      <c r="AD58" s="115"/>
      <c r="AE58" s="117">
        <f t="shared" si="14"/>
        <v>4.1714853999999377</v>
      </c>
      <c r="AF58" s="86">
        <f>IF((W58)=0,"",(AE58/W58))</f>
        <v>5.1374483704063455E-3</v>
      </c>
      <c r="AG58" s="115"/>
      <c r="AH58" s="119"/>
      <c r="AI58" s="116">
        <f>AI56+AI57</f>
        <v>820.15705552000009</v>
      </c>
      <c r="AJ58" s="115"/>
      <c r="AK58" s="117">
        <f t="shared" si="15"/>
        <v>4.0094490500000575</v>
      </c>
      <c r="AL58" s="86">
        <f>IF((AC58)=0,"",(AK58/AC58))</f>
        <v>4.9126518514729439E-3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-76.88</v>
      </c>
      <c r="I59" s="115"/>
      <c r="J59" s="119"/>
      <c r="K59" s="122">
        <f>ROUND(-K58*10%,2)</f>
        <v>-80.430000000000007</v>
      </c>
      <c r="L59" s="115"/>
      <c r="M59" s="123">
        <f>K59-H59</f>
        <v>-3.5500000000000114</v>
      </c>
      <c r="N59" s="92">
        <f>IF((H59)=0,"",(M59/H59))</f>
        <v>4.6175858480749371E-2</v>
      </c>
      <c r="O59" s="115"/>
      <c r="P59" s="119"/>
      <c r="Q59" s="122">
        <f>ROUND(-Q58*10%,2)</f>
        <v>-80.739999999999995</v>
      </c>
      <c r="R59" s="115"/>
      <c r="S59" s="123">
        <f t="shared" si="12"/>
        <v>-0.30999999999998806</v>
      </c>
      <c r="T59" s="92">
        <f>IF((K59)=0,"",(S59/K59))</f>
        <v>3.8542832276512251E-3</v>
      </c>
      <c r="U59" s="115"/>
      <c r="V59" s="119"/>
      <c r="W59" s="122">
        <f>ROUND(-W58*10%,2)</f>
        <v>-81.2</v>
      </c>
      <c r="X59" s="115"/>
      <c r="Y59" s="123">
        <f t="shared" si="13"/>
        <v>-0.46000000000000796</v>
      </c>
      <c r="Z59" s="92">
        <f>IF((Q59)=0,"",(Y59/Q59))</f>
        <v>5.6972999752292293E-3</v>
      </c>
      <c r="AA59" s="115"/>
      <c r="AB59" s="119"/>
      <c r="AC59" s="122">
        <f>ROUND(-AC58*10%,2)</f>
        <v>-81.61</v>
      </c>
      <c r="AD59" s="115"/>
      <c r="AE59" s="123">
        <f t="shared" si="14"/>
        <v>-0.40999999999999659</v>
      </c>
      <c r="AF59" s="92">
        <f>IF((W59)=0,"",(AE59/W59))</f>
        <v>5.0492610837438003E-3</v>
      </c>
      <c r="AG59" s="115"/>
      <c r="AH59" s="119"/>
      <c r="AI59" s="122">
        <f>ROUND(-AI58*10%,2)</f>
        <v>-82.02</v>
      </c>
      <c r="AJ59" s="115"/>
      <c r="AK59" s="123">
        <f t="shared" si="15"/>
        <v>-0.40999999999999659</v>
      </c>
      <c r="AL59" s="92">
        <f>IF((AC59)=0,"",(AK59/AC59))</f>
        <v>5.0238941306212058E-3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691.9201832789222</v>
      </c>
      <c r="I60" s="127"/>
      <c r="J60" s="124"/>
      <c r="K60" s="128">
        <f>SUM(K58:K59)</f>
        <v>723.90984662000005</v>
      </c>
      <c r="L60" s="127"/>
      <c r="M60" s="129">
        <f>K60-H60</f>
        <v>31.989663341077858</v>
      </c>
      <c r="N60" s="130">
        <f>IF((H60)=0,"",(M60/H60))</f>
        <v>4.6233169828177136E-2</v>
      </c>
      <c r="O60" s="127"/>
      <c r="P60" s="124"/>
      <c r="Q60" s="128">
        <f>SUM(Q58:Q59)</f>
        <v>726.64133202000016</v>
      </c>
      <c r="R60" s="127"/>
      <c r="S60" s="129">
        <f t="shared" si="12"/>
        <v>2.7314854000001105</v>
      </c>
      <c r="T60" s="130">
        <f>IF((K60)=0,"",(S60/K60))</f>
        <v>3.7732397380055827E-3</v>
      </c>
      <c r="U60" s="127"/>
      <c r="V60" s="124"/>
      <c r="W60" s="128">
        <f>SUM(W58:W59)</f>
        <v>730.77612107000004</v>
      </c>
      <c r="X60" s="127"/>
      <c r="Y60" s="129">
        <f t="shared" si="13"/>
        <v>4.1347890499998812</v>
      </c>
      <c r="Z60" s="130">
        <f>IF((Q60)=0,"",(Y60/Q60))</f>
        <v>5.6902750611577853E-3</v>
      </c>
      <c r="AA60" s="127"/>
      <c r="AB60" s="124"/>
      <c r="AC60" s="128">
        <f>SUM(AC58:AC59)</f>
        <v>734.53760647000001</v>
      </c>
      <c r="AD60" s="127"/>
      <c r="AE60" s="129">
        <f t="shared" si="14"/>
        <v>3.7614853999999696</v>
      </c>
      <c r="AF60" s="130">
        <f>IF((W60)=0,"",(AE60/W60))</f>
        <v>5.147247277993176E-3</v>
      </c>
      <c r="AG60" s="127"/>
      <c r="AH60" s="124"/>
      <c r="AI60" s="128">
        <f>SUM(AI58:AI59)</f>
        <v>738.1370555200001</v>
      </c>
      <c r="AJ60" s="127"/>
      <c r="AK60" s="129">
        <f t="shared" si="15"/>
        <v>3.5994490500000893</v>
      </c>
      <c r="AL60" s="130">
        <f>IF((AC60)=0,"",(AK60/AC60))</f>
        <v>4.9002923993206032E-3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8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79"/>
  <sheetViews>
    <sheetView showGridLines="0" topLeftCell="O38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10.33203125" style="152" bestFit="1" customWidth="1"/>
    <col min="9" max="9" width="1.6640625" style="1" customWidth="1"/>
    <col min="10" max="10" width="9.88671875" style="1" bestFit="1" customWidth="1"/>
    <col min="11" max="11" width="10.3320312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10.33203125" style="1" bestFit="1" customWidth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10.33203125" style="1" bestFit="1" customWidth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10.33203125" style="1" bestFit="1" customWidth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10.33203125" style="1" bestFit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71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10000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33.21</v>
      </c>
      <c r="H12" s="18">
        <f t="shared" ref="H12:H27" si="0">F12*G12</f>
        <v>33.21</v>
      </c>
      <c r="I12" s="19"/>
      <c r="J12" s="16">
        <v>41.33</v>
      </c>
      <c r="K12" s="18">
        <f t="shared" ref="K12:K27" si="1">$F12*J12</f>
        <v>41.33</v>
      </c>
      <c r="L12" s="19"/>
      <c r="M12" s="21">
        <f>K12-H12</f>
        <v>8.1199999999999974</v>
      </c>
      <c r="N12" s="22">
        <f>IF((H12)=0,"",(M12/H12))</f>
        <v>0.24450466726889483</v>
      </c>
      <c r="O12" s="19"/>
      <c r="P12" s="16">
        <v>43.26</v>
      </c>
      <c r="Q12" s="18">
        <f t="shared" ref="Q12:Q27" si="2">$F12*P12</f>
        <v>43.26</v>
      </c>
      <c r="R12" s="19"/>
      <c r="S12" s="21">
        <f>Q12-K12</f>
        <v>1.9299999999999997</v>
      </c>
      <c r="T12" s="22">
        <f t="shared" ref="T12:T34" si="3">IF((K12)=0,"",(S12/K12))</f>
        <v>4.6697314299540278E-2</v>
      </c>
      <c r="U12" s="19"/>
      <c r="V12" s="16">
        <v>44.28</v>
      </c>
      <c r="W12" s="18">
        <f t="shared" ref="W12:W27" si="4">$F12*V12</f>
        <v>44.28</v>
      </c>
      <c r="X12" s="19"/>
      <c r="Y12" s="21">
        <f>W12-Q12</f>
        <v>1.0200000000000031</v>
      </c>
      <c r="Z12" s="22">
        <f t="shared" ref="Z12:Z34" si="5">IF((Q12)=0,"",(Y12/Q12))</f>
        <v>2.35783633841887E-2</v>
      </c>
      <c r="AA12" s="19"/>
      <c r="AB12" s="16">
        <v>44.91</v>
      </c>
      <c r="AC12" s="18">
        <f t="shared" ref="AC12:AC27" si="6">$F12*AB12</f>
        <v>44.91</v>
      </c>
      <c r="AD12" s="19"/>
      <c r="AE12" s="21">
        <f>AC12-W12</f>
        <v>0.62999999999999545</v>
      </c>
      <c r="AF12" s="22">
        <f t="shared" ref="AF12:AF34" si="7">IF((W12)=0,"",(AE12/W12))</f>
        <v>1.4227642276422661E-2</v>
      </c>
      <c r="AG12" s="19"/>
      <c r="AH12" s="16">
        <v>46.2</v>
      </c>
      <c r="AI12" s="18">
        <f t="shared" ref="AI12:AI27" si="8">$F12*AH12</f>
        <v>46.2</v>
      </c>
      <c r="AJ12" s="19"/>
      <c r="AK12" s="21">
        <f>AI12-AC12</f>
        <v>1.2900000000000063</v>
      </c>
      <c r="AL12" s="22">
        <f t="shared" ref="AL12:AL34" si="9">IF((AC12)=0,"",(AK12/AC12))</f>
        <v>2.8724114896459728E-2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3.62</v>
      </c>
      <c r="H14" s="18">
        <f>F14*G14</f>
        <v>3.62</v>
      </c>
      <c r="I14" s="19"/>
      <c r="J14" s="16">
        <v>0</v>
      </c>
      <c r="K14" s="18">
        <f t="shared" si="1"/>
        <v>0</v>
      </c>
      <c r="L14" s="19"/>
      <c r="M14" s="21">
        <f>K14-H14</f>
        <v>-3.62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>IF((K14)=0,"",(S14/K14))</f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10000</v>
      </c>
      <c r="G19" s="16">
        <v>8.6E-3</v>
      </c>
      <c r="H19" s="18">
        <f t="shared" si="0"/>
        <v>86</v>
      </c>
      <c r="I19" s="19"/>
      <c r="J19" s="16">
        <v>1.0699999999999999E-2</v>
      </c>
      <c r="K19" s="18">
        <f t="shared" si="1"/>
        <v>107</v>
      </c>
      <c r="L19" s="19"/>
      <c r="M19" s="21">
        <f t="shared" si="10"/>
        <v>21</v>
      </c>
      <c r="N19" s="22">
        <f t="shared" si="11"/>
        <v>0.2441860465116279</v>
      </c>
      <c r="O19" s="19"/>
      <c r="P19" s="16">
        <v>1.12E-2</v>
      </c>
      <c r="Q19" s="18">
        <f t="shared" si="2"/>
        <v>112</v>
      </c>
      <c r="R19" s="19"/>
      <c r="S19" s="21">
        <f t="shared" si="12"/>
        <v>5</v>
      </c>
      <c r="T19" s="22">
        <f t="shared" si="3"/>
        <v>4.6728971962616821E-2</v>
      </c>
      <c r="U19" s="19"/>
      <c r="V19" s="16">
        <v>1.15E-2</v>
      </c>
      <c r="W19" s="18">
        <f t="shared" si="4"/>
        <v>115</v>
      </c>
      <c r="X19" s="19"/>
      <c r="Y19" s="21">
        <f t="shared" si="13"/>
        <v>3</v>
      </c>
      <c r="Z19" s="22">
        <f t="shared" si="5"/>
        <v>2.6785714285714284E-2</v>
      </c>
      <c r="AA19" s="19"/>
      <c r="AB19" s="16">
        <v>1.17E-2</v>
      </c>
      <c r="AC19" s="18">
        <f t="shared" si="6"/>
        <v>117</v>
      </c>
      <c r="AD19" s="19"/>
      <c r="AE19" s="21">
        <f t="shared" si="14"/>
        <v>2</v>
      </c>
      <c r="AF19" s="22">
        <f t="shared" si="7"/>
        <v>1.7391304347826087E-2</v>
      </c>
      <c r="AG19" s="19"/>
      <c r="AH19" s="16">
        <v>1.2E-2</v>
      </c>
      <c r="AI19" s="18">
        <f t="shared" si="8"/>
        <v>120</v>
      </c>
      <c r="AJ19" s="19"/>
      <c r="AK19" s="21">
        <f t="shared" si="15"/>
        <v>3</v>
      </c>
      <c r="AL19" s="22">
        <f t="shared" si="9"/>
        <v>2.564102564102564E-2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2.2999999999999998</v>
      </c>
      <c r="K20" s="18">
        <f t="shared" si="1"/>
        <v>2.2999999999999998</v>
      </c>
      <c r="L20" s="19"/>
      <c r="M20" s="21">
        <f t="shared" si="10"/>
        <v>2.2999999999999998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-2.2999999999999998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10000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-1</v>
      </c>
      <c r="L21" s="19"/>
      <c r="M21" s="21">
        <f t="shared" si="10"/>
        <v>-1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3" si="16">$G$7</f>
        <v>10000</v>
      </c>
      <c r="G24" s="16">
        <v>-1E-4</v>
      </c>
      <c r="H24" s="18">
        <f t="shared" si="0"/>
        <v>-1</v>
      </c>
      <c r="I24" s="19"/>
      <c r="J24" s="16">
        <v>0</v>
      </c>
      <c r="K24" s="18">
        <f t="shared" si="1"/>
        <v>0</v>
      </c>
      <c r="L24" s="19"/>
      <c r="M24" s="21">
        <f t="shared" si="10"/>
        <v>1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10000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10000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10000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121.87</v>
      </c>
      <c r="I28" s="31"/>
      <c r="J28" s="28"/>
      <c r="K28" s="30">
        <f>SUM(K12:K27)</f>
        <v>149.63</v>
      </c>
      <c r="L28" s="31"/>
      <c r="M28" s="32">
        <f t="shared" si="10"/>
        <v>27.759999999999991</v>
      </c>
      <c r="N28" s="33">
        <f t="shared" si="11"/>
        <v>0.22778370394682851</v>
      </c>
      <c r="O28" s="31"/>
      <c r="P28" s="28"/>
      <c r="Q28" s="30">
        <f>SUM(Q12:Q27)</f>
        <v>155.26</v>
      </c>
      <c r="R28" s="31"/>
      <c r="S28" s="32">
        <f t="shared" si="12"/>
        <v>5.6299999999999955</v>
      </c>
      <c r="T28" s="33">
        <f t="shared" si="3"/>
        <v>3.7626144489741331E-2</v>
      </c>
      <c r="U28" s="31"/>
      <c r="V28" s="28"/>
      <c r="W28" s="30">
        <f>SUM(W12:W27)</f>
        <v>159.28</v>
      </c>
      <c r="X28" s="31"/>
      <c r="Y28" s="32">
        <f t="shared" si="13"/>
        <v>4.0200000000000102</v>
      </c>
      <c r="Z28" s="33">
        <f t="shared" si="5"/>
        <v>2.5892052041736509E-2</v>
      </c>
      <c r="AA28" s="31"/>
      <c r="AB28" s="28"/>
      <c r="AC28" s="30">
        <f>SUM(AC12:AC27)</f>
        <v>161.91</v>
      </c>
      <c r="AD28" s="31"/>
      <c r="AE28" s="32">
        <f t="shared" si="14"/>
        <v>2.6299999999999955</v>
      </c>
      <c r="AF28" s="33">
        <f t="shared" si="7"/>
        <v>1.651180311401303E-2</v>
      </c>
      <c r="AG28" s="31"/>
      <c r="AH28" s="28"/>
      <c r="AI28" s="30">
        <f>SUM(AI12:AI27)</f>
        <v>166.2</v>
      </c>
      <c r="AJ28" s="31"/>
      <c r="AK28" s="32">
        <f t="shared" si="15"/>
        <v>4.289999999999992</v>
      </c>
      <c r="AL28" s="33">
        <f t="shared" si="9"/>
        <v>2.6496201593477809E-2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10000</v>
      </c>
      <c r="G29" s="16">
        <v>-1.6086780734186502E-3</v>
      </c>
      <c r="H29" s="18">
        <f t="shared" ref="H29:H35" si="17">F29*G29</f>
        <v>-16.086780734186501</v>
      </c>
      <c r="I29" s="19"/>
      <c r="J29" s="16">
        <v>-8.9999999999999998E-4</v>
      </c>
      <c r="K29" s="18">
        <f t="shared" ref="K29:K35" si="18">$F29*J29</f>
        <v>-9</v>
      </c>
      <c r="L29" s="19"/>
      <c r="M29" s="21">
        <f t="shared" si="10"/>
        <v>7.086780734186501</v>
      </c>
      <c r="N29" s="22">
        <f t="shared" si="11"/>
        <v>-0.44053442707316637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9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" si="23">$G$7</f>
        <v>10000</v>
      </c>
      <c r="G30" s="16">
        <v>-2.1105382765707151E-4</v>
      </c>
      <c r="H30" s="18">
        <f t="shared" si="17"/>
        <v>-2.1105382765707152</v>
      </c>
      <c r="I30" s="19"/>
      <c r="J30" s="16">
        <v>1.1999999999999999E-3</v>
      </c>
      <c r="K30" s="18">
        <f t="shared" si="18"/>
        <v>11.999999999999998</v>
      </c>
      <c r="L30" s="19"/>
      <c r="M30" s="21">
        <f t="shared" si="10"/>
        <v>14.110538276570713</v>
      </c>
      <c r="N30" s="22">
        <f t="shared" si="11"/>
        <v>-6.6857533138408964</v>
      </c>
      <c r="O30" s="19"/>
      <c r="P30" s="16">
        <v>0</v>
      </c>
      <c r="Q30" s="18">
        <f t="shared" si="19"/>
        <v>0</v>
      </c>
      <c r="R30" s="19"/>
      <c r="S30" s="21">
        <f t="shared" si="12"/>
        <v>-11.999999999999998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16"/>
        <v>10000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1</v>
      </c>
      <c r="L31" s="19"/>
      <c r="M31" s="21">
        <f>K31-H31</f>
        <v>1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-1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si="16"/>
        <v>10000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16"/>
        <v>10000</v>
      </c>
      <c r="G33" s="141">
        <v>6.0000000000000002E-5</v>
      </c>
      <c r="H33" s="18">
        <f t="shared" si="17"/>
        <v>0.6</v>
      </c>
      <c r="I33" s="19"/>
      <c r="J33" s="141">
        <v>6.0000000000000002E-5</v>
      </c>
      <c r="K33" s="18">
        <f t="shared" si="18"/>
        <v>0.6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19"/>
        <v>0.6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20"/>
        <v>0.6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21"/>
        <v>0.6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22"/>
        <v>0.6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307.90000000000146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27.378468000000129</v>
      </c>
      <c r="I34" s="19"/>
      <c r="J34" s="38">
        <f>IF(ISBLANK($D$5)=TRUE, 0, IF($D$5="TOU", 0.64*$G$44+0.18*$G$45+0.18*$G$46, IF(AND($D$5="non-TOU", $F$48&gt;0), J48,J47)))</f>
        <v>8.8919999999999999E-2</v>
      </c>
      <c r="K34" s="18">
        <f t="shared" si="18"/>
        <v>27.378468000000129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8.8919999999999999E-2</v>
      </c>
      <c r="Q34" s="18">
        <f t="shared" si="19"/>
        <v>27.378468000000129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8.8919999999999999E-2</v>
      </c>
      <c r="W34" s="18">
        <f t="shared" si="20"/>
        <v>27.378468000000129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8.8919999999999999E-2</v>
      </c>
      <c r="AC34" s="18">
        <f t="shared" si="21"/>
        <v>27.378468000000129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8.8919999999999999E-2</v>
      </c>
      <c r="AI34" s="18">
        <f t="shared" si="22"/>
        <v>27.378468000000129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17"/>
        <v>0.78800000000000003</v>
      </c>
      <c r="I35" s="19"/>
      <c r="J35" s="38">
        <v>0.78800000000000003</v>
      </c>
      <c r="K35" s="18">
        <f t="shared" si="18"/>
        <v>0.78800000000000003</v>
      </c>
      <c r="L35" s="19"/>
      <c r="M35" s="21">
        <f t="shared" si="10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2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3"/>
        <v>0</v>
      </c>
      <c r="Z35" s="22"/>
      <c r="AA35" s="19"/>
      <c r="AB35" s="38">
        <v>0.78800000000000003</v>
      </c>
      <c r="AC35" s="18">
        <f t="shared" si="21"/>
        <v>0.78800000000000003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-0.78800000000000003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132.43914898924291</v>
      </c>
      <c r="I36" s="31"/>
      <c r="J36" s="42"/>
      <c r="K36" s="44">
        <f>SUM(K29:K35)+K28</f>
        <v>182.39646800000011</v>
      </c>
      <c r="L36" s="31"/>
      <c r="M36" s="32">
        <f t="shared" si="10"/>
        <v>49.957319010757203</v>
      </c>
      <c r="N36" s="33">
        <f t="shared" ref="N36:N46" si="24">IF((H36)=0,"",(M36/H36))</f>
        <v>0.37720960450157287</v>
      </c>
      <c r="O36" s="31"/>
      <c r="P36" s="42"/>
      <c r="Q36" s="44">
        <f>SUM(Q29:Q35)+Q28</f>
        <v>184.02646800000014</v>
      </c>
      <c r="R36" s="31"/>
      <c r="S36" s="32">
        <f t="shared" si="12"/>
        <v>1.6300000000000239</v>
      </c>
      <c r="T36" s="33">
        <f t="shared" ref="T36:T46" si="25">IF((K36)=0,"",(S36/K36))</f>
        <v>8.9365765569540678E-3</v>
      </c>
      <c r="U36" s="31"/>
      <c r="V36" s="42"/>
      <c r="W36" s="44">
        <f>SUM(W29:W35)+W28</f>
        <v>188.04646800000012</v>
      </c>
      <c r="X36" s="31"/>
      <c r="Y36" s="32">
        <f t="shared" si="13"/>
        <v>4.0199999999999818</v>
      </c>
      <c r="Z36" s="33">
        <f t="shared" ref="Z36:Z46" si="26">IF((Q36)=0,"",(Y36/Q36))</f>
        <v>2.1844683776683575E-2</v>
      </c>
      <c r="AA36" s="31"/>
      <c r="AB36" s="42"/>
      <c r="AC36" s="44">
        <f>SUM(AC29:AC35)+AC28</f>
        <v>190.67646800000011</v>
      </c>
      <c r="AD36" s="31"/>
      <c r="AE36" s="32">
        <f t="shared" si="14"/>
        <v>2.6299999999999955</v>
      </c>
      <c r="AF36" s="33">
        <f t="shared" ref="AF36:AF46" si="27">IF((W36)=0,"",(AE36/W36))</f>
        <v>1.3985904803061729E-2</v>
      </c>
      <c r="AG36" s="31"/>
      <c r="AH36" s="42"/>
      <c r="AI36" s="44">
        <f>SUM(AI29:AI35)+AI28</f>
        <v>194.17846800000012</v>
      </c>
      <c r="AJ36" s="31"/>
      <c r="AK36" s="32">
        <f t="shared" si="15"/>
        <v>3.5020000000000095</v>
      </c>
      <c r="AL36" s="33">
        <f t="shared" ref="AL36:AL46" si="28">IF((AC36)=0,"",(AK36/AC36))</f>
        <v>1.8366188742283643E-2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10307.900000000001</v>
      </c>
      <c r="G37" s="20">
        <v>6.3E-3</v>
      </c>
      <c r="H37" s="18">
        <f>F37*G37</f>
        <v>64.93977000000001</v>
      </c>
      <c r="I37" s="19"/>
      <c r="J37" s="20">
        <v>6.4999999999999997E-3</v>
      </c>
      <c r="K37" s="18">
        <f>$F37*J37</f>
        <v>67.001350000000002</v>
      </c>
      <c r="L37" s="19"/>
      <c r="M37" s="21">
        <f t="shared" si="10"/>
        <v>2.0615799999999922</v>
      </c>
      <c r="N37" s="22">
        <f t="shared" si="24"/>
        <v>3.1746031746031619E-2</v>
      </c>
      <c r="O37" s="19"/>
      <c r="P37" s="20">
        <v>6.7000000000000002E-3</v>
      </c>
      <c r="Q37" s="18">
        <f>$F37*P37</f>
        <v>69.062930000000009</v>
      </c>
      <c r="R37" s="19"/>
      <c r="S37" s="21">
        <f t="shared" si="12"/>
        <v>2.0615800000000064</v>
      </c>
      <c r="T37" s="22">
        <f t="shared" si="25"/>
        <v>3.0769230769230865E-2</v>
      </c>
      <c r="U37" s="19"/>
      <c r="V37" s="20">
        <v>6.8999999999999999E-3</v>
      </c>
      <c r="W37" s="18">
        <f>$F37*V37</f>
        <v>71.124510000000015</v>
      </c>
      <c r="X37" s="19"/>
      <c r="Y37" s="21">
        <f t="shared" si="13"/>
        <v>2.0615800000000064</v>
      </c>
      <c r="Z37" s="22">
        <f t="shared" si="26"/>
        <v>2.9850746268656806E-2</v>
      </c>
      <c r="AA37" s="19"/>
      <c r="AB37" s="20">
        <v>7.1999999999999998E-3</v>
      </c>
      <c r="AC37" s="18">
        <f>$F37*AB37</f>
        <v>74.216880000000003</v>
      </c>
      <c r="AD37" s="19"/>
      <c r="AE37" s="21">
        <f t="shared" si="14"/>
        <v>3.0923699999999883</v>
      </c>
      <c r="AF37" s="22">
        <f t="shared" si="27"/>
        <v>4.3478260869565043E-2</v>
      </c>
      <c r="AG37" s="19"/>
      <c r="AH37" s="20">
        <v>7.4000000000000003E-3</v>
      </c>
      <c r="AI37" s="18">
        <f>$F37*AH37</f>
        <v>76.27846000000001</v>
      </c>
      <c r="AJ37" s="19"/>
      <c r="AK37" s="21">
        <f t="shared" si="15"/>
        <v>2.0615800000000064</v>
      </c>
      <c r="AL37" s="22">
        <f t="shared" si="28"/>
        <v>2.7777777777777863E-2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10307.900000000001</v>
      </c>
      <c r="G38" s="20">
        <v>4.7000000000000002E-3</v>
      </c>
      <c r="H38" s="18">
        <f>F38*G38</f>
        <v>48.447130000000008</v>
      </c>
      <c r="I38" s="19"/>
      <c r="J38" s="20">
        <v>5.1000000000000004E-3</v>
      </c>
      <c r="K38" s="18">
        <f>$F38*J38</f>
        <v>52.570290000000014</v>
      </c>
      <c r="L38" s="19"/>
      <c r="M38" s="21">
        <f t="shared" si="10"/>
        <v>4.1231600000000057</v>
      </c>
      <c r="N38" s="22">
        <f t="shared" si="24"/>
        <v>8.5106382978723513E-2</v>
      </c>
      <c r="O38" s="19"/>
      <c r="P38" s="20">
        <v>5.1999999999999998E-3</v>
      </c>
      <c r="Q38" s="18">
        <f>$F38*P38</f>
        <v>53.601080000000003</v>
      </c>
      <c r="R38" s="19"/>
      <c r="S38" s="21">
        <f t="shared" si="12"/>
        <v>1.030789999999989</v>
      </c>
      <c r="T38" s="22">
        <f t="shared" si="25"/>
        <v>1.9607843137254687E-2</v>
      </c>
      <c r="U38" s="19"/>
      <c r="V38" s="20">
        <v>5.3E-3</v>
      </c>
      <c r="W38" s="18">
        <f>$F38*V38</f>
        <v>54.631870000000006</v>
      </c>
      <c r="X38" s="19"/>
      <c r="Y38" s="21">
        <f t="shared" si="13"/>
        <v>1.0307900000000032</v>
      </c>
      <c r="Z38" s="22">
        <f t="shared" si="26"/>
        <v>1.9230769230769291E-2</v>
      </c>
      <c r="AA38" s="19"/>
      <c r="AB38" s="20">
        <v>5.4000000000000003E-3</v>
      </c>
      <c r="AC38" s="18">
        <f>$F38*AB38</f>
        <v>55.66266000000001</v>
      </c>
      <c r="AD38" s="19"/>
      <c r="AE38" s="21">
        <f t="shared" si="14"/>
        <v>1.0307900000000032</v>
      </c>
      <c r="AF38" s="22">
        <f t="shared" si="27"/>
        <v>1.8867924528301942E-2</v>
      </c>
      <c r="AG38" s="19"/>
      <c r="AH38" s="20">
        <v>5.4999999999999997E-3</v>
      </c>
      <c r="AI38" s="18">
        <f>$F38*AH38</f>
        <v>56.693450000000006</v>
      </c>
      <c r="AJ38" s="19"/>
      <c r="AK38" s="21">
        <f t="shared" si="15"/>
        <v>1.0307899999999961</v>
      </c>
      <c r="AL38" s="22">
        <f t="shared" si="28"/>
        <v>1.8518518518518445E-2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245.82604898924293</v>
      </c>
      <c r="I39" s="49"/>
      <c r="J39" s="48"/>
      <c r="K39" s="44">
        <f>SUM(K36:K38)</f>
        <v>301.96810800000014</v>
      </c>
      <c r="L39" s="49"/>
      <c r="M39" s="32">
        <f t="shared" si="10"/>
        <v>56.142059010757208</v>
      </c>
      <c r="N39" s="33">
        <f t="shared" si="24"/>
        <v>0.22838124454912392</v>
      </c>
      <c r="O39" s="49"/>
      <c r="P39" s="48"/>
      <c r="Q39" s="44">
        <f>SUM(Q36:Q38)</f>
        <v>306.69047800000016</v>
      </c>
      <c r="R39" s="49"/>
      <c r="S39" s="32">
        <f t="shared" si="12"/>
        <v>4.7223700000000122</v>
      </c>
      <c r="T39" s="33">
        <f t="shared" si="25"/>
        <v>1.5638638236591562E-2</v>
      </c>
      <c r="U39" s="49"/>
      <c r="V39" s="48"/>
      <c r="W39" s="44">
        <f>SUM(W36:W38)</f>
        <v>313.8028480000001</v>
      </c>
      <c r="X39" s="49"/>
      <c r="Y39" s="32">
        <f t="shared" si="13"/>
        <v>7.1123699999999417</v>
      </c>
      <c r="Z39" s="33">
        <f t="shared" si="26"/>
        <v>2.3190710211746249E-2</v>
      </c>
      <c r="AA39" s="49"/>
      <c r="AB39" s="48"/>
      <c r="AC39" s="44">
        <f>SUM(AC36:AC38)</f>
        <v>320.55600800000013</v>
      </c>
      <c r="AD39" s="49"/>
      <c r="AE39" s="32">
        <f t="shared" si="14"/>
        <v>6.7531600000000367</v>
      </c>
      <c r="AF39" s="33">
        <f t="shared" si="27"/>
        <v>2.1520391045017011E-2</v>
      </c>
      <c r="AG39" s="49"/>
      <c r="AH39" s="48"/>
      <c r="AI39" s="44">
        <f>SUM(AI36:AI38)</f>
        <v>327.1503780000001</v>
      </c>
      <c r="AJ39" s="49"/>
      <c r="AK39" s="32">
        <f t="shared" si="15"/>
        <v>6.5943699999999694</v>
      </c>
      <c r="AL39" s="33">
        <f t="shared" si="28"/>
        <v>2.0571662472162952E-2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10307.900000000001</v>
      </c>
      <c r="G40" s="51">
        <v>4.4000000000000003E-3</v>
      </c>
      <c r="H40" s="162">
        <f t="shared" ref="H40:H48" si="29">F40*G40</f>
        <v>45.354760000000006</v>
      </c>
      <c r="I40" s="19"/>
      <c r="J40" s="51">
        <v>4.4000000000000003E-3</v>
      </c>
      <c r="K40" s="162">
        <f t="shared" ref="K40:K48" si="30">$F40*J40</f>
        <v>45.354760000000006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45.354760000000006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45.354760000000006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45.354760000000006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45.354760000000006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10307.900000000001</v>
      </c>
      <c r="G41" s="51">
        <v>1.1999999999999999E-3</v>
      </c>
      <c r="H41" s="162">
        <f t="shared" si="29"/>
        <v>12.369480000000001</v>
      </c>
      <c r="I41" s="19"/>
      <c r="J41" s="51">
        <v>1.1999999999999999E-3</v>
      </c>
      <c r="K41" s="162">
        <f t="shared" si="30"/>
        <v>12.369480000000001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13.400270000000001</v>
      </c>
      <c r="R41" s="19"/>
      <c r="S41" s="21">
        <f t="shared" si="12"/>
        <v>1.0307899999999997</v>
      </c>
      <c r="T41" s="163">
        <f t="shared" si="25"/>
        <v>8.3333333333333301E-2</v>
      </c>
      <c r="U41" s="19"/>
      <c r="V41" s="51">
        <v>1.2999999999999999E-3</v>
      </c>
      <c r="W41" s="162">
        <f t="shared" si="32"/>
        <v>13.400270000000001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13.400270000000001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13.400270000000001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10000</v>
      </c>
      <c r="G43" s="51">
        <v>7.0000000000000001E-3</v>
      </c>
      <c r="H43" s="162">
        <f t="shared" si="29"/>
        <v>70</v>
      </c>
      <c r="I43" s="19"/>
      <c r="J43" s="51">
        <v>7.0000000000000001E-3</v>
      </c>
      <c r="K43" s="162">
        <f t="shared" si="30"/>
        <v>70</v>
      </c>
      <c r="L43" s="19"/>
      <c r="M43" s="21">
        <f>K43-H43</f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70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70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70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70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6400</v>
      </c>
      <c r="G44" s="55">
        <v>7.1999999999999995E-2</v>
      </c>
      <c r="H44" s="162">
        <f t="shared" si="29"/>
        <v>460.79999999999995</v>
      </c>
      <c r="I44" s="19"/>
      <c r="J44" s="55">
        <v>7.1999999999999995E-2</v>
      </c>
      <c r="K44" s="162">
        <f t="shared" si="30"/>
        <v>460.79999999999995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460.79999999999995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460.79999999999995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460.79999999999995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460.79999999999995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1800</v>
      </c>
      <c r="G45" s="55">
        <v>0.109</v>
      </c>
      <c r="H45" s="162">
        <f t="shared" si="29"/>
        <v>196.2</v>
      </c>
      <c r="I45" s="19"/>
      <c r="J45" s="55">
        <v>0.109</v>
      </c>
      <c r="K45" s="162">
        <f t="shared" si="30"/>
        <v>196.2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196.2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196.2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196.2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196.2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1800</v>
      </c>
      <c r="G46" s="55">
        <v>0.129</v>
      </c>
      <c r="H46" s="162">
        <f t="shared" si="29"/>
        <v>232.20000000000002</v>
      </c>
      <c r="I46" s="19"/>
      <c r="J46" s="55">
        <v>0.129</v>
      </c>
      <c r="K46" s="162">
        <f t="shared" si="30"/>
        <v>232.20000000000002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232.20000000000002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232.20000000000002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232.20000000000002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232.20000000000002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G7&gt;=750), 750, IF(AND(N3=1, AND(G7&lt;750, G7&gt;=0)), G7, IF(AND(N3=2, G7&gt;=750), 750, IF(AND(N3=2, AND(G7&lt;750, G7&gt;=0)), G7))))</f>
        <v>750</v>
      </c>
      <c r="G47" s="55">
        <v>8.3000000000000004E-2</v>
      </c>
      <c r="H47" s="162">
        <f t="shared" si="29"/>
        <v>62.25</v>
      </c>
      <c r="I47" s="60"/>
      <c r="J47" s="55">
        <v>8.3000000000000004E-2</v>
      </c>
      <c r="K47" s="162">
        <f t="shared" si="30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G7&gt;=750), G7-750, IF(AND(N3=1, AND(G7&lt;750, G7&gt;=0)), 0, IF(AND(N3=2, G7&gt;=750), G7-750, IF(AND(N3=2, AND(G7&lt;750, G7&gt;=0)), 0))))</f>
        <v>9250</v>
      </c>
      <c r="G48" s="55">
        <v>9.7000000000000003E-2</v>
      </c>
      <c r="H48" s="162">
        <f t="shared" si="29"/>
        <v>897.25</v>
      </c>
      <c r="I48" s="60"/>
      <c r="J48" s="55">
        <v>9.7000000000000003E-2</v>
      </c>
      <c r="K48" s="162">
        <f t="shared" si="30"/>
        <v>897.25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1"/>
        <v>897.25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2"/>
        <v>897.25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3"/>
        <v>897.25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4"/>
        <v>897.25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1263.000288989243</v>
      </c>
      <c r="I50" s="76"/>
      <c r="J50" s="73"/>
      <c r="K50" s="75">
        <f>SUM(K40:K46,K39)</f>
        <v>1319.1423480000003</v>
      </c>
      <c r="L50" s="76"/>
      <c r="M50" s="77">
        <f>K50-H50</f>
        <v>56.142059010757293</v>
      </c>
      <c r="N50" s="78">
        <f>IF((H50)=0,"",(M50/H50))</f>
        <v>4.4451342965001854E-2</v>
      </c>
      <c r="O50" s="76"/>
      <c r="P50" s="73"/>
      <c r="Q50" s="75">
        <f>SUM(Q40:Q46,Q39)</f>
        <v>1324.8955080000003</v>
      </c>
      <c r="R50" s="76"/>
      <c r="S50" s="77">
        <f t="shared" si="12"/>
        <v>5.7531599999999798</v>
      </c>
      <c r="T50" s="78">
        <f>IF((K50)=0,"",(S50/K50))</f>
        <v>4.3612882330118161E-3</v>
      </c>
      <c r="U50" s="76"/>
      <c r="V50" s="73"/>
      <c r="W50" s="75">
        <f>SUM(W40:W46,W39)</f>
        <v>1332.0078780000001</v>
      </c>
      <c r="X50" s="76"/>
      <c r="Y50" s="77">
        <f t="shared" si="13"/>
        <v>7.112369999999828</v>
      </c>
      <c r="Z50" s="78">
        <f>IF((Q50)=0,"",(Y50/Q50))</f>
        <v>5.3682497653994811E-3</v>
      </c>
      <c r="AA50" s="76"/>
      <c r="AB50" s="73"/>
      <c r="AC50" s="75">
        <f>SUM(AC40:AC46,AC39)</f>
        <v>1338.7610380000001</v>
      </c>
      <c r="AD50" s="76"/>
      <c r="AE50" s="77">
        <f t="shared" si="14"/>
        <v>6.7531599999999798</v>
      </c>
      <c r="AF50" s="78">
        <f>IF((W50)=0,"",(AE50/W50))</f>
        <v>5.0699099543914106E-3</v>
      </c>
      <c r="AG50" s="76"/>
      <c r="AH50" s="73"/>
      <c r="AI50" s="75">
        <f>SUM(AI40:AI46,AI39)</f>
        <v>1345.3554080000001</v>
      </c>
      <c r="AJ50" s="76"/>
      <c r="AK50" s="77">
        <f t="shared" si="15"/>
        <v>6.5943700000000263</v>
      </c>
      <c r="AL50" s="78">
        <f>IF((AC50)=0,"",(AK50/AC50))</f>
        <v>4.9257259606624625E-3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164.19003756860161</v>
      </c>
      <c r="I51" s="83"/>
      <c r="J51" s="80">
        <v>0.13</v>
      </c>
      <c r="K51" s="84">
        <f>K50*J51</f>
        <v>171.48850524000005</v>
      </c>
      <c r="L51" s="83"/>
      <c r="M51" s="85">
        <f>K51-H51</f>
        <v>7.2984676713984413</v>
      </c>
      <c r="N51" s="86">
        <f>IF((H51)=0,"",(M51/H51))</f>
        <v>4.4451342965001805E-2</v>
      </c>
      <c r="O51" s="83"/>
      <c r="P51" s="80">
        <v>0.13</v>
      </c>
      <c r="Q51" s="84">
        <f>Q50*P51</f>
        <v>172.23641604000005</v>
      </c>
      <c r="R51" s="83"/>
      <c r="S51" s="85">
        <f t="shared" si="12"/>
        <v>0.74791079999999965</v>
      </c>
      <c r="T51" s="86">
        <f>IF((K51)=0,"",(S51/K51))</f>
        <v>4.3612882330118291E-3</v>
      </c>
      <c r="U51" s="83"/>
      <c r="V51" s="80">
        <v>0.13</v>
      </c>
      <c r="W51" s="84">
        <f>W50*V51</f>
        <v>173.16102414000002</v>
      </c>
      <c r="X51" s="83"/>
      <c r="Y51" s="85">
        <f t="shared" si="13"/>
        <v>0.92460809999997196</v>
      </c>
      <c r="Z51" s="86">
        <f>IF((Q51)=0,"",(Y51/Q51))</f>
        <v>5.3682497653994481E-3</v>
      </c>
      <c r="AA51" s="83"/>
      <c r="AB51" s="80">
        <v>0.13</v>
      </c>
      <c r="AC51" s="84">
        <f>AC50*AB51</f>
        <v>174.03893494000002</v>
      </c>
      <c r="AD51" s="83"/>
      <c r="AE51" s="85">
        <f t="shared" si="14"/>
        <v>0.87791079999999511</v>
      </c>
      <c r="AF51" s="86">
        <f>IF((W51)=0,"",(AE51/W51))</f>
        <v>5.0699099543913967E-3</v>
      </c>
      <c r="AG51" s="83"/>
      <c r="AH51" s="80">
        <v>0.13</v>
      </c>
      <c r="AI51" s="84">
        <f>AI50*AH51</f>
        <v>174.89620304000002</v>
      </c>
      <c r="AJ51" s="83"/>
      <c r="AK51" s="85">
        <f t="shared" si="15"/>
        <v>0.85726809999999887</v>
      </c>
      <c r="AL51" s="86">
        <f>IF((AC51)=0,"",(AK51/AC51))</f>
        <v>4.9257259606624365E-3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1427.1903265578446</v>
      </c>
      <c r="I52" s="83"/>
      <c r="J52" s="88"/>
      <c r="K52" s="84">
        <f>K50+K51</f>
        <v>1490.6308532400003</v>
      </c>
      <c r="L52" s="83"/>
      <c r="M52" s="85">
        <f>K52-H52</f>
        <v>63.440526682155678</v>
      </c>
      <c r="N52" s="86">
        <f>IF((H52)=0,"",(M52/H52))</f>
        <v>4.4451342965001805E-2</v>
      </c>
      <c r="O52" s="83"/>
      <c r="P52" s="88"/>
      <c r="Q52" s="84">
        <f>Q50+Q51</f>
        <v>1497.1319240400003</v>
      </c>
      <c r="R52" s="83"/>
      <c r="S52" s="85">
        <f t="shared" si="12"/>
        <v>6.5010707999999795</v>
      </c>
      <c r="T52" s="86">
        <f>IF((K52)=0,"",(S52/K52))</f>
        <v>4.3612882330118178E-3</v>
      </c>
      <c r="U52" s="83"/>
      <c r="V52" s="88"/>
      <c r="W52" s="84">
        <f>W50+W51</f>
        <v>1505.1689021400002</v>
      </c>
      <c r="X52" s="83"/>
      <c r="Y52" s="85">
        <f t="shared" si="13"/>
        <v>8.0369780999999421</v>
      </c>
      <c r="Z52" s="86">
        <f>IF((Q52)=0,"",(Y52/Q52))</f>
        <v>5.3682497653995721E-3</v>
      </c>
      <c r="AA52" s="83"/>
      <c r="AB52" s="88"/>
      <c r="AC52" s="84">
        <f>AC50+AC51</f>
        <v>1512.7999729400001</v>
      </c>
      <c r="AD52" s="83"/>
      <c r="AE52" s="85">
        <f t="shared" si="14"/>
        <v>7.6310707999998613</v>
      </c>
      <c r="AF52" s="86">
        <f>IF((W52)=0,"",(AE52/W52))</f>
        <v>5.0699099543913334E-3</v>
      </c>
      <c r="AG52" s="83"/>
      <c r="AH52" s="88"/>
      <c r="AI52" s="84">
        <f>AI50+AI51</f>
        <v>1520.2516110400002</v>
      </c>
      <c r="AJ52" s="83"/>
      <c r="AK52" s="85">
        <f t="shared" si="15"/>
        <v>7.451638100000082</v>
      </c>
      <c r="AL52" s="86">
        <f>IF((AC52)=0,"",(AK52/AC52))</f>
        <v>4.9257259606624972E-3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-142.72</v>
      </c>
      <c r="I53" s="83"/>
      <c r="J53" s="88"/>
      <c r="K53" s="90">
        <f>ROUND(-K52*10%,2)</f>
        <v>-149.06</v>
      </c>
      <c r="L53" s="83"/>
      <c r="M53" s="91">
        <f>K53-H53</f>
        <v>-6.3400000000000034</v>
      </c>
      <c r="N53" s="92">
        <f>IF((H53)=0,"",(M53/H53))</f>
        <v>4.4422645739910338E-2</v>
      </c>
      <c r="O53" s="83"/>
      <c r="P53" s="88"/>
      <c r="Q53" s="90">
        <f>ROUND(-Q52*10%,2)</f>
        <v>-149.71</v>
      </c>
      <c r="R53" s="83"/>
      <c r="S53" s="91">
        <f t="shared" si="12"/>
        <v>-0.65000000000000568</v>
      </c>
      <c r="T53" s="92">
        <f>IF((K53)=0,"",(S53/K53))</f>
        <v>4.3606601368576794E-3</v>
      </c>
      <c r="U53" s="83"/>
      <c r="V53" s="88"/>
      <c r="W53" s="90">
        <f>ROUND(-W52*10%,2)</f>
        <v>-150.52000000000001</v>
      </c>
      <c r="X53" s="83"/>
      <c r="Y53" s="91">
        <f t="shared" si="13"/>
        <v>-0.81000000000000227</v>
      </c>
      <c r="Z53" s="92">
        <f>IF((Q53)=0,"",(Y53/Q53))</f>
        <v>5.4104602230980042E-3</v>
      </c>
      <c r="AA53" s="83"/>
      <c r="AB53" s="88"/>
      <c r="AC53" s="90">
        <f>ROUND(-AC52*10%,2)</f>
        <v>-151.28</v>
      </c>
      <c r="AD53" s="83"/>
      <c r="AE53" s="91">
        <f t="shared" si="14"/>
        <v>-0.75999999999999091</v>
      </c>
      <c r="AF53" s="92">
        <f>IF((W53)=0,"",(AE53/W53))</f>
        <v>5.0491629019398807E-3</v>
      </c>
      <c r="AG53" s="83"/>
      <c r="AH53" s="88"/>
      <c r="AI53" s="90">
        <f>ROUND(-AI52*10%,2)</f>
        <v>-152.03</v>
      </c>
      <c r="AJ53" s="83"/>
      <c r="AK53" s="91">
        <f t="shared" si="15"/>
        <v>-0.75</v>
      </c>
      <c r="AL53" s="92">
        <f>IF((AC53)=0,"",(AK53/AC53))</f>
        <v>4.9576943416181915E-3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1284.4703265578446</v>
      </c>
      <c r="I54" s="96"/>
      <c r="J54" s="93"/>
      <c r="K54" s="97">
        <f>K52+K53</f>
        <v>1341.5708532400004</v>
      </c>
      <c r="L54" s="96"/>
      <c r="M54" s="98">
        <f>K54-H54</f>
        <v>57.10052668215576</v>
      </c>
      <c r="N54" s="99">
        <f>IF((H54)=0,"",(M54/H54))</f>
        <v>4.4454531569581034E-2</v>
      </c>
      <c r="O54" s="96"/>
      <c r="P54" s="93"/>
      <c r="Q54" s="97">
        <f>Q52+Q53</f>
        <v>1347.4219240400002</v>
      </c>
      <c r="R54" s="96"/>
      <c r="S54" s="98">
        <f t="shared" si="12"/>
        <v>5.8510707999998885</v>
      </c>
      <c r="T54" s="99">
        <f>IF((K54)=0,"",(S54/K54))</f>
        <v>4.3613580198683406E-3</v>
      </c>
      <c r="U54" s="96"/>
      <c r="V54" s="93"/>
      <c r="W54" s="97">
        <f>W52+W53</f>
        <v>1354.6489021400002</v>
      </c>
      <c r="X54" s="96"/>
      <c r="Y54" s="98">
        <f t="shared" si="13"/>
        <v>7.2269780999999966</v>
      </c>
      <c r="Z54" s="99">
        <f>IF((Q54)=0,"",(Y54/Q54))</f>
        <v>5.3635598256641199E-3</v>
      </c>
      <c r="AA54" s="96"/>
      <c r="AB54" s="93"/>
      <c r="AC54" s="97">
        <f>AC52+AC53</f>
        <v>1361.5199729400001</v>
      </c>
      <c r="AD54" s="96"/>
      <c r="AE54" s="98">
        <f t="shared" si="14"/>
        <v>6.8710707999998704</v>
      </c>
      <c r="AF54" s="99">
        <f>IF((W54)=0,"",(AE54/W54))</f>
        <v>5.0722152353612276E-3</v>
      </c>
      <c r="AG54" s="96"/>
      <c r="AH54" s="93"/>
      <c r="AI54" s="97">
        <f>AI52+AI53</f>
        <v>1368.2216110400002</v>
      </c>
      <c r="AJ54" s="96"/>
      <c r="AK54" s="98">
        <f t="shared" si="15"/>
        <v>6.701638100000082</v>
      </c>
      <c r="AL54" s="99">
        <f>IF((AC54)=0,"",(AK54/AC54))</f>
        <v>4.9221739182634906E-3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1333.300288989243</v>
      </c>
      <c r="I56" s="110"/>
      <c r="J56" s="107"/>
      <c r="K56" s="109">
        <f>SUM(K47:K48,K39,K40:K43)</f>
        <v>1389.442348</v>
      </c>
      <c r="L56" s="110"/>
      <c r="M56" s="111">
        <f>K56-H56</f>
        <v>56.142059010757066</v>
      </c>
      <c r="N56" s="78">
        <f>IF((H56)=0,"",(M56/H56))</f>
        <v>4.2107587821283383E-2</v>
      </c>
      <c r="O56" s="110"/>
      <c r="P56" s="107"/>
      <c r="Q56" s="109">
        <f>SUM(Q47:Q48,Q39,Q40:Q43)</f>
        <v>1395.1955080000002</v>
      </c>
      <c r="R56" s="110"/>
      <c r="S56" s="111">
        <f t="shared" si="12"/>
        <v>5.7531600000002072</v>
      </c>
      <c r="T56" s="78">
        <f>IF((K56)=0,"",(S56/K56))</f>
        <v>4.1406251999454727E-3</v>
      </c>
      <c r="U56" s="110"/>
      <c r="V56" s="107"/>
      <c r="W56" s="109">
        <f>SUM(W47:W48,W39,W40:W43)</f>
        <v>1402.3078780000001</v>
      </c>
      <c r="X56" s="110"/>
      <c r="Y56" s="111">
        <f t="shared" si="13"/>
        <v>7.112369999999828</v>
      </c>
      <c r="Z56" s="78">
        <f>IF((Q56)=0,"",(Y56/Q56))</f>
        <v>5.0977586719694531E-3</v>
      </c>
      <c r="AA56" s="110"/>
      <c r="AB56" s="107"/>
      <c r="AC56" s="109">
        <f>SUM(AC47:AC48,AC39,AC40:AC43)</f>
        <v>1409.0610380000001</v>
      </c>
      <c r="AD56" s="110"/>
      <c r="AE56" s="111">
        <f t="shared" si="14"/>
        <v>6.7531599999999798</v>
      </c>
      <c r="AF56" s="78">
        <f>IF((W56)=0,"",(AE56/W56))</f>
        <v>4.8157470309811521E-3</v>
      </c>
      <c r="AG56" s="110"/>
      <c r="AH56" s="107"/>
      <c r="AI56" s="109">
        <f>SUM(AI47:AI48,AI39,AI40:AI43)</f>
        <v>1415.6554080000001</v>
      </c>
      <c r="AJ56" s="110"/>
      <c r="AK56" s="111">
        <f t="shared" si="15"/>
        <v>6.5943700000000263</v>
      </c>
      <c r="AL56" s="78">
        <f>IF((AC56)=0,"",(AK56/AC56))</f>
        <v>4.6799746938996876E-3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173.32903756860159</v>
      </c>
      <c r="I57" s="115"/>
      <c r="J57" s="113">
        <v>0.13</v>
      </c>
      <c r="K57" s="116">
        <f>K56*J57</f>
        <v>180.62750524</v>
      </c>
      <c r="L57" s="115"/>
      <c r="M57" s="117">
        <f>K57-H57</f>
        <v>7.2984676713984129</v>
      </c>
      <c r="N57" s="86">
        <f>IF((H57)=0,"",(M57/H57))</f>
        <v>4.2107587821283349E-2</v>
      </c>
      <c r="O57" s="115"/>
      <c r="P57" s="113">
        <v>0.13</v>
      </c>
      <c r="Q57" s="116">
        <f>Q56*P57</f>
        <v>181.37541604000003</v>
      </c>
      <c r="R57" s="115"/>
      <c r="S57" s="117">
        <f t="shared" si="12"/>
        <v>0.74791080000002808</v>
      </c>
      <c r="T57" s="86">
        <f>IF((K57)=0,"",(S57/K57))</f>
        <v>4.1406251999454788E-3</v>
      </c>
      <c r="U57" s="115"/>
      <c r="V57" s="113">
        <v>0.13</v>
      </c>
      <c r="W57" s="116">
        <f>W56*V57</f>
        <v>182.30002414</v>
      </c>
      <c r="X57" s="115"/>
      <c r="Y57" s="117">
        <f t="shared" si="13"/>
        <v>0.92460809999997196</v>
      </c>
      <c r="Z57" s="86">
        <f>IF((Q57)=0,"",(Y57/Q57))</f>
        <v>5.0977586719694219E-3</v>
      </c>
      <c r="AA57" s="115"/>
      <c r="AB57" s="113">
        <v>0.13</v>
      </c>
      <c r="AC57" s="116">
        <f>AC56*AB57</f>
        <v>183.17793494</v>
      </c>
      <c r="AD57" s="115"/>
      <c r="AE57" s="117">
        <f t="shared" si="14"/>
        <v>0.87791079999999511</v>
      </c>
      <c r="AF57" s="86">
        <f>IF((W57)=0,"",(AE57/W57))</f>
        <v>4.81574703098114E-3</v>
      </c>
      <c r="AG57" s="115"/>
      <c r="AH57" s="113">
        <v>0.13</v>
      </c>
      <c r="AI57" s="116">
        <f>AI56*AH57</f>
        <v>184.03520304000003</v>
      </c>
      <c r="AJ57" s="115"/>
      <c r="AK57" s="117">
        <f t="shared" si="15"/>
        <v>0.85726810000002729</v>
      </c>
      <c r="AL57" s="86">
        <f>IF((AC57)=0,"",(AK57/AC57))</f>
        <v>4.6799746938998178E-3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1506.6293265578445</v>
      </c>
      <c r="I58" s="115"/>
      <c r="J58" s="119"/>
      <c r="K58" s="116">
        <f>K56+K57</f>
        <v>1570.0698532400002</v>
      </c>
      <c r="L58" s="115"/>
      <c r="M58" s="117">
        <f>K58-H58</f>
        <v>63.440526682155678</v>
      </c>
      <c r="N58" s="86">
        <f>IF((H58)=0,"",(M58/H58))</f>
        <v>4.2107587821283515E-2</v>
      </c>
      <c r="O58" s="115"/>
      <c r="P58" s="119"/>
      <c r="Q58" s="116">
        <f>Q56+Q57</f>
        <v>1576.5709240400004</v>
      </c>
      <c r="R58" s="115"/>
      <c r="S58" s="117">
        <f t="shared" si="12"/>
        <v>6.5010708000002069</v>
      </c>
      <c r="T58" s="86">
        <f>IF((K58)=0,"",(S58/K58))</f>
        <v>4.1406251999454554E-3</v>
      </c>
      <c r="U58" s="115"/>
      <c r="V58" s="119"/>
      <c r="W58" s="116">
        <f>W56+W57</f>
        <v>1584.6079021400001</v>
      </c>
      <c r="X58" s="115"/>
      <c r="Y58" s="117">
        <f t="shared" si="13"/>
        <v>8.0369780999997147</v>
      </c>
      <c r="Z58" s="86">
        <f>IF((Q58)=0,"",(Y58/Q58))</f>
        <v>5.097758671969395E-3</v>
      </c>
      <c r="AA58" s="115"/>
      <c r="AB58" s="119"/>
      <c r="AC58" s="116">
        <f>AC56+AC57</f>
        <v>1592.2389729400002</v>
      </c>
      <c r="AD58" s="115"/>
      <c r="AE58" s="117">
        <f t="shared" si="14"/>
        <v>7.6310708000000886</v>
      </c>
      <c r="AF58" s="86">
        <f>IF((W58)=0,"",(AE58/W58))</f>
        <v>4.8157470309812224E-3</v>
      </c>
      <c r="AG58" s="115"/>
      <c r="AH58" s="119"/>
      <c r="AI58" s="116">
        <f>AI56+AI57</f>
        <v>1599.69061104</v>
      </c>
      <c r="AJ58" s="115"/>
      <c r="AK58" s="117">
        <f t="shared" si="15"/>
        <v>7.4516380999998546</v>
      </c>
      <c r="AL58" s="86">
        <f>IF((AC58)=0,"",(AK58/AC58))</f>
        <v>4.6799746938995775E-3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-150.66</v>
      </c>
      <c r="I59" s="115"/>
      <c r="J59" s="119"/>
      <c r="K59" s="122">
        <f>ROUND(-K58*10%,2)</f>
        <v>-157.01</v>
      </c>
      <c r="L59" s="115"/>
      <c r="M59" s="123">
        <f>K59-H59</f>
        <v>-6.3499999999999943</v>
      </c>
      <c r="N59" s="92">
        <f>IF((H59)=0,"",(M59/H59))</f>
        <v>4.2147882649674728E-2</v>
      </c>
      <c r="O59" s="115"/>
      <c r="P59" s="119"/>
      <c r="Q59" s="122">
        <f>ROUND(-Q58*10%,2)</f>
        <v>-157.66</v>
      </c>
      <c r="R59" s="115"/>
      <c r="S59" s="123">
        <f t="shared" si="12"/>
        <v>-0.65000000000000568</v>
      </c>
      <c r="T59" s="92">
        <f>IF((K59)=0,"",(S59/K59))</f>
        <v>4.1398637029488932E-3</v>
      </c>
      <c r="U59" s="115"/>
      <c r="V59" s="119"/>
      <c r="W59" s="122">
        <f>ROUND(-W58*10%,2)</f>
        <v>-158.46</v>
      </c>
      <c r="X59" s="115"/>
      <c r="Y59" s="123">
        <f t="shared" si="13"/>
        <v>-0.80000000000001137</v>
      </c>
      <c r="Z59" s="92">
        <f>IF((Q59)=0,"",(Y59/Q59))</f>
        <v>5.0742103260180858E-3</v>
      </c>
      <c r="AA59" s="115"/>
      <c r="AB59" s="119"/>
      <c r="AC59" s="122">
        <f>ROUND(-AC58*10%,2)</f>
        <v>-159.22</v>
      </c>
      <c r="AD59" s="115"/>
      <c r="AE59" s="123">
        <f t="shared" si="14"/>
        <v>-0.75999999999999091</v>
      </c>
      <c r="AF59" s="92">
        <f>IF((W59)=0,"",(AE59/W59))</f>
        <v>4.7961630695443069E-3</v>
      </c>
      <c r="AG59" s="115"/>
      <c r="AH59" s="119"/>
      <c r="AI59" s="122">
        <f>ROUND(-AI58*10%,2)</f>
        <v>-159.97</v>
      </c>
      <c r="AJ59" s="115"/>
      <c r="AK59" s="123">
        <f t="shared" si="15"/>
        <v>-0.75</v>
      </c>
      <c r="AL59" s="92">
        <f>IF((AC59)=0,"",(AK59/AC59))</f>
        <v>4.7104635096093458E-3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1355.9693265578444</v>
      </c>
      <c r="I60" s="127"/>
      <c r="J60" s="124"/>
      <c r="K60" s="128">
        <f>SUM(K58:K59)</f>
        <v>1413.0598532400002</v>
      </c>
      <c r="L60" s="127"/>
      <c r="M60" s="129">
        <f>K60-H60</f>
        <v>57.090526682155769</v>
      </c>
      <c r="N60" s="130">
        <f>IF((H60)=0,"",(M60/H60))</f>
        <v>4.2103110714960805E-2</v>
      </c>
      <c r="O60" s="127"/>
      <c r="P60" s="124"/>
      <c r="Q60" s="128">
        <f>SUM(Q58:Q59)</f>
        <v>1418.9109240400003</v>
      </c>
      <c r="R60" s="127"/>
      <c r="S60" s="129">
        <f t="shared" si="12"/>
        <v>5.8510708000001159</v>
      </c>
      <c r="T60" s="130">
        <f>IF((K60)=0,"",(S60/K60))</f>
        <v>4.1407098125279089E-3</v>
      </c>
      <c r="U60" s="127"/>
      <c r="V60" s="124"/>
      <c r="W60" s="128">
        <f>SUM(W58:W59)</f>
        <v>1426.14790214</v>
      </c>
      <c r="X60" s="127"/>
      <c r="Y60" s="129">
        <f t="shared" si="13"/>
        <v>7.2369780999997602</v>
      </c>
      <c r="Z60" s="130">
        <f>IF((Q60)=0,"",(Y60/Q60))</f>
        <v>5.1003752084692131E-3</v>
      </c>
      <c r="AA60" s="127"/>
      <c r="AB60" s="124"/>
      <c r="AC60" s="128">
        <f>SUM(AC58:AC59)</f>
        <v>1433.0189729400001</v>
      </c>
      <c r="AD60" s="127"/>
      <c r="AE60" s="129">
        <f t="shared" si="14"/>
        <v>6.8710708000000977</v>
      </c>
      <c r="AF60" s="130">
        <f>IF((W60)=0,"",(AE60/W60))</f>
        <v>4.817923014639465E-3</v>
      </c>
      <c r="AG60" s="127"/>
      <c r="AH60" s="124"/>
      <c r="AI60" s="128">
        <f>SUM(AI58:AI59)</f>
        <v>1439.72061104</v>
      </c>
      <c r="AJ60" s="127"/>
      <c r="AK60" s="129">
        <f t="shared" si="15"/>
        <v>6.7016380999998546</v>
      </c>
      <c r="AL60" s="130">
        <f>IF((AC60)=0,"",(AK60/AC60))</f>
        <v>4.6765871398413436E-3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8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79"/>
  <sheetViews>
    <sheetView showGridLines="0" topLeftCell="O41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10.33203125" style="152" bestFit="1" customWidth="1"/>
    <col min="9" max="9" width="1.6640625" style="1" customWidth="1"/>
    <col min="10" max="10" width="9.88671875" style="1" bestFit="1" customWidth="1"/>
    <col min="11" max="11" width="10.3320312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10.33203125" style="1" bestFit="1" customWidth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10.33203125" style="1" bestFit="1" customWidth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10.33203125" style="1" bestFit="1" customWidth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10.33203125" style="1" bestFit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71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15000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33.21</v>
      </c>
      <c r="H12" s="18">
        <f t="shared" ref="H12:H27" si="0">F12*G12</f>
        <v>33.21</v>
      </c>
      <c r="I12" s="19"/>
      <c r="J12" s="16">
        <v>41.33</v>
      </c>
      <c r="K12" s="18">
        <f t="shared" ref="K12:K27" si="1">$F12*J12</f>
        <v>41.33</v>
      </c>
      <c r="L12" s="19"/>
      <c r="M12" s="21">
        <f>K12-H12</f>
        <v>8.1199999999999974</v>
      </c>
      <c r="N12" s="22">
        <f>IF((H12)=0,"",(M12/H12))</f>
        <v>0.24450466726889483</v>
      </c>
      <c r="O12" s="19"/>
      <c r="P12" s="16">
        <v>43.26</v>
      </c>
      <c r="Q12" s="18">
        <f t="shared" ref="Q12:Q27" si="2">$F12*P12</f>
        <v>43.26</v>
      </c>
      <c r="R12" s="19"/>
      <c r="S12" s="21">
        <f>Q12-K12</f>
        <v>1.9299999999999997</v>
      </c>
      <c r="T12" s="22">
        <f t="shared" ref="T12:T34" si="3">IF((K12)=0,"",(S12/K12))</f>
        <v>4.6697314299540278E-2</v>
      </c>
      <c r="U12" s="19"/>
      <c r="V12" s="16">
        <v>44.28</v>
      </c>
      <c r="W12" s="18">
        <f t="shared" ref="W12:W27" si="4">$F12*V12</f>
        <v>44.28</v>
      </c>
      <c r="X12" s="19"/>
      <c r="Y12" s="21">
        <f>W12-Q12</f>
        <v>1.0200000000000031</v>
      </c>
      <c r="Z12" s="22">
        <f t="shared" ref="Z12:Z34" si="5">IF((Q12)=0,"",(Y12/Q12))</f>
        <v>2.35783633841887E-2</v>
      </c>
      <c r="AA12" s="19"/>
      <c r="AB12" s="16">
        <v>44.91</v>
      </c>
      <c r="AC12" s="18">
        <f t="shared" ref="AC12:AC27" si="6">$F12*AB12</f>
        <v>44.91</v>
      </c>
      <c r="AD12" s="19"/>
      <c r="AE12" s="21">
        <f>AC12-W12</f>
        <v>0.62999999999999545</v>
      </c>
      <c r="AF12" s="22">
        <f t="shared" ref="AF12:AF34" si="7">IF((W12)=0,"",(AE12/W12))</f>
        <v>1.4227642276422661E-2</v>
      </c>
      <c r="AG12" s="19"/>
      <c r="AH12" s="16">
        <v>46.2</v>
      </c>
      <c r="AI12" s="18">
        <f t="shared" ref="AI12:AI27" si="8">$F12*AH12</f>
        <v>46.2</v>
      </c>
      <c r="AJ12" s="19"/>
      <c r="AK12" s="21">
        <f>AI12-AC12</f>
        <v>1.2900000000000063</v>
      </c>
      <c r="AL12" s="22">
        <f t="shared" ref="AL12:AL34" si="9">IF((AC12)=0,"",(AK12/AC12))</f>
        <v>2.8724114896459728E-2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3.62</v>
      </c>
      <c r="H14" s="18">
        <f>F14*G14</f>
        <v>3.62</v>
      </c>
      <c r="I14" s="19"/>
      <c r="J14" s="16">
        <v>0</v>
      </c>
      <c r="K14" s="18">
        <f t="shared" si="1"/>
        <v>0</v>
      </c>
      <c r="L14" s="19"/>
      <c r="M14" s="21">
        <f>K14-H14</f>
        <v>-3.62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>IF((K14)=0,"",(S14/K14))</f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15000</v>
      </c>
      <c r="G19" s="16">
        <v>8.6E-3</v>
      </c>
      <c r="H19" s="18">
        <f t="shared" si="0"/>
        <v>129</v>
      </c>
      <c r="I19" s="19"/>
      <c r="J19" s="16">
        <v>1.0699999999999999E-2</v>
      </c>
      <c r="K19" s="18">
        <f t="shared" si="1"/>
        <v>160.5</v>
      </c>
      <c r="L19" s="19"/>
      <c r="M19" s="21">
        <f t="shared" si="10"/>
        <v>31.5</v>
      </c>
      <c r="N19" s="22">
        <f t="shared" si="11"/>
        <v>0.2441860465116279</v>
      </c>
      <c r="O19" s="19"/>
      <c r="P19" s="16">
        <v>1.12E-2</v>
      </c>
      <c r="Q19" s="18">
        <f t="shared" si="2"/>
        <v>168</v>
      </c>
      <c r="R19" s="19"/>
      <c r="S19" s="21">
        <f t="shared" si="12"/>
        <v>7.5</v>
      </c>
      <c r="T19" s="22">
        <f t="shared" si="3"/>
        <v>4.6728971962616821E-2</v>
      </c>
      <c r="U19" s="19"/>
      <c r="V19" s="16">
        <v>1.15E-2</v>
      </c>
      <c r="W19" s="18">
        <f t="shared" si="4"/>
        <v>172.5</v>
      </c>
      <c r="X19" s="19"/>
      <c r="Y19" s="21">
        <f t="shared" si="13"/>
        <v>4.5</v>
      </c>
      <c r="Z19" s="22">
        <f t="shared" si="5"/>
        <v>2.6785714285714284E-2</v>
      </c>
      <c r="AA19" s="19"/>
      <c r="AB19" s="16">
        <v>1.17E-2</v>
      </c>
      <c r="AC19" s="18">
        <f t="shared" si="6"/>
        <v>175.5</v>
      </c>
      <c r="AD19" s="19"/>
      <c r="AE19" s="21">
        <f t="shared" si="14"/>
        <v>3</v>
      </c>
      <c r="AF19" s="22">
        <f t="shared" si="7"/>
        <v>1.7391304347826087E-2</v>
      </c>
      <c r="AG19" s="19"/>
      <c r="AH19" s="16">
        <v>1.2E-2</v>
      </c>
      <c r="AI19" s="18">
        <f t="shared" si="8"/>
        <v>180</v>
      </c>
      <c r="AJ19" s="19"/>
      <c r="AK19" s="21">
        <f t="shared" si="15"/>
        <v>4.5</v>
      </c>
      <c r="AL19" s="22">
        <f t="shared" si="9"/>
        <v>2.564102564102564E-2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2.2999999999999998</v>
      </c>
      <c r="K20" s="18">
        <f t="shared" si="1"/>
        <v>2.2999999999999998</v>
      </c>
      <c r="L20" s="19"/>
      <c r="M20" s="21">
        <f t="shared" si="10"/>
        <v>2.2999999999999998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-2.2999999999999998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15000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-1.5</v>
      </c>
      <c r="L21" s="19"/>
      <c r="M21" s="21">
        <f t="shared" si="10"/>
        <v>-1.5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1.5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3" si="16">$G$7</f>
        <v>15000</v>
      </c>
      <c r="G24" s="16">
        <v>-1E-4</v>
      </c>
      <c r="H24" s="18">
        <f t="shared" si="0"/>
        <v>-1.5</v>
      </c>
      <c r="I24" s="19"/>
      <c r="J24" s="16">
        <v>0</v>
      </c>
      <c r="K24" s="18">
        <f t="shared" si="1"/>
        <v>0</v>
      </c>
      <c r="L24" s="19"/>
      <c r="M24" s="21">
        <f t="shared" si="10"/>
        <v>1.5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15000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15000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15000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164.37</v>
      </c>
      <c r="I28" s="31"/>
      <c r="J28" s="28"/>
      <c r="K28" s="30">
        <f>SUM(K12:K27)</f>
        <v>202.63</v>
      </c>
      <c r="L28" s="31"/>
      <c r="M28" s="32">
        <f t="shared" si="10"/>
        <v>38.259999999999991</v>
      </c>
      <c r="N28" s="33">
        <f t="shared" si="11"/>
        <v>0.23276753665510733</v>
      </c>
      <c r="O28" s="31"/>
      <c r="P28" s="28"/>
      <c r="Q28" s="30">
        <f>SUM(Q12:Q27)</f>
        <v>211.26</v>
      </c>
      <c r="R28" s="31"/>
      <c r="S28" s="32">
        <f t="shared" si="12"/>
        <v>8.6299999999999955</v>
      </c>
      <c r="T28" s="33">
        <f t="shared" si="3"/>
        <v>4.258994225929031E-2</v>
      </c>
      <c r="U28" s="31"/>
      <c r="V28" s="28"/>
      <c r="W28" s="30">
        <f>SUM(W12:W27)</f>
        <v>216.78</v>
      </c>
      <c r="X28" s="31"/>
      <c r="Y28" s="32">
        <f t="shared" si="13"/>
        <v>5.5200000000000102</v>
      </c>
      <c r="Z28" s="33">
        <f t="shared" si="5"/>
        <v>2.6128940641863156E-2</v>
      </c>
      <c r="AA28" s="31"/>
      <c r="AB28" s="28"/>
      <c r="AC28" s="30">
        <f>SUM(AC12:AC27)</f>
        <v>220.41</v>
      </c>
      <c r="AD28" s="31"/>
      <c r="AE28" s="32">
        <f t="shared" si="14"/>
        <v>3.6299999999999955</v>
      </c>
      <c r="AF28" s="33">
        <f t="shared" si="7"/>
        <v>1.6745087185164664E-2</v>
      </c>
      <c r="AG28" s="31"/>
      <c r="AH28" s="28"/>
      <c r="AI28" s="30">
        <f>SUM(AI12:AI27)</f>
        <v>226.2</v>
      </c>
      <c r="AJ28" s="31"/>
      <c r="AK28" s="32">
        <f t="shared" si="15"/>
        <v>5.789999999999992</v>
      </c>
      <c r="AL28" s="33">
        <f t="shared" si="9"/>
        <v>2.6269225534231624E-2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15000</v>
      </c>
      <c r="G29" s="16">
        <v>-1.6086780734186502E-3</v>
      </c>
      <c r="H29" s="18">
        <f t="shared" ref="H29:H35" si="17">F29*G29</f>
        <v>-24.130171101279753</v>
      </c>
      <c r="I29" s="19"/>
      <c r="J29" s="16">
        <v>-8.9999999999999998E-4</v>
      </c>
      <c r="K29" s="18">
        <f t="shared" ref="K29:K35" si="18">$F29*J29</f>
        <v>-13.5</v>
      </c>
      <c r="L29" s="19"/>
      <c r="M29" s="21">
        <f t="shared" si="10"/>
        <v>10.630171101279753</v>
      </c>
      <c r="N29" s="22">
        <f t="shared" si="11"/>
        <v>-0.44053442707316642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13.5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" si="23">$G$7</f>
        <v>15000</v>
      </c>
      <c r="G30" s="16">
        <v>-2.1105382765707151E-4</v>
      </c>
      <c r="H30" s="18">
        <f t="shared" si="17"/>
        <v>-3.1658074148560726</v>
      </c>
      <c r="I30" s="19"/>
      <c r="J30" s="16">
        <v>1.1999999999999999E-3</v>
      </c>
      <c r="K30" s="18">
        <f t="shared" si="18"/>
        <v>18</v>
      </c>
      <c r="L30" s="19"/>
      <c r="M30" s="21">
        <f>K30-H30</f>
        <v>21.165807414856072</v>
      </c>
      <c r="N30" s="22">
        <f t="shared" si="11"/>
        <v>-6.6857533138408973</v>
      </c>
      <c r="O30" s="19"/>
      <c r="P30" s="16">
        <v>0</v>
      </c>
      <c r="Q30" s="18">
        <f t="shared" si="19"/>
        <v>0</v>
      </c>
      <c r="R30" s="19"/>
      <c r="S30" s="21">
        <f t="shared" si="12"/>
        <v>-18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16"/>
        <v>15000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1.5</v>
      </c>
      <c r="L31" s="19"/>
      <c r="M31" s="21">
        <f>K31-H31</f>
        <v>1.5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-1.5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si="16"/>
        <v>15000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16"/>
        <v>15000</v>
      </c>
      <c r="G33" s="141">
        <v>6.0000000000000002E-5</v>
      </c>
      <c r="H33" s="18">
        <f t="shared" si="17"/>
        <v>0.9</v>
      </c>
      <c r="I33" s="19"/>
      <c r="J33" s="141">
        <v>6.0000000000000002E-5</v>
      </c>
      <c r="K33" s="18">
        <f t="shared" si="18"/>
        <v>0.9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19"/>
        <v>0.9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20"/>
        <v>0.9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21"/>
        <v>0.9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22"/>
        <v>0.9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461.85000000000218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41.067702000000196</v>
      </c>
      <c r="I34" s="19"/>
      <c r="J34" s="38">
        <f>IF(ISBLANK($D$5)=TRUE, 0, IF($D$5="TOU", 0.64*$G$44+0.18*$G$45+0.18*$G$46, IF(AND($D$5="non-TOU", $F$48&gt;0), J48,J47)))</f>
        <v>8.8919999999999999E-2</v>
      </c>
      <c r="K34" s="18">
        <f t="shared" si="18"/>
        <v>41.067702000000196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8.8919999999999999E-2</v>
      </c>
      <c r="Q34" s="18">
        <f t="shared" si="19"/>
        <v>41.067702000000196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8.8919999999999999E-2</v>
      </c>
      <c r="W34" s="18">
        <f t="shared" si="20"/>
        <v>41.067702000000196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8.8919999999999999E-2</v>
      </c>
      <c r="AC34" s="18">
        <f t="shared" si="21"/>
        <v>41.067702000000196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8.8919999999999999E-2</v>
      </c>
      <c r="AI34" s="18">
        <f t="shared" si="22"/>
        <v>41.067702000000196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17"/>
        <v>0.78800000000000003</v>
      </c>
      <c r="I35" s="19"/>
      <c r="J35" s="38">
        <v>0.78800000000000003</v>
      </c>
      <c r="K35" s="18">
        <f t="shared" si="18"/>
        <v>0.78800000000000003</v>
      </c>
      <c r="L35" s="19"/>
      <c r="M35" s="21">
        <f t="shared" si="10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2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3"/>
        <v>0</v>
      </c>
      <c r="Z35" s="22"/>
      <c r="AA35" s="19"/>
      <c r="AB35" s="38">
        <v>0.78800000000000003</v>
      </c>
      <c r="AC35" s="18">
        <f t="shared" si="21"/>
        <v>0.78800000000000003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-0.78800000000000003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179.82972348386437</v>
      </c>
      <c r="I36" s="31"/>
      <c r="J36" s="42"/>
      <c r="K36" s="44">
        <f>SUM(K29:K35)+K28</f>
        <v>251.38570200000018</v>
      </c>
      <c r="L36" s="31"/>
      <c r="M36" s="32">
        <f t="shared" si="10"/>
        <v>71.555978516135809</v>
      </c>
      <c r="N36" s="33">
        <f t="shared" ref="N36:N46" si="24">IF((H36)=0,"",(M36/H36))</f>
        <v>0.39790962878590164</v>
      </c>
      <c r="O36" s="31"/>
      <c r="P36" s="42"/>
      <c r="Q36" s="44">
        <f>SUM(Q29:Q35)+Q28</f>
        <v>254.01570200000018</v>
      </c>
      <c r="R36" s="31"/>
      <c r="S36" s="32">
        <f t="shared" si="12"/>
        <v>2.6299999999999955</v>
      </c>
      <c r="T36" s="33">
        <f t="shared" ref="T36:T46" si="25">IF((K36)=0,"",(S36/K36))</f>
        <v>1.0462011081282552E-2</v>
      </c>
      <c r="U36" s="31"/>
      <c r="V36" s="42"/>
      <c r="W36" s="44">
        <f>SUM(W29:W35)+W28</f>
        <v>259.53570200000019</v>
      </c>
      <c r="X36" s="31"/>
      <c r="Y36" s="32">
        <f t="shared" si="13"/>
        <v>5.5200000000000102</v>
      </c>
      <c r="Z36" s="33">
        <f t="shared" ref="Z36:Z46" si="26">IF((Q36)=0,"",(Y36/Q36))</f>
        <v>2.1730940081806465E-2</v>
      </c>
      <c r="AA36" s="31"/>
      <c r="AB36" s="42"/>
      <c r="AC36" s="44">
        <f>SUM(AC29:AC35)+AC28</f>
        <v>263.16570200000018</v>
      </c>
      <c r="AD36" s="31"/>
      <c r="AE36" s="32">
        <f t="shared" si="14"/>
        <v>3.6299999999999955</v>
      </c>
      <c r="AF36" s="33">
        <f t="shared" ref="AF36:AF46" si="27">IF((W36)=0,"",(AE36/W36))</f>
        <v>1.3986515042157832E-2</v>
      </c>
      <c r="AG36" s="31"/>
      <c r="AH36" s="42"/>
      <c r="AI36" s="44">
        <f>SUM(AI29:AI35)+AI28</f>
        <v>268.16770200000019</v>
      </c>
      <c r="AJ36" s="31"/>
      <c r="AK36" s="32">
        <f t="shared" si="15"/>
        <v>5.0020000000000095</v>
      </c>
      <c r="AL36" s="33">
        <f t="shared" ref="AL36:AL46" si="28">IF((AC36)=0,"",(AK36/AC36))</f>
        <v>1.900703610685562E-2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15461.850000000002</v>
      </c>
      <c r="G37" s="20">
        <v>6.3E-3</v>
      </c>
      <c r="H37" s="18">
        <f>F37*G37</f>
        <v>97.409655000000015</v>
      </c>
      <c r="I37" s="19"/>
      <c r="J37" s="20">
        <v>6.4999999999999997E-3</v>
      </c>
      <c r="K37" s="18">
        <f>$F37*J37</f>
        <v>100.502025</v>
      </c>
      <c r="L37" s="19"/>
      <c r="M37" s="21">
        <f t="shared" si="10"/>
        <v>3.0923699999999883</v>
      </c>
      <c r="N37" s="22">
        <f t="shared" si="24"/>
        <v>3.1746031746031619E-2</v>
      </c>
      <c r="O37" s="19"/>
      <c r="P37" s="20">
        <v>6.7000000000000002E-3</v>
      </c>
      <c r="Q37" s="18">
        <f>$F37*P37</f>
        <v>103.59439500000002</v>
      </c>
      <c r="R37" s="19"/>
      <c r="S37" s="21">
        <f t="shared" si="12"/>
        <v>3.0923700000000167</v>
      </c>
      <c r="T37" s="22">
        <f t="shared" si="25"/>
        <v>3.0769230769230934E-2</v>
      </c>
      <c r="U37" s="19"/>
      <c r="V37" s="20">
        <v>6.8999999999999999E-3</v>
      </c>
      <c r="W37" s="18">
        <f>$F37*V37</f>
        <v>106.68676500000001</v>
      </c>
      <c r="X37" s="19"/>
      <c r="Y37" s="21">
        <f t="shared" si="13"/>
        <v>3.0923699999999883</v>
      </c>
      <c r="Z37" s="22">
        <f t="shared" si="26"/>
        <v>2.9850746268656598E-2</v>
      </c>
      <c r="AA37" s="19"/>
      <c r="AB37" s="20">
        <v>7.1999999999999998E-3</v>
      </c>
      <c r="AC37" s="18">
        <f>$F37*AB37</f>
        <v>111.32532000000002</v>
      </c>
      <c r="AD37" s="19"/>
      <c r="AE37" s="21">
        <f t="shared" si="14"/>
        <v>4.6385550000000109</v>
      </c>
      <c r="AF37" s="22">
        <f t="shared" si="27"/>
        <v>4.3478260869565313E-2</v>
      </c>
      <c r="AG37" s="19"/>
      <c r="AH37" s="20">
        <v>7.4000000000000003E-3</v>
      </c>
      <c r="AI37" s="18">
        <f>$F37*AH37</f>
        <v>114.41769000000002</v>
      </c>
      <c r="AJ37" s="19"/>
      <c r="AK37" s="21">
        <f t="shared" si="15"/>
        <v>3.0923700000000025</v>
      </c>
      <c r="AL37" s="22">
        <f t="shared" si="28"/>
        <v>2.7777777777777797E-2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15461.850000000002</v>
      </c>
      <c r="G38" s="20">
        <v>4.7000000000000002E-3</v>
      </c>
      <c r="H38" s="18">
        <f>F38*G38</f>
        <v>72.670695000000009</v>
      </c>
      <c r="I38" s="19"/>
      <c r="J38" s="20">
        <v>5.1000000000000004E-3</v>
      </c>
      <c r="K38" s="18">
        <f>$F38*J38</f>
        <v>78.855435000000014</v>
      </c>
      <c r="L38" s="19"/>
      <c r="M38" s="21">
        <f t="shared" si="10"/>
        <v>6.184740000000005</v>
      </c>
      <c r="N38" s="22">
        <f t="shared" si="24"/>
        <v>8.5106382978723458E-2</v>
      </c>
      <c r="O38" s="19"/>
      <c r="P38" s="20">
        <v>5.1999999999999998E-3</v>
      </c>
      <c r="Q38" s="18">
        <f>$F38*P38</f>
        <v>80.401620000000008</v>
      </c>
      <c r="R38" s="19"/>
      <c r="S38" s="21">
        <f t="shared" si="12"/>
        <v>1.5461849999999941</v>
      </c>
      <c r="T38" s="22">
        <f t="shared" si="25"/>
        <v>1.9607843137254825E-2</v>
      </c>
      <c r="U38" s="19"/>
      <c r="V38" s="20">
        <v>5.3E-3</v>
      </c>
      <c r="W38" s="18">
        <f>$F38*V38</f>
        <v>81.947805000000017</v>
      </c>
      <c r="X38" s="19"/>
      <c r="Y38" s="21">
        <f t="shared" si="13"/>
        <v>1.5461850000000084</v>
      </c>
      <c r="Z38" s="22">
        <f t="shared" si="26"/>
        <v>1.9230769230769332E-2</v>
      </c>
      <c r="AA38" s="19"/>
      <c r="AB38" s="20">
        <v>5.4000000000000003E-3</v>
      </c>
      <c r="AC38" s="18">
        <f>$F38*AB38</f>
        <v>83.493990000000011</v>
      </c>
      <c r="AD38" s="19"/>
      <c r="AE38" s="21">
        <f t="shared" si="14"/>
        <v>1.5461849999999941</v>
      </c>
      <c r="AF38" s="22">
        <f t="shared" si="27"/>
        <v>1.8867924528301813E-2</v>
      </c>
      <c r="AG38" s="19"/>
      <c r="AH38" s="20">
        <v>5.4999999999999997E-3</v>
      </c>
      <c r="AI38" s="18">
        <f>$F38*AH38</f>
        <v>85.040175000000005</v>
      </c>
      <c r="AJ38" s="19"/>
      <c r="AK38" s="21">
        <f t="shared" si="15"/>
        <v>1.5461849999999941</v>
      </c>
      <c r="AL38" s="22">
        <f t="shared" si="28"/>
        <v>1.8518518518518445E-2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349.91007348386438</v>
      </c>
      <c r="I39" s="49"/>
      <c r="J39" s="48"/>
      <c r="K39" s="44">
        <f>SUM(K36:K38)</f>
        <v>430.74316200000015</v>
      </c>
      <c r="L39" s="49"/>
      <c r="M39" s="32">
        <f t="shared" si="10"/>
        <v>80.833088516135774</v>
      </c>
      <c r="N39" s="33">
        <f t="shared" si="24"/>
        <v>0.23101103581078605</v>
      </c>
      <c r="O39" s="49"/>
      <c r="P39" s="48"/>
      <c r="Q39" s="44">
        <f>SUM(Q36:Q38)</f>
        <v>438.0117170000002</v>
      </c>
      <c r="R39" s="49"/>
      <c r="S39" s="32">
        <f t="shared" si="12"/>
        <v>7.2685550000000489</v>
      </c>
      <c r="T39" s="33">
        <f t="shared" si="25"/>
        <v>1.6874452437622322E-2</v>
      </c>
      <c r="U39" s="49"/>
      <c r="V39" s="48"/>
      <c r="W39" s="44">
        <f>SUM(W36:W38)</f>
        <v>448.17027200000018</v>
      </c>
      <c r="X39" s="49"/>
      <c r="Y39" s="32">
        <f t="shared" si="13"/>
        <v>10.158554999999978</v>
      </c>
      <c r="Z39" s="33">
        <f t="shared" si="26"/>
        <v>2.319242752129385E-2</v>
      </c>
      <c r="AA39" s="49"/>
      <c r="AB39" s="48"/>
      <c r="AC39" s="44">
        <f>SUM(AC36:AC38)</f>
        <v>457.98501200000021</v>
      </c>
      <c r="AD39" s="49"/>
      <c r="AE39" s="32">
        <f t="shared" si="14"/>
        <v>9.8147400000000289</v>
      </c>
      <c r="AF39" s="33">
        <f t="shared" si="27"/>
        <v>2.1899578381673706E-2</v>
      </c>
      <c r="AG39" s="49"/>
      <c r="AH39" s="48"/>
      <c r="AI39" s="44">
        <f>SUM(AI36:AI38)</f>
        <v>467.62556700000016</v>
      </c>
      <c r="AJ39" s="49"/>
      <c r="AK39" s="32">
        <f t="shared" si="15"/>
        <v>9.6405549999999494</v>
      </c>
      <c r="AL39" s="33">
        <f t="shared" si="28"/>
        <v>2.1049935581734593E-2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15461.850000000002</v>
      </c>
      <c r="G40" s="51">
        <v>4.4000000000000003E-3</v>
      </c>
      <c r="H40" s="162">
        <f t="shared" ref="H40:H48" si="29">F40*G40</f>
        <v>68.032140000000012</v>
      </c>
      <c r="I40" s="19"/>
      <c r="J40" s="51">
        <v>4.4000000000000003E-3</v>
      </c>
      <c r="K40" s="162">
        <f t="shared" ref="K40:K48" si="30">$F40*J40</f>
        <v>68.032140000000012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68.032140000000012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68.032140000000012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68.032140000000012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68.032140000000012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15461.850000000002</v>
      </c>
      <c r="G41" s="51">
        <v>1.1999999999999999E-3</v>
      </c>
      <c r="H41" s="162">
        <f t="shared" si="29"/>
        <v>18.554220000000001</v>
      </c>
      <c r="I41" s="19"/>
      <c r="J41" s="51">
        <v>1.1999999999999999E-3</v>
      </c>
      <c r="K41" s="162">
        <f t="shared" si="30"/>
        <v>18.554220000000001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20.100405000000002</v>
      </c>
      <c r="R41" s="19"/>
      <c r="S41" s="21">
        <f t="shared" si="12"/>
        <v>1.5461850000000013</v>
      </c>
      <c r="T41" s="163">
        <f t="shared" si="25"/>
        <v>8.3333333333333398E-2</v>
      </c>
      <c r="U41" s="19"/>
      <c r="V41" s="51">
        <v>1.2999999999999999E-3</v>
      </c>
      <c r="W41" s="162">
        <f t="shared" si="32"/>
        <v>20.100405000000002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20.100405000000002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20.100405000000002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15000</v>
      </c>
      <c r="G43" s="51">
        <v>7.0000000000000001E-3</v>
      </c>
      <c r="H43" s="162">
        <f t="shared" si="29"/>
        <v>105</v>
      </c>
      <c r="I43" s="19"/>
      <c r="J43" s="51">
        <v>7.0000000000000001E-3</v>
      </c>
      <c r="K43" s="162">
        <f t="shared" si="30"/>
        <v>105</v>
      </c>
      <c r="L43" s="19"/>
      <c r="M43" s="21">
        <f>K43-H43</f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105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105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105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105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9600</v>
      </c>
      <c r="G44" s="55">
        <v>7.1999999999999995E-2</v>
      </c>
      <c r="H44" s="162">
        <f t="shared" si="29"/>
        <v>691.19999999999993</v>
      </c>
      <c r="I44" s="19"/>
      <c r="J44" s="55">
        <v>7.1999999999999995E-2</v>
      </c>
      <c r="K44" s="162">
        <f t="shared" si="30"/>
        <v>691.19999999999993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691.19999999999993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691.19999999999993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691.19999999999993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691.19999999999993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2700</v>
      </c>
      <c r="G45" s="55">
        <v>0.109</v>
      </c>
      <c r="H45" s="162">
        <f t="shared" si="29"/>
        <v>294.3</v>
      </c>
      <c r="I45" s="19"/>
      <c r="J45" s="55">
        <v>0.109</v>
      </c>
      <c r="K45" s="162">
        <f t="shared" si="30"/>
        <v>294.3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294.3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294.3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294.3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294.3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2700</v>
      </c>
      <c r="G46" s="55">
        <v>0.129</v>
      </c>
      <c r="H46" s="162">
        <f t="shared" si="29"/>
        <v>348.3</v>
      </c>
      <c r="I46" s="19"/>
      <c r="J46" s="55">
        <v>0.129</v>
      </c>
      <c r="K46" s="162">
        <f t="shared" si="30"/>
        <v>348.3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348.3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348.3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348.3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348.3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G7&gt;=750), 750, IF(AND(N3=1, AND(G7&lt;750, G7&gt;=0)), G7, IF(AND(N3=2, G7&gt;=750), 750, IF(AND(N3=2, AND(G7&lt;750, G7&gt;=0)), G7))))</f>
        <v>750</v>
      </c>
      <c r="G47" s="55">
        <v>8.3000000000000004E-2</v>
      </c>
      <c r="H47" s="162">
        <f t="shared" si="29"/>
        <v>62.25</v>
      </c>
      <c r="I47" s="60"/>
      <c r="J47" s="55">
        <v>8.3000000000000004E-2</v>
      </c>
      <c r="K47" s="162">
        <f t="shared" si="30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G7&gt;=750), G7-750, IF(AND(N3=1, AND(G7&lt;750, G7&gt;=0)), 0, IF(AND(N3=2, G7&gt;=750), G7-750, IF(AND(N3=2, AND(G7&lt;750, G7&gt;=0)), 0))))</f>
        <v>14250</v>
      </c>
      <c r="G48" s="55">
        <v>9.7000000000000003E-2</v>
      </c>
      <c r="H48" s="162">
        <f t="shared" si="29"/>
        <v>1382.25</v>
      </c>
      <c r="I48" s="60"/>
      <c r="J48" s="55">
        <v>9.7000000000000003E-2</v>
      </c>
      <c r="K48" s="162">
        <f t="shared" si="30"/>
        <v>1382.25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1"/>
        <v>1382.25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2"/>
        <v>1382.25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3"/>
        <v>1382.25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4"/>
        <v>1382.25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1875.5464334838643</v>
      </c>
      <c r="I50" s="76"/>
      <c r="J50" s="73"/>
      <c r="K50" s="75">
        <f>SUM(K40:K46,K39)</f>
        <v>1956.3795220000002</v>
      </c>
      <c r="L50" s="76"/>
      <c r="M50" s="77">
        <f>K50-H50</f>
        <v>80.833088516135831</v>
      </c>
      <c r="N50" s="78">
        <f>IF((H50)=0,"",(M50/H50))</f>
        <v>4.3098420317958637E-2</v>
      </c>
      <c r="O50" s="76"/>
      <c r="P50" s="73"/>
      <c r="Q50" s="75">
        <f>SUM(Q40:Q46,Q39)</f>
        <v>1965.194262</v>
      </c>
      <c r="R50" s="76"/>
      <c r="S50" s="77">
        <f t="shared" si="12"/>
        <v>8.8147399999998015</v>
      </c>
      <c r="T50" s="78">
        <f>IF((K50)=0,"",(S50/K50))</f>
        <v>4.50563906485206E-3</v>
      </c>
      <c r="U50" s="76"/>
      <c r="V50" s="73"/>
      <c r="W50" s="75">
        <f>SUM(W40:W46,W39)</f>
        <v>1975.352817</v>
      </c>
      <c r="X50" s="76"/>
      <c r="Y50" s="77">
        <f t="shared" si="13"/>
        <v>10.158554999999978</v>
      </c>
      <c r="Z50" s="78">
        <f>IF((Q50)=0,"",(Y50/Q50))</f>
        <v>5.1692370553033801E-3</v>
      </c>
      <c r="AA50" s="76"/>
      <c r="AB50" s="73"/>
      <c r="AC50" s="75">
        <f>SUM(AC40:AC46,AC39)</f>
        <v>1985.1675570000002</v>
      </c>
      <c r="AD50" s="76"/>
      <c r="AE50" s="77">
        <f t="shared" si="14"/>
        <v>9.8147400000002563</v>
      </c>
      <c r="AF50" s="78">
        <f>IF((W50)=0,"",(AE50/W50))</f>
        <v>4.968601009163548E-3</v>
      </c>
      <c r="AG50" s="76"/>
      <c r="AH50" s="73"/>
      <c r="AI50" s="75">
        <f>SUM(AI40:AI46,AI39)</f>
        <v>1994.8081120000002</v>
      </c>
      <c r="AJ50" s="76"/>
      <c r="AK50" s="77">
        <f t="shared" si="15"/>
        <v>9.6405549999999494</v>
      </c>
      <c r="AL50" s="78">
        <f>IF((AC50)=0,"",(AK50/AC50))</f>
        <v>4.8562928433954593E-3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243.82103635290238</v>
      </c>
      <c r="I51" s="83"/>
      <c r="J51" s="80">
        <v>0.13</v>
      </c>
      <c r="K51" s="84">
        <f>K50*J51</f>
        <v>254.32933786000004</v>
      </c>
      <c r="L51" s="83"/>
      <c r="M51" s="85">
        <f>K51-H51</f>
        <v>10.508301507097656</v>
      </c>
      <c r="N51" s="86">
        <f>IF((H51)=0,"",(M51/H51))</f>
        <v>4.3098420317958623E-2</v>
      </c>
      <c r="O51" s="83"/>
      <c r="P51" s="80">
        <v>0.13</v>
      </c>
      <c r="Q51" s="84">
        <f>Q50*P51</f>
        <v>255.47525406</v>
      </c>
      <c r="R51" s="83"/>
      <c r="S51" s="85">
        <f t="shared" si="12"/>
        <v>1.1459161999999594</v>
      </c>
      <c r="T51" s="86">
        <f>IF((K51)=0,"",(S51/K51))</f>
        <v>4.5056390648520019E-3</v>
      </c>
      <c r="U51" s="83"/>
      <c r="V51" s="80">
        <v>0.13</v>
      </c>
      <c r="W51" s="84">
        <f>W50*V51</f>
        <v>256.79586620999999</v>
      </c>
      <c r="X51" s="83"/>
      <c r="Y51" s="85">
        <f t="shared" si="13"/>
        <v>1.3206121499999881</v>
      </c>
      <c r="Z51" s="86">
        <f>IF((Q51)=0,"",(Y51/Q51))</f>
        <v>5.1692370553033445E-3</v>
      </c>
      <c r="AA51" s="83"/>
      <c r="AB51" s="80">
        <v>0.13</v>
      </c>
      <c r="AC51" s="84">
        <f>AC50*AB51</f>
        <v>258.07178241000003</v>
      </c>
      <c r="AD51" s="83"/>
      <c r="AE51" s="85">
        <f t="shared" si="14"/>
        <v>1.2759162000000401</v>
      </c>
      <c r="AF51" s="86">
        <f>IF((W51)=0,"",(AE51/W51))</f>
        <v>4.968601009163574E-3</v>
      </c>
      <c r="AG51" s="83"/>
      <c r="AH51" s="80">
        <v>0.13</v>
      </c>
      <c r="AI51" s="84">
        <f>AI50*AH51</f>
        <v>259.32505456000001</v>
      </c>
      <c r="AJ51" s="83"/>
      <c r="AK51" s="85">
        <f t="shared" si="15"/>
        <v>1.2532721499999866</v>
      </c>
      <c r="AL51" s="86">
        <f>IF((AC51)=0,"",(AK51/AC51))</f>
        <v>4.8562928433954333E-3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2119.3674698367668</v>
      </c>
      <c r="I52" s="83"/>
      <c r="J52" s="88"/>
      <c r="K52" s="84">
        <f>K50+K51</f>
        <v>2210.7088598600003</v>
      </c>
      <c r="L52" s="83"/>
      <c r="M52" s="85">
        <f>K52-H52</f>
        <v>91.341390023233544</v>
      </c>
      <c r="N52" s="86">
        <f>IF((H52)=0,"",(M52/H52))</f>
        <v>4.3098420317958658E-2</v>
      </c>
      <c r="O52" s="83"/>
      <c r="P52" s="88"/>
      <c r="Q52" s="84">
        <f>Q50+Q51</f>
        <v>2220.6695160600002</v>
      </c>
      <c r="R52" s="83"/>
      <c r="S52" s="85">
        <f t="shared" si="12"/>
        <v>9.960656199999903</v>
      </c>
      <c r="T52" s="86">
        <f>IF((K52)=0,"",(S52/K52))</f>
        <v>4.5056390648521173E-3</v>
      </c>
      <c r="U52" s="83"/>
      <c r="V52" s="88"/>
      <c r="W52" s="84">
        <f>W50+W51</f>
        <v>2232.1486832099999</v>
      </c>
      <c r="X52" s="83"/>
      <c r="Y52" s="85">
        <f t="shared" si="13"/>
        <v>11.479167149999739</v>
      </c>
      <c r="Z52" s="86">
        <f>IF((Q52)=0,"",(Y52/Q52))</f>
        <v>5.1692370553032725E-3</v>
      </c>
      <c r="AA52" s="83"/>
      <c r="AB52" s="88"/>
      <c r="AC52" s="84">
        <f>AC50+AC51</f>
        <v>2243.2393394100004</v>
      </c>
      <c r="AD52" s="83"/>
      <c r="AE52" s="85">
        <f t="shared" si="14"/>
        <v>11.090656200000467</v>
      </c>
      <c r="AF52" s="86">
        <f>IF((W52)=0,"",(AE52/W52))</f>
        <v>4.9686010091636269E-3</v>
      </c>
      <c r="AG52" s="83"/>
      <c r="AH52" s="88"/>
      <c r="AI52" s="84">
        <f>AI50+AI51</f>
        <v>2254.1331665600001</v>
      </c>
      <c r="AJ52" s="83"/>
      <c r="AK52" s="85">
        <f t="shared" si="15"/>
        <v>10.893827149999652</v>
      </c>
      <c r="AL52" s="86">
        <f>IF((AC52)=0,"",(AK52/AC52))</f>
        <v>4.8562928433953292E-3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-211.94</v>
      </c>
      <c r="I53" s="83"/>
      <c r="J53" s="88"/>
      <c r="K53" s="90">
        <f>ROUND(-K52*10%,2)</f>
        <v>-221.07</v>
      </c>
      <c r="L53" s="83"/>
      <c r="M53" s="91">
        <f>K53-H53</f>
        <v>-9.1299999999999955</v>
      </c>
      <c r="N53" s="92">
        <f>IF((H53)=0,"",(M53/H53))</f>
        <v>4.3078229687647428E-2</v>
      </c>
      <c r="O53" s="83"/>
      <c r="P53" s="88"/>
      <c r="Q53" s="90">
        <f>ROUND(-Q52*10%,2)</f>
        <v>-222.07</v>
      </c>
      <c r="R53" s="83"/>
      <c r="S53" s="91">
        <f t="shared" si="12"/>
        <v>-1</v>
      </c>
      <c r="T53" s="92">
        <f>IF((K53)=0,"",(S53/K53))</f>
        <v>4.5234541095580585E-3</v>
      </c>
      <c r="U53" s="83"/>
      <c r="V53" s="88"/>
      <c r="W53" s="90">
        <f>ROUND(-W52*10%,2)</f>
        <v>-223.21</v>
      </c>
      <c r="X53" s="83"/>
      <c r="Y53" s="91">
        <f t="shared" si="13"/>
        <v>-1.1400000000000148</v>
      </c>
      <c r="Z53" s="92">
        <f>IF((Q53)=0,"",(Y53/Q53))</f>
        <v>5.133516458774327E-3</v>
      </c>
      <c r="AA53" s="83"/>
      <c r="AB53" s="88"/>
      <c r="AC53" s="90">
        <f>ROUND(-AC52*10%,2)</f>
        <v>-224.32</v>
      </c>
      <c r="AD53" s="83"/>
      <c r="AE53" s="91">
        <f t="shared" si="14"/>
        <v>-1.1099999999999852</v>
      </c>
      <c r="AF53" s="92">
        <f>IF((W53)=0,"",(AE53/W53))</f>
        <v>4.9728954795931419E-3</v>
      </c>
      <c r="AG53" s="83"/>
      <c r="AH53" s="88"/>
      <c r="AI53" s="90">
        <f>ROUND(-AI52*10%,2)</f>
        <v>-225.41</v>
      </c>
      <c r="AJ53" s="83"/>
      <c r="AK53" s="91">
        <f t="shared" si="15"/>
        <v>-1.0900000000000034</v>
      </c>
      <c r="AL53" s="92">
        <f>IF((AC53)=0,"",(AK53/AC53))</f>
        <v>4.8591298145506572E-3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1907.4274698367667</v>
      </c>
      <c r="I54" s="96"/>
      <c r="J54" s="93"/>
      <c r="K54" s="97">
        <f>K52+K53</f>
        <v>1989.6388598600004</v>
      </c>
      <c r="L54" s="96"/>
      <c r="M54" s="98">
        <f>K54-H54</f>
        <v>82.211390023233662</v>
      </c>
      <c r="N54" s="99">
        <f>IF((H54)=0,"",(M54/H54))</f>
        <v>4.310066375958669E-2</v>
      </c>
      <c r="O54" s="96"/>
      <c r="P54" s="93"/>
      <c r="Q54" s="97">
        <f>Q52+Q53</f>
        <v>1998.5995160600003</v>
      </c>
      <c r="R54" s="96"/>
      <c r="S54" s="98">
        <f t="shared" si="12"/>
        <v>8.960656199999903</v>
      </c>
      <c r="T54" s="99">
        <f>IF((K54)=0,"",(S54/K54))</f>
        <v>4.5036596242548329E-3</v>
      </c>
      <c r="U54" s="96"/>
      <c r="V54" s="93"/>
      <c r="W54" s="97">
        <f>W52+W53</f>
        <v>2008.9386832099999</v>
      </c>
      <c r="X54" s="96"/>
      <c r="Y54" s="98">
        <f t="shared" si="13"/>
        <v>10.339167149999639</v>
      </c>
      <c r="Z54" s="99">
        <f>IF((Q54)=0,"",(Y54/Q54))</f>
        <v>5.1732060710101991E-3</v>
      </c>
      <c r="AA54" s="96"/>
      <c r="AB54" s="93"/>
      <c r="AC54" s="97">
        <f>AC52+AC53</f>
        <v>2018.9193394100005</v>
      </c>
      <c r="AD54" s="96"/>
      <c r="AE54" s="98">
        <f t="shared" si="14"/>
        <v>9.980656200000567</v>
      </c>
      <c r="AF54" s="99">
        <f>IF((W54)=0,"",(AE54/W54))</f>
        <v>4.9681238573458545E-3</v>
      </c>
      <c r="AG54" s="96"/>
      <c r="AH54" s="93"/>
      <c r="AI54" s="97">
        <f>AI52+AI53</f>
        <v>2028.72316656</v>
      </c>
      <c r="AJ54" s="96"/>
      <c r="AK54" s="98">
        <f t="shared" si="15"/>
        <v>9.8038271499995062</v>
      </c>
      <c r="AL54" s="99">
        <f>IF((AC54)=0,"",(AK54/AC54))</f>
        <v>4.855977630520163E-3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1986.2464334838644</v>
      </c>
      <c r="I56" s="110"/>
      <c r="J56" s="107"/>
      <c r="K56" s="109">
        <f>SUM(K47:K48,K39,K40:K43)</f>
        <v>2067.079522</v>
      </c>
      <c r="L56" s="110"/>
      <c r="M56" s="111">
        <f>K56-H56</f>
        <v>80.833088516135604</v>
      </c>
      <c r="N56" s="78">
        <f>IF((H56)=0,"",(M56/H56))</f>
        <v>4.0696404611966927E-2</v>
      </c>
      <c r="O56" s="110"/>
      <c r="P56" s="107"/>
      <c r="Q56" s="109">
        <f>SUM(Q47:Q48,Q39,Q40:Q43)</f>
        <v>2075.8942620000003</v>
      </c>
      <c r="R56" s="110"/>
      <c r="S56" s="111">
        <f t="shared" si="12"/>
        <v>8.8147400000002563</v>
      </c>
      <c r="T56" s="78">
        <f>IF((K56)=0,"",(S56/K56))</f>
        <v>4.2643448915170743E-3</v>
      </c>
      <c r="U56" s="110"/>
      <c r="V56" s="107"/>
      <c r="W56" s="109">
        <f>SUM(W47:W48,W39,W40:W43)</f>
        <v>2086.0528170000002</v>
      </c>
      <c r="X56" s="110"/>
      <c r="Y56" s="111">
        <f t="shared" si="13"/>
        <v>10.158554999999978</v>
      </c>
      <c r="Z56" s="78">
        <f>IF((Q56)=0,"",(Y56/Q56))</f>
        <v>4.893580172148468E-3</v>
      </c>
      <c r="AA56" s="110"/>
      <c r="AB56" s="107"/>
      <c r="AC56" s="109">
        <f>SUM(AC47:AC48,AC39,AC40:AC43)</f>
        <v>2095.867557</v>
      </c>
      <c r="AD56" s="110"/>
      <c r="AE56" s="111">
        <f t="shared" si="14"/>
        <v>9.8147399999998015</v>
      </c>
      <c r="AF56" s="78">
        <f>IF((W56)=0,"",(AE56/W56))</f>
        <v>4.7049336047562786E-3</v>
      </c>
      <c r="AG56" s="110"/>
      <c r="AH56" s="107"/>
      <c r="AI56" s="109">
        <f>SUM(AI47:AI48,AI39,AI40:AI43)</f>
        <v>2105.508112</v>
      </c>
      <c r="AJ56" s="110"/>
      <c r="AK56" s="111">
        <f t="shared" si="15"/>
        <v>9.6405549999999494</v>
      </c>
      <c r="AL56" s="78">
        <f>IF((AC56)=0,"",(AK56/AC56))</f>
        <v>4.5997920850491744E-3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258.21203635290237</v>
      </c>
      <c r="I57" s="115"/>
      <c r="J57" s="113">
        <v>0.13</v>
      </c>
      <c r="K57" s="116">
        <f>K56*J57</f>
        <v>268.72033786000003</v>
      </c>
      <c r="L57" s="115"/>
      <c r="M57" s="117">
        <f>K57-H57</f>
        <v>10.508301507097656</v>
      </c>
      <c r="N57" s="86">
        <f>IF((H57)=0,"",(M57/H57))</f>
        <v>4.0696404611967038E-2</v>
      </c>
      <c r="O57" s="115"/>
      <c r="P57" s="113">
        <v>0.13</v>
      </c>
      <c r="Q57" s="116">
        <f>Q56*P57</f>
        <v>269.86625406000002</v>
      </c>
      <c r="R57" s="115"/>
      <c r="S57" s="117">
        <f t="shared" si="12"/>
        <v>1.1459161999999878</v>
      </c>
      <c r="T57" s="86">
        <f>IF((K57)=0,"",(S57/K57))</f>
        <v>4.2643448915169052E-3</v>
      </c>
      <c r="U57" s="115"/>
      <c r="V57" s="113">
        <v>0.13</v>
      </c>
      <c r="W57" s="116">
        <f>W56*V57</f>
        <v>271.18686621000006</v>
      </c>
      <c r="X57" s="115"/>
      <c r="Y57" s="117">
        <f t="shared" si="13"/>
        <v>1.3206121500000449</v>
      </c>
      <c r="Z57" s="86">
        <f>IF((Q57)=0,"",(Y57/Q57))</f>
        <v>4.893580172148645E-3</v>
      </c>
      <c r="AA57" s="115"/>
      <c r="AB57" s="113">
        <v>0.13</v>
      </c>
      <c r="AC57" s="116">
        <f>AC56*AB57</f>
        <v>272.46278240999999</v>
      </c>
      <c r="AD57" s="115"/>
      <c r="AE57" s="117">
        <f t="shared" si="14"/>
        <v>1.2759161999999264</v>
      </c>
      <c r="AF57" s="86">
        <f>IF((W57)=0,"",(AE57/W57))</f>
        <v>4.7049336047561025E-3</v>
      </c>
      <c r="AG57" s="115"/>
      <c r="AH57" s="113">
        <v>0.13</v>
      </c>
      <c r="AI57" s="116">
        <f>AI56*AH57</f>
        <v>273.71605456000003</v>
      </c>
      <c r="AJ57" s="115"/>
      <c r="AK57" s="117">
        <f t="shared" si="15"/>
        <v>1.2532721500000434</v>
      </c>
      <c r="AL57" s="86">
        <f>IF((AC57)=0,"",(AK57/AC57))</f>
        <v>4.5997920850493583E-3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2244.4584698367667</v>
      </c>
      <c r="I58" s="115"/>
      <c r="J58" s="119"/>
      <c r="K58" s="116">
        <f>K56+K57</f>
        <v>2335.7998598600002</v>
      </c>
      <c r="L58" s="115"/>
      <c r="M58" s="117">
        <f>K58-H58</f>
        <v>91.341390023233544</v>
      </c>
      <c r="N58" s="86">
        <f>IF((H58)=0,"",(M58/H58))</f>
        <v>4.0696404611967073E-2</v>
      </c>
      <c r="O58" s="115"/>
      <c r="P58" s="119"/>
      <c r="Q58" s="116">
        <f>Q56+Q57</f>
        <v>2345.7605160600001</v>
      </c>
      <c r="R58" s="115"/>
      <c r="S58" s="117">
        <f t="shared" si="12"/>
        <v>9.960656199999903</v>
      </c>
      <c r="T58" s="86">
        <f>IF((K58)=0,"",(S58/K58))</f>
        <v>4.2643448915169087E-3</v>
      </c>
      <c r="U58" s="115"/>
      <c r="V58" s="119"/>
      <c r="W58" s="116">
        <f>W56+W57</f>
        <v>2357.2396832100003</v>
      </c>
      <c r="X58" s="115"/>
      <c r="Y58" s="117">
        <f t="shared" si="13"/>
        <v>11.479167150000194</v>
      </c>
      <c r="Z58" s="86">
        <f>IF((Q58)=0,"",(Y58/Q58))</f>
        <v>4.8935801721485617E-3</v>
      </c>
      <c r="AA58" s="115"/>
      <c r="AB58" s="119"/>
      <c r="AC58" s="116">
        <f>AC56+AC57</f>
        <v>2368.3303394099999</v>
      </c>
      <c r="AD58" s="115"/>
      <c r="AE58" s="117">
        <f t="shared" si="14"/>
        <v>11.090656199999557</v>
      </c>
      <c r="AF58" s="86">
        <f>IF((W58)=0,"",(AE58/W58))</f>
        <v>4.7049336047561867E-3</v>
      </c>
      <c r="AG58" s="115"/>
      <c r="AH58" s="119"/>
      <c r="AI58" s="116">
        <f>AI56+AI57</f>
        <v>2379.22416656</v>
      </c>
      <c r="AJ58" s="115"/>
      <c r="AK58" s="117">
        <f t="shared" si="15"/>
        <v>10.893827150000106</v>
      </c>
      <c r="AL58" s="86">
        <f>IF((AC58)=0,"",(AK58/AC58))</f>
        <v>4.5997920850492438E-3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-224.45</v>
      </c>
      <c r="I59" s="115"/>
      <c r="J59" s="119"/>
      <c r="K59" s="122">
        <f>ROUND(-K58*10%,2)</f>
        <v>-233.58</v>
      </c>
      <c r="L59" s="115"/>
      <c r="M59" s="123">
        <f>K59-H59</f>
        <v>-9.1300000000000239</v>
      </c>
      <c r="N59" s="92">
        <f>IF((H59)=0,"",(M59/H59))</f>
        <v>4.067721096012486E-2</v>
      </c>
      <c r="O59" s="115"/>
      <c r="P59" s="119"/>
      <c r="Q59" s="122">
        <f>ROUND(-Q58*10%,2)</f>
        <v>-234.58</v>
      </c>
      <c r="R59" s="115"/>
      <c r="S59" s="123">
        <f t="shared" si="12"/>
        <v>-1</v>
      </c>
      <c r="T59" s="92">
        <f>IF((K59)=0,"",(S59/K59))</f>
        <v>4.281188457915917E-3</v>
      </c>
      <c r="U59" s="115"/>
      <c r="V59" s="119"/>
      <c r="W59" s="122">
        <f>ROUND(-W58*10%,2)</f>
        <v>-235.72</v>
      </c>
      <c r="X59" s="115"/>
      <c r="Y59" s="123">
        <f t="shared" si="13"/>
        <v>-1.1399999999999864</v>
      </c>
      <c r="Z59" s="92">
        <f>IF((Q59)=0,"",(Y59/Q59))</f>
        <v>4.8597493392445491E-3</v>
      </c>
      <c r="AA59" s="115"/>
      <c r="AB59" s="119"/>
      <c r="AC59" s="122">
        <f>ROUND(-AC58*10%,2)</f>
        <v>-236.83</v>
      </c>
      <c r="AD59" s="115"/>
      <c r="AE59" s="123">
        <f t="shared" si="14"/>
        <v>-1.1100000000000136</v>
      </c>
      <c r="AF59" s="92">
        <f>IF((W59)=0,"",(AE59/W59))</f>
        <v>4.7089767520787952E-3</v>
      </c>
      <c r="AG59" s="115"/>
      <c r="AH59" s="119"/>
      <c r="AI59" s="122">
        <f>ROUND(-AI58*10%,2)</f>
        <v>-237.92</v>
      </c>
      <c r="AJ59" s="115"/>
      <c r="AK59" s="123">
        <f t="shared" si="15"/>
        <v>-1.089999999999975</v>
      </c>
      <c r="AL59" s="92">
        <f>IF((AC59)=0,"",(AK59/AC59))</f>
        <v>4.6024574589366846E-3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2020.0084698367666</v>
      </c>
      <c r="I60" s="127"/>
      <c r="J60" s="124"/>
      <c r="K60" s="128">
        <f>SUM(K58:K59)</f>
        <v>2102.2198598600003</v>
      </c>
      <c r="L60" s="127"/>
      <c r="M60" s="129">
        <f>K60-H60</f>
        <v>82.211390023233662</v>
      </c>
      <c r="N60" s="130">
        <f>IF((H60)=0,"",(M60/H60))</f>
        <v>4.0698537283795161E-2</v>
      </c>
      <c r="O60" s="127"/>
      <c r="P60" s="124"/>
      <c r="Q60" s="128">
        <f>SUM(Q58:Q59)</f>
        <v>2111.1805160600002</v>
      </c>
      <c r="R60" s="127"/>
      <c r="S60" s="129">
        <f t="shared" si="12"/>
        <v>8.960656199999903</v>
      </c>
      <c r="T60" s="130">
        <f>IF((K60)=0,"",(S60/K60))</f>
        <v>4.2624733840144809E-3</v>
      </c>
      <c r="U60" s="127"/>
      <c r="V60" s="124"/>
      <c r="W60" s="128">
        <f>SUM(W58:W59)</f>
        <v>2121.5196832100005</v>
      </c>
      <c r="X60" s="127"/>
      <c r="Y60" s="129">
        <f t="shared" si="13"/>
        <v>10.339167150000321</v>
      </c>
      <c r="Z60" s="130">
        <f>IF((Q60)=0,"",(Y60/Q60))</f>
        <v>4.8973392238840082E-3</v>
      </c>
      <c r="AA60" s="127"/>
      <c r="AB60" s="124"/>
      <c r="AC60" s="128">
        <f>SUM(AC58:AC59)</f>
        <v>2131.5003394099999</v>
      </c>
      <c r="AD60" s="127"/>
      <c r="AE60" s="129">
        <f t="shared" si="14"/>
        <v>9.9806561999994301</v>
      </c>
      <c r="AF60" s="130">
        <f>IF((W60)=0,"",(AE60/W60))</f>
        <v>4.7044843745677779E-3</v>
      </c>
      <c r="AG60" s="127"/>
      <c r="AH60" s="124"/>
      <c r="AI60" s="128">
        <f>SUM(AI58:AI59)</f>
        <v>2141.3041665599999</v>
      </c>
      <c r="AJ60" s="127"/>
      <c r="AK60" s="129">
        <f t="shared" si="15"/>
        <v>9.803827149999961</v>
      </c>
      <c r="AL60" s="130">
        <f>IF((AC60)=0,"",(AK60/AC60))</f>
        <v>4.5994959366103894E-3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8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P79"/>
  <sheetViews>
    <sheetView showGridLines="0" topLeftCell="Q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2.33203125" style="1" customWidth="1"/>
    <col min="8" max="8" width="12.33203125" style="152" customWidth="1"/>
    <col min="9" max="9" width="1.6640625" style="1" customWidth="1"/>
    <col min="10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3" width="12.33203125" style="1" customWidth="1"/>
    <col min="24" max="24" width="1.6640625" style="1" customWidth="1"/>
    <col min="25" max="26" width="9.109375" style="1"/>
    <col min="27" max="27" width="1.6640625" style="1" customWidth="1"/>
    <col min="28" max="29" width="12.33203125" style="1" customWidth="1"/>
    <col min="30" max="30" width="1.6640625" style="1" customWidth="1"/>
    <col min="31" max="32" width="9.109375" style="1"/>
    <col min="33" max="33" width="1.6640625" style="1" customWidth="1"/>
    <col min="34" max="35" width="12.33203125" style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79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100</v>
      </c>
      <c r="H7" s="9" t="s">
        <v>72</v>
      </c>
      <c r="J7" s="161"/>
      <c r="K7" s="161"/>
    </row>
    <row r="8" spans="2:42" x14ac:dyDescent="0.25">
      <c r="B8" s="6"/>
      <c r="G8" s="8">
        <f>G7*(24*30)*0.611111111111111</f>
        <v>43999.999999999993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188" t="s">
        <v>59</v>
      </c>
      <c r="H9" s="189"/>
      <c r="I9" s="158"/>
      <c r="J9" s="188" t="s">
        <v>61</v>
      </c>
      <c r="K9" s="189"/>
      <c r="L9" s="158"/>
      <c r="M9" s="188" t="s">
        <v>60</v>
      </c>
      <c r="N9" s="189"/>
      <c r="O9" s="158"/>
      <c r="P9" s="188" t="s">
        <v>62</v>
      </c>
      <c r="Q9" s="189"/>
      <c r="R9" s="158"/>
      <c r="S9" s="188" t="s">
        <v>63</v>
      </c>
      <c r="T9" s="189"/>
      <c r="U9" s="158"/>
      <c r="V9" s="188" t="s">
        <v>65</v>
      </c>
      <c r="W9" s="189"/>
      <c r="X9" s="158"/>
      <c r="Y9" s="188" t="s">
        <v>66</v>
      </c>
      <c r="Z9" s="189"/>
      <c r="AA9" s="158"/>
      <c r="AB9" s="188" t="s">
        <v>67</v>
      </c>
      <c r="AC9" s="189"/>
      <c r="AD9" s="158"/>
      <c r="AE9" s="188" t="s">
        <v>68</v>
      </c>
      <c r="AF9" s="189"/>
      <c r="AG9" s="158"/>
      <c r="AH9" s="188" t="s">
        <v>69</v>
      </c>
      <c r="AI9" s="189"/>
      <c r="AJ9" s="158"/>
      <c r="AK9" s="188" t="s">
        <v>70</v>
      </c>
      <c r="AL9" s="189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302.77</v>
      </c>
      <c r="H12" s="18">
        <f t="shared" ref="H12:H27" si="0">F12*G12</f>
        <v>302.77</v>
      </c>
      <c r="I12" s="19"/>
      <c r="J12" s="16">
        <v>376.9</v>
      </c>
      <c r="K12" s="18">
        <f t="shared" ref="K12:K27" si="1">$F12*J12</f>
        <v>376.9</v>
      </c>
      <c r="L12" s="19"/>
      <c r="M12" s="21">
        <f>K12-H12</f>
        <v>74.13</v>
      </c>
      <c r="N12" s="22">
        <f>IF((H12)=0,"",(M12/H12))</f>
        <v>0.24483931697328004</v>
      </c>
      <c r="O12" s="19"/>
      <c r="P12" s="16">
        <v>394.61</v>
      </c>
      <c r="Q12" s="18">
        <f t="shared" ref="Q12:Q27" si="2">$F12*P12</f>
        <v>394.61</v>
      </c>
      <c r="R12" s="19"/>
      <c r="S12" s="21">
        <f>Q12-K12</f>
        <v>17.710000000000036</v>
      </c>
      <c r="T12" s="22">
        <f t="shared" ref="T12:T34" si="3">IF((K12)=0,"",(S12/K12))</f>
        <v>4.6988591138233053E-2</v>
      </c>
      <c r="U12" s="19"/>
      <c r="V12" s="16">
        <v>404.56</v>
      </c>
      <c r="W12" s="18">
        <f t="shared" ref="W12:W27" si="4">$F12*V12</f>
        <v>404.56</v>
      </c>
      <c r="X12" s="19"/>
      <c r="Y12" s="21">
        <f>W12-Q12</f>
        <v>9.9499999999999886</v>
      </c>
      <c r="Z12" s="22">
        <f t="shared" ref="Z12:Z34" si="5">IF((Q12)=0,"",(Y12/Q12))</f>
        <v>2.5214769012442635E-2</v>
      </c>
      <c r="AA12" s="19"/>
      <c r="AB12" s="16">
        <v>410.35</v>
      </c>
      <c r="AC12" s="18">
        <f t="shared" ref="AC12:AC27" si="6">$F12*AB12</f>
        <v>410.35</v>
      </c>
      <c r="AD12" s="19"/>
      <c r="AE12" s="21">
        <f>AC12-W12</f>
        <v>5.7900000000000205</v>
      </c>
      <c r="AF12" s="22">
        <f t="shared" ref="AF12:AF34" si="7">IF((W12)=0,"",(AE12/W12))</f>
        <v>1.431184496737201E-2</v>
      </c>
      <c r="AG12" s="19"/>
      <c r="AH12" s="16">
        <v>422.19</v>
      </c>
      <c r="AI12" s="18">
        <f t="shared" ref="AI12:AI27" si="8">$F12*AH12</f>
        <v>422.19</v>
      </c>
      <c r="AJ12" s="19"/>
      <c r="AK12" s="21">
        <f>AI12-AC12</f>
        <v>11.839999999999975</v>
      </c>
      <c r="AL12" s="22">
        <f t="shared" ref="AL12:AL34" si="9">IF((AC12)=0,"",(AK12/AC12))</f>
        <v>2.8853417814061106E-2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5.4</v>
      </c>
      <c r="H14" s="18">
        <f t="shared" ref="H14" si="16">F14*G14</f>
        <v>5.4</v>
      </c>
      <c r="I14" s="19"/>
      <c r="J14" s="16">
        <v>0</v>
      </c>
      <c r="K14" s="18">
        <f>$F14*J14</f>
        <v>0</v>
      </c>
      <c r="L14" s="19"/>
      <c r="M14" s="21">
        <f t="shared" ref="M14" si="17">K14-H14</f>
        <v>-5.4</v>
      </c>
      <c r="N14" s="22">
        <f t="shared" ref="N14" si="18">IF((H14)=0,"",(M14/H14))</f>
        <v>-1</v>
      </c>
      <c r="O14" s="19"/>
      <c r="P14" s="16">
        <v>0</v>
      </c>
      <c r="Q14" s="18">
        <f t="shared" ref="Q14" si="19">$F14*P14</f>
        <v>0</v>
      </c>
      <c r="R14" s="19"/>
      <c r="S14" s="21">
        <f t="shared" ref="S14" si="20">Q14-K14</f>
        <v>0</v>
      </c>
      <c r="T14" s="22" t="str">
        <f t="shared" ref="T14" si="21">IF((K14)=0,"",(S14/K14))</f>
        <v/>
      </c>
      <c r="U14" s="19"/>
      <c r="V14" s="16">
        <v>0</v>
      </c>
      <c r="W14" s="18">
        <f t="shared" ref="W14" si="22">$F14*V14</f>
        <v>0</v>
      </c>
      <c r="X14" s="19"/>
      <c r="Y14" s="21">
        <f t="shared" ref="Y14" si="23">W14-Q14</f>
        <v>0</v>
      </c>
      <c r="Z14" s="22" t="str">
        <f t="shared" ref="Z14" si="24">IF((Q14)=0,"",(Y14/Q14))</f>
        <v/>
      </c>
      <c r="AA14" s="19"/>
      <c r="AB14" s="16">
        <v>0</v>
      </c>
      <c r="AC14" s="18">
        <f t="shared" ref="AC14" si="25">$F14*AB14</f>
        <v>0</v>
      </c>
      <c r="AD14" s="19"/>
      <c r="AE14" s="21">
        <f t="shared" ref="AE14" si="26">AC14-W14</f>
        <v>0</v>
      </c>
      <c r="AF14" s="22" t="str">
        <f t="shared" ref="AF14" si="27">IF((W14)=0,"",(AE14/W14))</f>
        <v/>
      </c>
      <c r="AG14" s="19"/>
      <c r="AH14" s="16">
        <v>0</v>
      </c>
      <c r="AI14" s="18">
        <f>$F14*AH14</f>
        <v>0</v>
      </c>
      <c r="AJ14" s="19"/>
      <c r="AK14" s="21">
        <f t="shared" ref="AK14" si="28">AI14-AC14</f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>$F15*J15</f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>$F15*AH15</f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t="13.2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t="13.2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t="13.2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100</v>
      </c>
      <c r="G19" s="16">
        <v>2.1000999999999999</v>
      </c>
      <c r="H19" s="18">
        <f t="shared" si="0"/>
        <v>210.01</v>
      </c>
      <c r="I19" s="19"/>
      <c r="J19" s="16">
        <v>2.5407999999999999</v>
      </c>
      <c r="K19" s="18">
        <f t="shared" si="1"/>
        <v>254.07999999999998</v>
      </c>
      <c r="L19" s="19"/>
      <c r="M19" s="21">
        <f t="shared" si="10"/>
        <v>44.069999999999993</v>
      </c>
      <c r="N19" s="22">
        <f t="shared" si="11"/>
        <v>0.20984715013570779</v>
      </c>
      <c r="O19" s="19"/>
      <c r="P19" s="16">
        <v>2.6459999999999999</v>
      </c>
      <c r="Q19" s="18">
        <f t="shared" si="2"/>
        <v>264.59999999999997</v>
      </c>
      <c r="R19" s="19"/>
      <c r="S19" s="21">
        <f t="shared" si="12"/>
        <v>10.519999999999982</v>
      </c>
      <c r="T19" s="22">
        <f t="shared" si="3"/>
        <v>4.1404282115868947E-2</v>
      </c>
      <c r="U19" s="19"/>
      <c r="V19" s="16">
        <v>2.7050999999999998</v>
      </c>
      <c r="W19" s="18">
        <f t="shared" si="4"/>
        <v>270.51</v>
      </c>
      <c r="X19" s="19"/>
      <c r="Y19" s="21">
        <f t="shared" si="13"/>
        <v>5.910000000000025</v>
      </c>
      <c r="Z19" s="22">
        <f t="shared" si="5"/>
        <v>2.2335600907029577E-2</v>
      </c>
      <c r="AA19" s="19"/>
      <c r="AB19" s="16">
        <v>2.7395</v>
      </c>
      <c r="AC19" s="18">
        <f t="shared" si="6"/>
        <v>273.95</v>
      </c>
      <c r="AD19" s="19"/>
      <c r="AE19" s="21">
        <f t="shared" si="14"/>
        <v>3.4399999999999977</v>
      </c>
      <c r="AF19" s="22">
        <f t="shared" si="7"/>
        <v>1.2716720269121282E-2</v>
      </c>
      <c r="AG19" s="19"/>
      <c r="AH19" s="16">
        <v>2.8096999999999999</v>
      </c>
      <c r="AI19" s="18">
        <f t="shared" si="8"/>
        <v>280.96999999999997</v>
      </c>
      <c r="AJ19" s="19"/>
      <c r="AK19" s="21">
        <f t="shared" si="15"/>
        <v>7.0199999999999818</v>
      </c>
      <c r="AL19" s="22">
        <f t="shared" si="9"/>
        <v>2.5625114071910867E-2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29">$G$7</f>
        <v>100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100</v>
      </c>
      <c r="G21" s="16"/>
      <c r="H21" s="18">
        <f t="shared" si="0"/>
        <v>0</v>
      </c>
      <c r="I21" s="19"/>
      <c r="J21" s="16">
        <v>-1.9099999999999999E-2</v>
      </c>
      <c r="K21" s="18">
        <f t="shared" si="1"/>
        <v>-1.91</v>
      </c>
      <c r="L21" s="19"/>
      <c r="M21" s="21">
        <f t="shared" si="10"/>
        <v>-1.91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1.91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30">$G$7</f>
        <v>100</v>
      </c>
      <c r="G24" s="16">
        <v>-1.04E-2</v>
      </c>
      <c r="H24" s="18">
        <f t="shared" si="0"/>
        <v>-1.04</v>
      </c>
      <c r="I24" s="19"/>
      <c r="J24" s="16">
        <v>0</v>
      </c>
      <c r="K24" s="18">
        <f t="shared" si="1"/>
        <v>0</v>
      </c>
      <c r="L24" s="19"/>
      <c r="M24" s="21">
        <f t="shared" si="10"/>
        <v>1.04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t="13.2" hidden="1" customHeight="1" x14ac:dyDescent="0.25">
      <c r="B25" s="24"/>
      <c r="C25" s="14"/>
      <c r="D25" s="15"/>
      <c r="E25" s="15"/>
      <c r="F25" s="17">
        <f t="shared" si="30"/>
        <v>100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t="13.2" hidden="1" customHeight="1" x14ac:dyDescent="0.25">
      <c r="B26" s="24"/>
      <c r="C26" s="14"/>
      <c r="D26" s="15"/>
      <c r="E26" s="15"/>
      <c r="F26" s="17">
        <f t="shared" si="30"/>
        <v>100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t="13.2" hidden="1" customHeight="1" x14ac:dyDescent="0.25">
      <c r="B27" s="24"/>
      <c r="C27" s="14"/>
      <c r="D27" s="15"/>
      <c r="E27" s="15"/>
      <c r="F27" s="17">
        <f t="shared" si="30"/>
        <v>100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517.18000000000006</v>
      </c>
      <c r="I28" s="31"/>
      <c r="J28" s="28"/>
      <c r="K28" s="30">
        <f>SUM(K12:K27)</f>
        <v>629.07000000000005</v>
      </c>
      <c r="L28" s="31"/>
      <c r="M28" s="32">
        <f t="shared" si="10"/>
        <v>111.88999999999999</v>
      </c>
      <c r="N28" s="33">
        <f t="shared" si="11"/>
        <v>0.21634633976565215</v>
      </c>
      <c r="O28" s="31"/>
      <c r="P28" s="28"/>
      <c r="Q28" s="30">
        <f>SUM(Q12:Q27)</f>
        <v>659.21</v>
      </c>
      <c r="R28" s="31"/>
      <c r="S28" s="32">
        <f t="shared" si="12"/>
        <v>30.139999999999986</v>
      </c>
      <c r="T28" s="33">
        <f t="shared" si="3"/>
        <v>4.7911997075047265E-2</v>
      </c>
      <c r="U28" s="31"/>
      <c r="V28" s="28"/>
      <c r="W28" s="30">
        <f>SUM(W12:W27)</f>
        <v>675.06999999999994</v>
      </c>
      <c r="X28" s="31"/>
      <c r="Y28" s="32">
        <f t="shared" si="13"/>
        <v>15.8599999999999</v>
      </c>
      <c r="Z28" s="33">
        <f t="shared" si="5"/>
        <v>2.4059101045190302E-2</v>
      </c>
      <c r="AA28" s="31"/>
      <c r="AB28" s="28"/>
      <c r="AC28" s="30">
        <f>SUM(AC12:AC27)</f>
        <v>684.3</v>
      </c>
      <c r="AD28" s="31"/>
      <c r="AE28" s="32">
        <f t="shared" si="14"/>
        <v>9.2300000000000182</v>
      </c>
      <c r="AF28" s="33">
        <f t="shared" si="7"/>
        <v>1.3672656168989911E-2</v>
      </c>
      <c r="AG28" s="31"/>
      <c r="AH28" s="28"/>
      <c r="AI28" s="30">
        <f>SUM(AI12:AI27)</f>
        <v>703.16</v>
      </c>
      <c r="AJ28" s="31"/>
      <c r="AK28" s="32">
        <f t="shared" si="15"/>
        <v>18.860000000000014</v>
      </c>
      <c r="AL28" s="33">
        <f t="shared" si="9"/>
        <v>2.7561011252374711E-2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100</v>
      </c>
      <c r="G29" s="16">
        <v>-0.58990164711516002</v>
      </c>
      <c r="H29" s="18">
        <f t="shared" ref="H29:H35" si="31">F29*G29</f>
        <v>-58.990164711516002</v>
      </c>
      <c r="I29" s="19"/>
      <c r="J29" s="16">
        <v>-0.34010000000000001</v>
      </c>
      <c r="K29" s="18">
        <f t="shared" ref="K29:K35" si="32">$F29*J29</f>
        <v>-34.01</v>
      </c>
      <c r="L29" s="19"/>
      <c r="M29" s="21">
        <f t="shared" si="10"/>
        <v>24.980164711516004</v>
      </c>
      <c r="N29" s="22">
        <f t="shared" si="11"/>
        <v>-0.42346321346411497</v>
      </c>
      <c r="O29" s="19"/>
      <c r="P29" s="16">
        <v>0</v>
      </c>
      <c r="Q29" s="18">
        <f t="shared" ref="Q29:Q35" si="33">$F29*P29</f>
        <v>0</v>
      </c>
      <c r="R29" s="19"/>
      <c r="S29" s="21">
        <f t="shared" si="12"/>
        <v>34.01</v>
      </c>
      <c r="T29" s="22">
        <f t="shared" si="3"/>
        <v>-1</v>
      </c>
      <c r="U29" s="19"/>
      <c r="V29" s="16">
        <v>0</v>
      </c>
      <c r="W29" s="18">
        <f t="shared" ref="W29:W35" si="34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5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6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ht="13.2" customHeight="1" x14ac:dyDescent="0.25">
      <c r="B30" s="24" t="s">
        <v>56</v>
      </c>
      <c r="C30" s="14"/>
      <c r="D30" s="15" t="s">
        <v>73</v>
      </c>
      <c r="E30" s="15"/>
      <c r="F30" s="17">
        <f t="shared" ref="F30:F31" si="37">$G$7</f>
        <v>100</v>
      </c>
      <c r="G30" s="16">
        <v>-0.44033296685597306</v>
      </c>
      <c r="H30" s="18">
        <f t="shared" si="31"/>
        <v>-44.033296685597307</v>
      </c>
      <c r="I30" s="19"/>
      <c r="J30" s="16">
        <v>0.44640000000000002</v>
      </c>
      <c r="K30" s="18">
        <f t="shared" si="32"/>
        <v>44.64</v>
      </c>
      <c r="L30" s="19"/>
      <c r="M30" s="21">
        <f t="shared" ref="M30:M31" si="38">K30-H30</f>
        <v>88.673296685597307</v>
      </c>
      <c r="N30" s="22">
        <f t="shared" ref="N30:N31" si="39">IF((H30)=0,"",(M30/H30))</f>
        <v>-2.013778285072195</v>
      </c>
      <c r="O30" s="19"/>
      <c r="P30" s="16">
        <v>0</v>
      </c>
      <c r="Q30" s="18">
        <f t="shared" si="33"/>
        <v>0</v>
      </c>
      <c r="R30" s="19"/>
      <c r="S30" s="21">
        <f t="shared" ref="S30:S31" si="40">Q30-K30</f>
        <v>-44.64</v>
      </c>
      <c r="T30" s="22">
        <f t="shared" ref="T30:T31" si="41">IF((K30)=0,"",(S30/K30))</f>
        <v>-1</v>
      </c>
      <c r="U30" s="19"/>
      <c r="V30" s="16">
        <v>0</v>
      </c>
      <c r="W30" s="18">
        <f t="shared" si="34"/>
        <v>0</v>
      </c>
      <c r="X30" s="19"/>
      <c r="Y30" s="21">
        <f t="shared" ref="Y30:Y31" si="42">W30-Q30</f>
        <v>0</v>
      </c>
      <c r="Z30" s="22" t="str">
        <f t="shared" ref="Z30:Z31" si="43">IF((Q30)=0,"",(Y30/Q30))</f>
        <v/>
      </c>
      <c r="AA30" s="19"/>
      <c r="AB30" s="16">
        <v>0</v>
      </c>
      <c r="AC30" s="18">
        <f t="shared" si="35"/>
        <v>0</v>
      </c>
      <c r="AD30" s="19"/>
      <c r="AE30" s="21">
        <f t="shared" ref="AE30:AE31" si="44">AC30-W30</f>
        <v>0</v>
      </c>
      <c r="AF30" s="22" t="str">
        <f t="shared" ref="AF30:AF31" si="45">IF((W30)=0,"",(AE30/W30))</f>
        <v/>
      </c>
      <c r="AG30" s="19"/>
      <c r="AH30" s="16">
        <v>0</v>
      </c>
      <c r="AI30" s="18">
        <f t="shared" si="36"/>
        <v>0</v>
      </c>
      <c r="AJ30" s="19"/>
      <c r="AK30" s="21">
        <f t="shared" ref="AK30:AK31" si="46">AI30-AC30</f>
        <v>0</v>
      </c>
      <c r="AL30" s="22" t="str">
        <f t="shared" ref="AL30:AL31" si="47">IF((AC30)=0,"",(AK30/AC30))</f>
        <v/>
      </c>
    </row>
    <row r="31" spans="2:38" ht="13.2" customHeight="1" x14ac:dyDescent="0.25">
      <c r="B31" s="140">
        <v>1595</v>
      </c>
      <c r="C31" s="14"/>
      <c r="D31" s="15" t="s">
        <v>73</v>
      </c>
      <c r="E31" s="15"/>
      <c r="F31" s="17">
        <f t="shared" si="37"/>
        <v>100</v>
      </c>
      <c r="G31" s="16">
        <v>0</v>
      </c>
      <c r="H31" s="18">
        <f t="shared" si="31"/>
        <v>0</v>
      </c>
      <c r="I31" s="19"/>
      <c r="J31" s="16">
        <v>4.6100000000000002E-2</v>
      </c>
      <c r="K31" s="18">
        <f t="shared" si="32"/>
        <v>4.6100000000000003</v>
      </c>
      <c r="L31" s="19"/>
      <c r="M31" s="21">
        <f t="shared" si="38"/>
        <v>4.6100000000000003</v>
      </c>
      <c r="N31" s="22" t="str">
        <f t="shared" si="39"/>
        <v/>
      </c>
      <c r="O31" s="19"/>
      <c r="P31" s="16">
        <v>0</v>
      </c>
      <c r="Q31" s="18">
        <f t="shared" si="33"/>
        <v>0</v>
      </c>
      <c r="R31" s="19"/>
      <c r="S31" s="21">
        <f t="shared" si="40"/>
        <v>-4.6100000000000003</v>
      </c>
      <c r="T31" s="22">
        <f t="shared" si="41"/>
        <v>-1</v>
      </c>
      <c r="U31" s="19"/>
      <c r="V31" s="16">
        <v>0</v>
      </c>
      <c r="W31" s="18">
        <f t="shared" si="34"/>
        <v>0</v>
      </c>
      <c r="X31" s="19"/>
      <c r="Y31" s="21">
        <f t="shared" si="42"/>
        <v>0</v>
      </c>
      <c r="Z31" s="22" t="str">
        <f t="shared" si="43"/>
        <v/>
      </c>
      <c r="AA31" s="19"/>
      <c r="AB31" s="16">
        <v>0</v>
      </c>
      <c r="AC31" s="18">
        <f t="shared" si="35"/>
        <v>0</v>
      </c>
      <c r="AD31" s="19"/>
      <c r="AE31" s="21">
        <f t="shared" si="44"/>
        <v>0</v>
      </c>
      <c r="AF31" s="22" t="str">
        <f t="shared" si="45"/>
        <v/>
      </c>
      <c r="AG31" s="19"/>
      <c r="AH31" s="16">
        <v>0</v>
      </c>
      <c r="AI31" s="18">
        <f t="shared" si="36"/>
        <v>0</v>
      </c>
      <c r="AJ31" s="19"/>
      <c r="AK31" s="21">
        <f t="shared" si="46"/>
        <v>0</v>
      </c>
      <c r="AL31" s="22" t="str">
        <f t="shared" si="47"/>
        <v/>
      </c>
    </row>
    <row r="32" spans="2:38" ht="13.2" hidden="1" customHeight="1" x14ac:dyDescent="0.25">
      <c r="B32" s="35"/>
      <c r="C32" s="14"/>
      <c r="D32" s="15"/>
      <c r="E32" s="15"/>
      <c r="F32" s="17">
        <f t="shared" ref="F32:F33" si="48">$G$7</f>
        <v>100</v>
      </c>
      <c r="G32" s="16"/>
      <c r="H32" s="18">
        <f t="shared" si="31"/>
        <v>0</v>
      </c>
      <c r="I32" s="36"/>
      <c r="J32" s="16"/>
      <c r="K32" s="18">
        <f t="shared" si="32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3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4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5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6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48"/>
        <v>100</v>
      </c>
      <c r="G33" s="141">
        <v>2.1690000000000001E-2</v>
      </c>
      <c r="H33" s="18">
        <f t="shared" si="31"/>
        <v>2.169</v>
      </c>
      <c r="I33" s="19"/>
      <c r="J33" s="141">
        <v>2.1690000000000001E-2</v>
      </c>
      <c r="K33" s="18">
        <f t="shared" si="32"/>
        <v>2.169</v>
      </c>
      <c r="L33" s="19"/>
      <c r="M33" s="21">
        <f t="shared" si="10"/>
        <v>0</v>
      </c>
      <c r="N33" s="22">
        <f t="shared" si="11"/>
        <v>0</v>
      </c>
      <c r="O33" s="19"/>
      <c r="P33" s="141">
        <v>2.1690000000000001E-2</v>
      </c>
      <c r="Q33" s="18">
        <f t="shared" si="33"/>
        <v>2.169</v>
      </c>
      <c r="R33" s="19"/>
      <c r="S33" s="21">
        <f t="shared" si="12"/>
        <v>0</v>
      </c>
      <c r="T33" s="22">
        <f t="shared" si="3"/>
        <v>0</v>
      </c>
      <c r="U33" s="19"/>
      <c r="V33" s="141">
        <v>2.1690000000000001E-2</v>
      </c>
      <c r="W33" s="18">
        <f t="shared" si="34"/>
        <v>2.169</v>
      </c>
      <c r="X33" s="19"/>
      <c r="Y33" s="21">
        <f t="shared" si="13"/>
        <v>0</v>
      </c>
      <c r="Z33" s="22">
        <f t="shared" si="5"/>
        <v>0</v>
      </c>
      <c r="AA33" s="19"/>
      <c r="AB33" s="141">
        <v>2.1690000000000001E-2</v>
      </c>
      <c r="AC33" s="18">
        <f t="shared" si="35"/>
        <v>2.169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2.1690000000000001E-2</v>
      </c>
      <c r="AI33" s="18">
        <f t="shared" si="36"/>
        <v>2.169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1354.760000000002</v>
      </c>
      <c r="G34" s="38">
        <f>IF(ISBLANK($D$5)=TRUE, 0, IF($D$5="TOU", 0.64*$G$44+0.18*$G$45+0.18*$G$46, IF(AND($D$5="non-TOU", $F$48&gt;0), G48,G47)))</f>
        <v>9.7000000000000003E-2</v>
      </c>
      <c r="H34" s="18">
        <f t="shared" si="31"/>
        <v>131.4117200000002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32"/>
        <v>131.4117200000002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33"/>
        <v>131.4117200000002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34"/>
        <v>131.4117200000002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35"/>
        <v>131.4117200000002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36"/>
        <v>131.4117200000002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31"/>
        <v>0</v>
      </c>
      <c r="I35" s="19"/>
      <c r="J35" s="38"/>
      <c r="K35" s="18">
        <f t="shared" si="32"/>
        <v>0</v>
      </c>
      <c r="L35" s="19"/>
      <c r="M35" s="21">
        <f t="shared" si="10"/>
        <v>0</v>
      </c>
      <c r="N35" s="22"/>
      <c r="O35" s="19"/>
      <c r="P35" s="38"/>
      <c r="Q35" s="18">
        <f t="shared" si="33"/>
        <v>0</v>
      </c>
      <c r="R35" s="19"/>
      <c r="S35" s="21">
        <f t="shared" si="12"/>
        <v>0</v>
      </c>
      <c r="T35" s="22"/>
      <c r="U35" s="19"/>
      <c r="V35" s="38"/>
      <c r="W35" s="18">
        <f t="shared" si="34"/>
        <v>0</v>
      </c>
      <c r="X35" s="19"/>
      <c r="Y35" s="21">
        <f t="shared" si="13"/>
        <v>0</v>
      </c>
      <c r="Z35" s="22"/>
      <c r="AA35" s="19"/>
      <c r="AB35" s="38"/>
      <c r="AC35" s="18">
        <f t="shared" si="35"/>
        <v>0</v>
      </c>
      <c r="AD35" s="19"/>
      <c r="AE35" s="21">
        <f t="shared" si="14"/>
        <v>0</v>
      </c>
      <c r="AF35" s="22"/>
      <c r="AG35" s="19"/>
      <c r="AH35" s="38"/>
      <c r="AI35" s="18">
        <f t="shared" si="36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547.73725860288698</v>
      </c>
      <c r="I36" s="31"/>
      <c r="J36" s="42"/>
      <c r="K36" s="44">
        <f>SUM(K29:K35)+K28</f>
        <v>777.89072000000021</v>
      </c>
      <c r="L36" s="31"/>
      <c r="M36" s="32">
        <f t="shared" si="10"/>
        <v>230.15346139711323</v>
      </c>
      <c r="N36" s="33">
        <f t="shared" ref="N36:N46" si="49">IF((H36)=0,"",(M36/H36))</f>
        <v>0.42018953025792966</v>
      </c>
      <c r="O36" s="31"/>
      <c r="P36" s="42"/>
      <c r="Q36" s="44">
        <f>SUM(Q29:Q35)+Q28</f>
        <v>792.79072000000019</v>
      </c>
      <c r="R36" s="31"/>
      <c r="S36" s="32">
        <f t="shared" si="12"/>
        <v>14.899999999999977</v>
      </c>
      <c r="T36" s="33">
        <f t="shared" ref="T36:T46" si="50">IF((K36)=0,"",(S36/K36))</f>
        <v>1.9154361424956932E-2</v>
      </c>
      <c r="U36" s="31"/>
      <c r="V36" s="42"/>
      <c r="W36" s="44">
        <f>SUM(W29:W35)+W28</f>
        <v>808.65072000000009</v>
      </c>
      <c r="X36" s="31"/>
      <c r="Y36" s="32">
        <f t="shared" si="13"/>
        <v>15.8599999999999</v>
      </c>
      <c r="Z36" s="33">
        <f t="shared" ref="Z36:Z46" si="51">IF((Q36)=0,"",(Y36/Q36))</f>
        <v>2.0005279577439927E-2</v>
      </c>
      <c r="AA36" s="31"/>
      <c r="AB36" s="42"/>
      <c r="AC36" s="44">
        <f>SUM(AC29:AC35)+AC28</f>
        <v>817.88072000000011</v>
      </c>
      <c r="AD36" s="31"/>
      <c r="AE36" s="32">
        <f t="shared" si="14"/>
        <v>9.2300000000000182</v>
      </c>
      <c r="AF36" s="33">
        <f t="shared" ref="AF36:AF46" si="52">IF((W36)=0,"",(AE36/W36))</f>
        <v>1.1414075040952189E-2</v>
      </c>
      <c r="AG36" s="31"/>
      <c r="AH36" s="42"/>
      <c r="AI36" s="44">
        <f>SUM(AI29:AI35)+AI28</f>
        <v>836.74072000000024</v>
      </c>
      <c r="AJ36" s="31"/>
      <c r="AK36" s="32">
        <f t="shared" si="15"/>
        <v>18.860000000000127</v>
      </c>
      <c r="AL36" s="33">
        <f t="shared" ref="AL36:AL46" si="53">IF((AC36)=0,"",(AK36/AC36))</f>
        <v>2.3059597247872678E-2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100</v>
      </c>
      <c r="G37" s="20">
        <v>2.5070999999999999</v>
      </c>
      <c r="H37" s="18">
        <f>F37*G37</f>
        <v>250.70999999999998</v>
      </c>
      <c r="I37" s="19"/>
      <c r="J37" s="20">
        <v>2.6038000000000001</v>
      </c>
      <c r="K37" s="18">
        <f>$F37*J37</f>
        <v>260.38</v>
      </c>
      <c r="L37" s="19"/>
      <c r="M37" s="21">
        <f t="shared" si="10"/>
        <v>9.6700000000000159</v>
      </c>
      <c r="N37" s="22">
        <f t="shared" si="49"/>
        <v>3.8570459893901385E-2</v>
      </c>
      <c r="O37" s="19"/>
      <c r="P37" s="20">
        <v>2.6913</v>
      </c>
      <c r="Q37" s="18">
        <f>$F37*P37</f>
        <v>269.13</v>
      </c>
      <c r="R37" s="19"/>
      <c r="S37" s="21">
        <f t="shared" si="12"/>
        <v>8.75</v>
      </c>
      <c r="T37" s="22">
        <f t="shared" si="50"/>
        <v>3.3604731546201708E-2</v>
      </c>
      <c r="U37" s="19"/>
      <c r="V37" s="20">
        <v>2.7789000000000001</v>
      </c>
      <c r="W37" s="18">
        <f>$F37*V37</f>
        <v>277.89</v>
      </c>
      <c r="X37" s="19"/>
      <c r="Y37" s="21">
        <f t="shared" si="13"/>
        <v>8.7599999999999909</v>
      </c>
      <c r="Z37" s="22">
        <f t="shared" si="51"/>
        <v>3.2549325604726308E-2</v>
      </c>
      <c r="AA37" s="19"/>
      <c r="AB37" s="20">
        <v>2.8664000000000001</v>
      </c>
      <c r="AC37" s="18">
        <f>$F37*AB37</f>
        <v>286.64</v>
      </c>
      <c r="AD37" s="19"/>
      <c r="AE37" s="21">
        <f t="shared" si="14"/>
        <v>8.75</v>
      </c>
      <c r="AF37" s="22">
        <f t="shared" si="52"/>
        <v>3.1487279139227754E-2</v>
      </c>
      <c r="AG37" s="19"/>
      <c r="AH37" s="20">
        <v>2.9539</v>
      </c>
      <c r="AI37" s="18">
        <f>$F37*AH37</f>
        <v>295.39</v>
      </c>
      <c r="AJ37" s="19"/>
      <c r="AK37" s="21">
        <f t="shared" si="15"/>
        <v>8.75</v>
      </c>
      <c r="AL37" s="22">
        <f t="shared" si="53"/>
        <v>3.0526095450739605E-2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100</v>
      </c>
      <c r="G38" s="20">
        <v>1.8734</v>
      </c>
      <c r="H38" s="18">
        <f>F38*G38</f>
        <v>187.34</v>
      </c>
      <c r="I38" s="19"/>
      <c r="J38" s="20">
        <v>2.0114999999999998</v>
      </c>
      <c r="K38" s="18">
        <f>$F38*J38</f>
        <v>201.14999999999998</v>
      </c>
      <c r="L38" s="19"/>
      <c r="M38" s="21">
        <f t="shared" si="10"/>
        <v>13.809999999999974</v>
      </c>
      <c r="N38" s="22">
        <f t="shared" si="49"/>
        <v>7.3716237856303907E-2</v>
      </c>
      <c r="O38" s="19"/>
      <c r="P38" s="20">
        <v>2.0527000000000002</v>
      </c>
      <c r="Q38" s="18">
        <f>$F38*P38</f>
        <v>205.27</v>
      </c>
      <c r="R38" s="19"/>
      <c r="S38" s="21">
        <f t="shared" si="12"/>
        <v>4.120000000000033</v>
      </c>
      <c r="T38" s="22">
        <f t="shared" si="50"/>
        <v>2.0482227193636755E-2</v>
      </c>
      <c r="U38" s="19"/>
      <c r="V38" s="20">
        <v>2.0937999999999999</v>
      </c>
      <c r="W38" s="18">
        <f>$F38*V38</f>
        <v>209.38</v>
      </c>
      <c r="X38" s="19"/>
      <c r="Y38" s="21">
        <f t="shared" si="13"/>
        <v>4.1099999999999852</v>
      </c>
      <c r="Z38" s="22">
        <f t="shared" si="51"/>
        <v>2.0022409509426537E-2</v>
      </c>
      <c r="AA38" s="19"/>
      <c r="AB38" s="20">
        <v>2.1349</v>
      </c>
      <c r="AC38" s="18">
        <f>$F38*AB38</f>
        <v>213.49</v>
      </c>
      <c r="AD38" s="19"/>
      <c r="AE38" s="21">
        <f t="shared" si="14"/>
        <v>4.1100000000000136</v>
      </c>
      <c r="AF38" s="22">
        <f t="shared" si="52"/>
        <v>1.9629381984907889E-2</v>
      </c>
      <c r="AG38" s="19"/>
      <c r="AH38" s="20">
        <v>2.1760999999999999</v>
      </c>
      <c r="AI38" s="18">
        <f>$F38*AH38</f>
        <v>217.60999999999999</v>
      </c>
      <c r="AJ38" s="19"/>
      <c r="AK38" s="21">
        <f t="shared" si="15"/>
        <v>4.1199999999999761</v>
      </c>
      <c r="AL38" s="22">
        <f t="shared" si="53"/>
        <v>1.9298327790528719E-2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985.78725860288694</v>
      </c>
      <c r="I39" s="49"/>
      <c r="J39" s="48"/>
      <c r="K39" s="44">
        <f>SUM(K36:K38)</f>
        <v>1239.4207200000001</v>
      </c>
      <c r="L39" s="49"/>
      <c r="M39" s="32">
        <f t="shared" si="10"/>
        <v>253.63346139711314</v>
      </c>
      <c r="N39" s="33">
        <f t="shared" si="49"/>
        <v>0.257290261345614</v>
      </c>
      <c r="O39" s="49"/>
      <c r="P39" s="48"/>
      <c r="Q39" s="44">
        <f>SUM(Q36:Q38)</f>
        <v>1267.1907200000001</v>
      </c>
      <c r="R39" s="49"/>
      <c r="S39" s="32">
        <f t="shared" si="12"/>
        <v>27.769999999999982</v>
      </c>
      <c r="T39" s="33">
        <f t="shared" si="50"/>
        <v>2.2405628332564893E-2</v>
      </c>
      <c r="U39" s="49"/>
      <c r="V39" s="48"/>
      <c r="W39" s="44">
        <f>SUM(W36:W38)</f>
        <v>1295.9207200000001</v>
      </c>
      <c r="X39" s="49"/>
      <c r="Y39" s="32">
        <f t="shared" si="13"/>
        <v>28.730000000000018</v>
      </c>
      <c r="Z39" s="33">
        <f t="shared" si="51"/>
        <v>2.2672198862062388E-2</v>
      </c>
      <c r="AA39" s="49"/>
      <c r="AB39" s="48"/>
      <c r="AC39" s="44">
        <f>SUM(AC36:AC38)</f>
        <v>1318.01072</v>
      </c>
      <c r="AD39" s="49"/>
      <c r="AE39" s="32">
        <f t="shared" si="14"/>
        <v>22.089999999999918</v>
      </c>
      <c r="AF39" s="33">
        <f t="shared" si="52"/>
        <v>1.7045795826152017E-2</v>
      </c>
      <c r="AG39" s="49"/>
      <c r="AH39" s="48"/>
      <c r="AI39" s="44">
        <f>SUM(AI36:AI38)</f>
        <v>1349.74072</v>
      </c>
      <c r="AJ39" s="49"/>
      <c r="AK39" s="32">
        <f t="shared" si="15"/>
        <v>31.730000000000018</v>
      </c>
      <c r="AL39" s="33">
        <f t="shared" si="53"/>
        <v>2.4074159275426849E-2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45354.759999999995</v>
      </c>
      <c r="G40" s="51">
        <v>4.4000000000000003E-3</v>
      </c>
      <c r="H40" s="162">
        <f t="shared" ref="H40:H48" si="54">F40*G40</f>
        <v>199.56094399999998</v>
      </c>
      <c r="I40" s="19"/>
      <c r="J40" s="51">
        <v>4.4000000000000003E-3</v>
      </c>
      <c r="K40" s="162">
        <f t="shared" ref="K40:K48" si="55">$F40*J40</f>
        <v>199.56094399999998</v>
      </c>
      <c r="L40" s="19"/>
      <c r="M40" s="21">
        <f>K40-H40</f>
        <v>0</v>
      </c>
      <c r="N40" s="163">
        <f t="shared" si="49"/>
        <v>0</v>
      </c>
      <c r="O40" s="19"/>
      <c r="P40" s="51">
        <v>4.4000000000000003E-3</v>
      </c>
      <c r="Q40" s="162">
        <f t="shared" ref="Q40:Q48" si="56">$F40*P40</f>
        <v>199.56094399999998</v>
      </c>
      <c r="R40" s="19"/>
      <c r="S40" s="21">
        <f t="shared" si="12"/>
        <v>0</v>
      </c>
      <c r="T40" s="163">
        <f t="shared" si="50"/>
        <v>0</v>
      </c>
      <c r="U40" s="19"/>
      <c r="V40" s="51">
        <v>4.4000000000000003E-3</v>
      </c>
      <c r="W40" s="162">
        <f t="shared" ref="W40:W48" si="57">$F40*V40</f>
        <v>199.56094399999998</v>
      </c>
      <c r="X40" s="19"/>
      <c r="Y40" s="21">
        <f t="shared" si="13"/>
        <v>0</v>
      </c>
      <c r="Z40" s="163">
        <f t="shared" si="51"/>
        <v>0</v>
      </c>
      <c r="AA40" s="19"/>
      <c r="AB40" s="51">
        <v>4.4000000000000003E-3</v>
      </c>
      <c r="AC40" s="162">
        <f t="shared" ref="AC40:AC48" si="58">$F40*AB40</f>
        <v>199.56094399999998</v>
      </c>
      <c r="AD40" s="19"/>
      <c r="AE40" s="21">
        <f t="shared" si="14"/>
        <v>0</v>
      </c>
      <c r="AF40" s="163">
        <f t="shared" si="52"/>
        <v>0</v>
      </c>
      <c r="AG40" s="19"/>
      <c r="AH40" s="51">
        <v>4.4000000000000003E-3</v>
      </c>
      <c r="AI40" s="162">
        <f t="shared" ref="AI40:AI48" si="59">$F40*AH40</f>
        <v>199.56094399999998</v>
      </c>
      <c r="AJ40" s="19"/>
      <c r="AK40" s="21">
        <f t="shared" si="15"/>
        <v>0</v>
      </c>
      <c r="AL40" s="163">
        <f t="shared" si="53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45354.759999999995</v>
      </c>
      <c r="G41" s="51">
        <v>1.1999999999999999E-3</v>
      </c>
      <c r="H41" s="162">
        <f t="shared" si="54"/>
        <v>54.42571199999999</v>
      </c>
      <c r="I41" s="19"/>
      <c r="J41" s="51">
        <v>1.1999999999999999E-3</v>
      </c>
      <c r="K41" s="162">
        <f t="shared" si="55"/>
        <v>54.42571199999999</v>
      </c>
      <c r="L41" s="19"/>
      <c r="M41" s="21">
        <f t="shared" si="10"/>
        <v>0</v>
      </c>
      <c r="N41" s="163">
        <f t="shared" si="49"/>
        <v>0</v>
      </c>
      <c r="O41" s="19"/>
      <c r="P41" s="51">
        <v>1.2999999999999999E-3</v>
      </c>
      <c r="Q41" s="162">
        <f t="shared" si="56"/>
        <v>58.961187999999993</v>
      </c>
      <c r="R41" s="19"/>
      <c r="S41" s="21">
        <f t="shared" si="12"/>
        <v>4.5354760000000027</v>
      </c>
      <c r="T41" s="163">
        <f t="shared" si="50"/>
        <v>8.3333333333333398E-2</v>
      </c>
      <c r="U41" s="19"/>
      <c r="V41" s="51">
        <v>1.2999999999999999E-3</v>
      </c>
      <c r="W41" s="162">
        <f t="shared" si="57"/>
        <v>58.961187999999993</v>
      </c>
      <c r="X41" s="19"/>
      <c r="Y41" s="21">
        <f t="shared" si="13"/>
        <v>0</v>
      </c>
      <c r="Z41" s="163">
        <f t="shared" si="51"/>
        <v>0</v>
      </c>
      <c r="AA41" s="19"/>
      <c r="AB41" s="51">
        <v>1.2999999999999999E-3</v>
      </c>
      <c r="AC41" s="162">
        <f t="shared" si="58"/>
        <v>58.961187999999993</v>
      </c>
      <c r="AD41" s="19"/>
      <c r="AE41" s="21">
        <f t="shared" si="14"/>
        <v>0</v>
      </c>
      <c r="AF41" s="163">
        <f t="shared" si="52"/>
        <v>0</v>
      </c>
      <c r="AG41" s="19"/>
      <c r="AH41" s="51">
        <v>1.2999999999999999E-3</v>
      </c>
      <c r="AI41" s="162">
        <f t="shared" si="59"/>
        <v>58.961187999999993</v>
      </c>
      <c r="AJ41" s="19"/>
      <c r="AK41" s="21">
        <f t="shared" si="15"/>
        <v>0</v>
      </c>
      <c r="AL41" s="163">
        <f t="shared" si="53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54"/>
        <v>0.25</v>
      </c>
      <c r="I42" s="19"/>
      <c r="J42" s="51">
        <v>0.25</v>
      </c>
      <c r="K42" s="162">
        <f t="shared" si="55"/>
        <v>0.25</v>
      </c>
      <c r="L42" s="19"/>
      <c r="M42" s="21">
        <f t="shared" si="10"/>
        <v>0</v>
      </c>
      <c r="N42" s="163">
        <f t="shared" si="49"/>
        <v>0</v>
      </c>
      <c r="O42" s="19"/>
      <c r="P42" s="51">
        <v>0.25</v>
      </c>
      <c r="Q42" s="162">
        <f t="shared" si="56"/>
        <v>0.25</v>
      </c>
      <c r="R42" s="19"/>
      <c r="S42" s="21">
        <f t="shared" si="12"/>
        <v>0</v>
      </c>
      <c r="T42" s="163">
        <f t="shared" si="50"/>
        <v>0</v>
      </c>
      <c r="U42" s="19"/>
      <c r="V42" s="51">
        <v>0.25</v>
      </c>
      <c r="W42" s="162">
        <f t="shared" si="57"/>
        <v>0.25</v>
      </c>
      <c r="X42" s="19"/>
      <c r="Y42" s="21">
        <f t="shared" si="13"/>
        <v>0</v>
      </c>
      <c r="Z42" s="163">
        <f t="shared" si="51"/>
        <v>0</v>
      </c>
      <c r="AA42" s="19"/>
      <c r="AB42" s="51">
        <v>0.25</v>
      </c>
      <c r="AC42" s="162">
        <f t="shared" si="58"/>
        <v>0.25</v>
      </c>
      <c r="AD42" s="19"/>
      <c r="AE42" s="21">
        <f t="shared" si="14"/>
        <v>0</v>
      </c>
      <c r="AF42" s="163">
        <f t="shared" si="52"/>
        <v>0</v>
      </c>
      <c r="AG42" s="19"/>
      <c r="AH42" s="51">
        <v>0.25</v>
      </c>
      <c r="AI42" s="162">
        <f t="shared" si="59"/>
        <v>0.25</v>
      </c>
      <c r="AJ42" s="19"/>
      <c r="AK42" s="21">
        <f t="shared" si="15"/>
        <v>0</v>
      </c>
      <c r="AL42" s="163">
        <f t="shared" si="53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43999.999999999993</v>
      </c>
      <c r="G43" s="51">
        <v>7.0000000000000001E-3</v>
      </c>
      <c r="H43" s="162">
        <f t="shared" si="54"/>
        <v>307.99999999999994</v>
      </c>
      <c r="I43" s="19"/>
      <c r="J43" s="51">
        <v>7.0000000000000001E-3</v>
      </c>
      <c r="K43" s="162">
        <f t="shared" si="55"/>
        <v>307.99999999999994</v>
      </c>
      <c r="L43" s="19"/>
      <c r="M43" s="21">
        <f t="shared" si="10"/>
        <v>0</v>
      </c>
      <c r="N43" s="163">
        <f t="shared" si="49"/>
        <v>0</v>
      </c>
      <c r="O43" s="19"/>
      <c r="P43" s="51">
        <v>7.0000000000000001E-3</v>
      </c>
      <c r="Q43" s="162">
        <f t="shared" si="56"/>
        <v>307.99999999999994</v>
      </c>
      <c r="R43" s="19"/>
      <c r="S43" s="21">
        <f t="shared" si="12"/>
        <v>0</v>
      </c>
      <c r="T43" s="163">
        <f t="shared" si="50"/>
        <v>0</v>
      </c>
      <c r="U43" s="19"/>
      <c r="V43" s="51">
        <v>7.0000000000000001E-3</v>
      </c>
      <c r="W43" s="162">
        <f t="shared" si="57"/>
        <v>307.99999999999994</v>
      </c>
      <c r="X43" s="19"/>
      <c r="Y43" s="21">
        <f t="shared" si="13"/>
        <v>0</v>
      </c>
      <c r="Z43" s="163">
        <f t="shared" si="51"/>
        <v>0</v>
      </c>
      <c r="AA43" s="19"/>
      <c r="AB43" s="51">
        <v>7.0000000000000001E-3</v>
      </c>
      <c r="AC43" s="162">
        <f t="shared" si="58"/>
        <v>307.99999999999994</v>
      </c>
      <c r="AD43" s="19"/>
      <c r="AE43" s="21">
        <f t="shared" si="14"/>
        <v>0</v>
      </c>
      <c r="AF43" s="163">
        <f t="shared" si="52"/>
        <v>0</v>
      </c>
      <c r="AG43" s="19"/>
      <c r="AH43" s="51">
        <v>7.0000000000000001E-3</v>
      </c>
      <c r="AI43" s="162">
        <f t="shared" si="59"/>
        <v>307.99999999999994</v>
      </c>
      <c r="AJ43" s="19"/>
      <c r="AK43" s="21">
        <f t="shared" si="15"/>
        <v>0</v>
      </c>
      <c r="AL43" s="163">
        <f t="shared" si="53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28159.999999999996</v>
      </c>
      <c r="G44" s="55">
        <v>7.1999999999999995E-2</v>
      </c>
      <c r="H44" s="162">
        <f t="shared" si="54"/>
        <v>2027.5199999999995</v>
      </c>
      <c r="I44" s="19"/>
      <c r="J44" s="55">
        <v>7.1999999999999995E-2</v>
      </c>
      <c r="K44" s="162">
        <f t="shared" si="55"/>
        <v>2027.5199999999995</v>
      </c>
      <c r="L44" s="19"/>
      <c r="M44" s="21">
        <f t="shared" si="10"/>
        <v>0</v>
      </c>
      <c r="N44" s="163">
        <f t="shared" si="49"/>
        <v>0</v>
      </c>
      <c r="O44" s="19"/>
      <c r="P44" s="55">
        <v>7.1999999999999995E-2</v>
      </c>
      <c r="Q44" s="162">
        <f t="shared" si="56"/>
        <v>2027.5199999999995</v>
      </c>
      <c r="R44" s="19"/>
      <c r="S44" s="21">
        <f t="shared" si="12"/>
        <v>0</v>
      </c>
      <c r="T44" s="163">
        <f t="shared" si="50"/>
        <v>0</v>
      </c>
      <c r="U44" s="19"/>
      <c r="V44" s="55">
        <v>7.1999999999999995E-2</v>
      </c>
      <c r="W44" s="162">
        <f t="shared" si="57"/>
        <v>2027.5199999999995</v>
      </c>
      <c r="X44" s="19"/>
      <c r="Y44" s="21">
        <f t="shared" si="13"/>
        <v>0</v>
      </c>
      <c r="Z44" s="163">
        <f t="shared" si="51"/>
        <v>0</v>
      </c>
      <c r="AA44" s="19"/>
      <c r="AB44" s="55">
        <v>7.1999999999999995E-2</v>
      </c>
      <c r="AC44" s="162">
        <f t="shared" si="58"/>
        <v>2027.5199999999995</v>
      </c>
      <c r="AD44" s="19"/>
      <c r="AE44" s="21">
        <f t="shared" si="14"/>
        <v>0</v>
      </c>
      <c r="AF44" s="163">
        <f t="shared" si="52"/>
        <v>0</v>
      </c>
      <c r="AG44" s="19"/>
      <c r="AH44" s="55">
        <v>7.1999999999999995E-2</v>
      </c>
      <c r="AI44" s="162">
        <f t="shared" si="59"/>
        <v>2027.5199999999995</v>
      </c>
      <c r="AJ44" s="19"/>
      <c r="AK44" s="21">
        <f t="shared" si="15"/>
        <v>0</v>
      </c>
      <c r="AL44" s="163">
        <f t="shared" si="53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7919.9999999999982</v>
      </c>
      <c r="G45" s="55">
        <v>0.109</v>
      </c>
      <c r="H45" s="162">
        <f t="shared" si="54"/>
        <v>863.27999999999975</v>
      </c>
      <c r="I45" s="19"/>
      <c r="J45" s="55">
        <v>0.109</v>
      </c>
      <c r="K45" s="162">
        <f t="shared" si="55"/>
        <v>863.27999999999975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56"/>
        <v>863.27999999999975</v>
      </c>
      <c r="R45" s="19"/>
      <c r="S45" s="21">
        <f t="shared" si="12"/>
        <v>0</v>
      </c>
      <c r="T45" s="163">
        <f t="shared" si="50"/>
        <v>0</v>
      </c>
      <c r="U45" s="19"/>
      <c r="V45" s="55">
        <v>0.109</v>
      </c>
      <c r="W45" s="162">
        <f t="shared" si="57"/>
        <v>863.27999999999975</v>
      </c>
      <c r="X45" s="19"/>
      <c r="Y45" s="21">
        <f t="shared" si="13"/>
        <v>0</v>
      </c>
      <c r="Z45" s="163">
        <f t="shared" si="51"/>
        <v>0</v>
      </c>
      <c r="AA45" s="19"/>
      <c r="AB45" s="55">
        <v>0.109</v>
      </c>
      <c r="AC45" s="162">
        <f t="shared" si="58"/>
        <v>863.27999999999975</v>
      </c>
      <c r="AD45" s="19"/>
      <c r="AE45" s="21">
        <f t="shared" si="14"/>
        <v>0</v>
      </c>
      <c r="AF45" s="163">
        <f t="shared" si="52"/>
        <v>0</v>
      </c>
      <c r="AG45" s="19"/>
      <c r="AH45" s="55">
        <v>0.109</v>
      </c>
      <c r="AI45" s="162">
        <f t="shared" si="59"/>
        <v>863.27999999999975</v>
      </c>
      <c r="AJ45" s="19"/>
      <c r="AK45" s="21">
        <f t="shared" si="15"/>
        <v>0</v>
      </c>
      <c r="AL45" s="163">
        <f t="shared" si="53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7919.9999999999982</v>
      </c>
      <c r="G46" s="55">
        <v>0.129</v>
      </c>
      <c r="H46" s="162">
        <f t="shared" si="54"/>
        <v>1021.6799999999998</v>
      </c>
      <c r="I46" s="19"/>
      <c r="J46" s="55">
        <v>0.129</v>
      </c>
      <c r="K46" s="162">
        <f t="shared" si="55"/>
        <v>1021.6799999999998</v>
      </c>
      <c r="L46" s="19"/>
      <c r="M46" s="21">
        <f t="shared" si="10"/>
        <v>0</v>
      </c>
      <c r="N46" s="163">
        <f t="shared" si="49"/>
        <v>0</v>
      </c>
      <c r="O46" s="19"/>
      <c r="P46" s="55">
        <v>0.129</v>
      </c>
      <c r="Q46" s="162">
        <f t="shared" si="56"/>
        <v>1021.6799999999998</v>
      </c>
      <c r="R46" s="19"/>
      <c r="S46" s="21">
        <f t="shared" si="12"/>
        <v>0</v>
      </c>
      <c r="T46" s="163">
        <f t="shared" si="50"/>
        <v>0</v>
      </c>
      <c r="U46" s="19"/>
      <c r="V46" s="55">
        <v>0.129</v>
      </c>
      <c r="W46" s="162">
        <f t="shared" si="57"/>
        <v>1021.6799999999998</v>
      </c>
      <c r="X46" s="19"/>
      <c r="Y46" s="21">
        <f t="shared" si="13"/>
        <v>0</v>
      </c>
      <c r="Z46" s="163">
        <f t="shared" si="51"/>
        <v>0</v>
      </c>
      <c r="AA46" s="19"/>
      <c r="AB46" s="55">
        <v>0.129</v>
      </c>
      <c r="AC46" s="162">
        <f t="shared" si="58"/>
        <v>1021.6799999999998</v>
      </c>
      <c r="AD46" s="19"/>
      <c r="AE46" s="21">
        <f t="shared" si="14"/>
        <v>0</v>
      </c>
      <c r="AF46" s="163">
        <f t="shared" si="52"/>
        <v>0</v>
      </c>
      <c r="AG46" s="19"/>
      <c r="AH46" s="55">
        <v>0.129</v>
      </c>
      <c r="AI46" s="162">
        <f t="shared" si="59"/>
        <v>1021.6799999999998</v>
      </c>
      <c r="AJ46" s="19"/>
      <c r="AK46" s="21">
        <f t="shared" si="15"/>
        <v>0</v>
      </c>
      <c r="AL46" s="163">
        <f t="shared" si="53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54"/>
        <v>62.25</v>
      </c>
      <c r="I47" s="60"/>
      <c r="J47" s="55">
        <v>8.3000000000000004E-2</v>
      </c>
      <c r="K47" s="162">
        <f t="shared" si="55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56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57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58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59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43249.999999999993</v>
      </c>
      <c r="G48" s="55">
        <v>9.7000000000000003E-2</v>
      </c>
      <c r="H48" s="162">
        <f t="shared" si="54"/>
        <v>4195.2499999999991</v>
      </c>
      <c r="I48" s="60"/>
      <c r="J48" s="55">
        <v>9.7000000000000003E-2</v>
      </c>
      <c r="K48" s="162">
        <f t="shared" si="55"/>
        <v>4195.2499999999991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56"/>
        <v>4195.2499999999991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57"/>
        <v>4195.2499999999991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58"/>
        <v>4195.2499999999991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59"/>
        <v>4195.2499999999991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5460.5039146028857</v>
      </c>
      <c r="I50" s="76"/>
      <c r="J50" s="73"/>
      <c r="K50" s="75">
        <f>SUM(K40:K46,K39)</f>
        <v>5714.1373759999988</v>
      </c>
      <c r="L50" s="76"/>
      <c r="M50" s="77">
        <f>K50-H50</f>
        <v>253.63346139711302</v>
      </c>
      <c r="N50" s="78">
        <f>IF((H50)=0,"",(M50/H50))</f>
        <v>4.6448728059479555E-2</v>
      </c>
      <c r="O50" s="76"/>
      <c r="P50" s="73"/>
      <c r="Q50" s="75">
        <f>SUM(Q40:Q46,Q39)</f>
        <v>5746.4428520000001</v>
      </c>
      <c r="R50" s="76"/>
      <c r="S50" s="77">
        <f t="shared" si="12"/>
        <v>32.305476000001363</v>
      </c>
      <c r="T50" s="78">
        <f>IF((K50)=0,"",(S50/K50))</f>
        <v>5.6536050630647929E-3</v>
      </c>
      <c r="U50" s="76"/>
      <c r="V50" s="73"/>
      <c r="W50" s="75">
        <f>SUM(W40:W46,W39)</f>
        <v>5775.1728519999997</v>
      </c>
      <c r="X50" s="76"/>
      <c r="Y50" s="77">
        <f t="shared" si="13"/>
        <v>28.729999999999563</v>
      </c>
      <c r="Z50" s="78">
        <f>IF((Q50)=0,"",(Y50/Q50))</f>
        <v>4.9996146729276766E-3</v>
      </c>
      <c r="AA50" s="76"/>
      <c r="AB50" s="73"/>
      <c r="AC50" s="75">
        <f>SUM(AC40:AC46,AC39)</f>
        <v>5797.2628519999998</v>
      </c>
      <c r="AD50" s="76"/>
      <c r="AE50" s="77">
        <f t="shared" si="14"/>
        <v>22.090000000000146</v>
      </c>
      <c r="AF50" s="78">
        <f>IF((W50)=0,"",(AE50/W50))</f>
        <v>3.8249937389060414E-3</v>
      </c>
      <c r="AG50" s="76"/>
      <c r="AH50" s="73"/>
      <c r="AI50" s="75">
        <f>SUM(AI40:AI46,AI39)</f>
        <v>5828.9928519999994</v>
      </c>
      <c r="AJ50" s="76"/>
      <c r="AK50" s="77">
        <f t="shared" si="15"/>
        <v>31.729999999999563</v>
      </c>
      <c r="AL50" s="78">
        <f>IF((AC50)=0,"",(AK50/AC50))</f>
        <v>5.4732726133080237E-3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709.8655088983752</v>
      </c>
      <c r="I51" s="83"/>
      <c r="J51" s="80">
        <v>0.13</v>
      </c>
      <c r="K51" s="84">
        <f>K50*J51</f>
        <v>742.83785887999989</v>
      </c>
      <c r="L51" s="83"/>
      <c r="M51" s="85">
        <f>K51-H51</f>
        <v>32.972349981624689</v>
      </c>
      <c r="N51" s="86">
        <f>IF((H51)=0,"",(M51/H51))</f>
        <v>4.6448728059479548E-2</v>
      </c>
      <c r="O51" s="83"/>
      <c r="P51" s="80">
        <v>0.13</v>
      </c>
      <c r="Q51" s="84">
        <f>Q50*P51</f>
        <v>747.03757075999999</v>
      </c>
      <c r="R51" s="83"/>
      <c r="S51" s="85">
        <f t="shared" si="12"/>
        <v>4.199711880000109</v>
      </c>
      <c r="T51" s="86">
        <f>IF((K51)=0,"",(S51/K51))</f>
        <v>5.6536050630647009E-3</v>
      </c>
      <c r="U51" s="83"/>
      <c r="V51" s="80">
        <v>0.13</v>
      </c>
      <c r="W51" s="84">
        <f>W50*V51</f>
        <v>750.77247076000003</v>
      </c>
      <c r="X51" s="83"/>
      <c r="Y51" s="85">
        <f t="shared" si="13"/>
        <v>3.7349000000000387</v>
      </c>
      <c r="Z51" s="86">
        <f>IF((Q51)=0,"",(Y51/Q51))</f>
        <v>4.9996146729278041E-3</v>
      </c>
      <c r="AA51" s="83"/>
      <c r="AB51" s="80">
        <v>0.13</v>
      </c>
      <c r="AC51" s="84">
        <f>AC50*AB51</f>
        <v>753.64417075999995</v>
      </c>
      <c r="AD51" s="83"/>
      <c r="AE51" s="85">
        <f t="shared" si="14"/>
        <v>2.8716999999999189</v>
      </c>
      <c r="AF51" s="86">
        <f>IF((W51)=0,"",(AE51/W51))</f>
        <v>3.8249937389059079E-3</v>
      </c>
      <c r="AG51" s="83"/>
      <c r="AH51" s="80">
        <v>0.13</v>
      </c>
      <c r="AI51" s="84">
        <f>AI50*AH51</f>
        <v>757.76907075999998</v>
      </c>
      <c r="AJ51" s="83"/>
      <c r="AK51" s="85">
        <f t="shared" si="15"/>
        <v>4.1249000000000251</v>
      </c>
      <c r="AL51" s="86">
        <f>IF((AC51)=0,"",(AK51/AC51))</f>
        <v>5.4732726133081321E-3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6170.3694235012608</v>
      </c>
      <c r="I52" s="83"/>
      <c r="J52" s="88"/>
      <c r="K52" s="84">
        <f>K50+K51</f>
        <v>6456.9752348799984</v>
      </c>
      <c r="L52" s="83"/>
      <c r="M52" s="85">
        <f>K52-H52</f>
        <v>286.6058113787376</v>
      </c>
      <c r="N52" s="86">
        <f>IF((H52)=0,"",(M52/H52))</f>
        <v>4.6448728059479541E-2</v>
      </c>
      <c r="O52" s="83"/>
      <c r="P52" s="88"/>
      <c r="Q52" s="84">
        <f>Q50+Q51</f>
        <v>6493.4804227599998</v>
      </c>
      <c r="R52" s="83"/>
      <c r="S52" s="85">
        <f t="shared" si="12"/>
        <v>36.505187880001358</v>
      </c>
      <c r="T52" s="86">
        <f>IF((K52)=0,"",(S52/K52))</f>
        <v>5.6536050630647651E-3</v>
      </c>
      <c r="U52" s="83"/>
      <c r="V52" s="88"/>
      <c r="W52" s="84">
        <f>W50+W51</f>
        <v>6525.9453227599997</v>
      </c>
      <c r="X52" s="83"/>
      <c r="Y52" s="85">
        <f t="shared" si="13"/>
        <v>32.464899999999943</v>
      </c>
      <c r="Z52" s="86">
        <f>IF((Q52)=0,"",(Y52/Q52))</f>
        <v>4.9996146729277434E-3</v>
      </c>
      <c r="AA52" s="83"/>
      <c r="AB52" s="88"/>
      <c r="AC52" s="84">
        <f>AC50+AC51</f>
        <v>6550.9070227599996</v>
      </c>
      <c r="AD52" s="83"/>
      <c r="AE52" s="85">
        <f t="shared" si="14"/>
        <v>24.961699999999837</v>
      </c>
      <c r="AF52" s="86">
        <f>IF((W52)=0,"",(AE52/W52))</f>
        <v>3.8249937389059911E-3</v>
      </c>
      <c r="AG52" s="83"/>
      <c r="AH52" s="88"/>
      <c r="AI52" s="84">
        <f>AI50+AI51</f>
        <v>6586.7619227599989</v>
      </c>
      <c r="AJ52" s="83"/>
      <c r="AK52" s="85">
        <f t="shared" si="15"/>
        <v>35.854899999999361</v>
      </c>
      <c r="AL52" s="86">
        <f>IF((AC52)=0,"",(AK52/AC52))</f>
        <v>5.4732726133080011E-3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-617.04</v>
      </c>
      <c r="I53" s="83"/>
      <c r="J53" s="88"/>
      <c r="K53" s="90">
        <f>ROUND(-K52*10%,2)</f>
        <v>-645.70000000000005</v>
      </c>
      <c r="L53" s="83"/>
      <c r="M53" s="91">
        <f>K53-H53</f>
        <v>-28.660000000000082</v>
      </c>
      <c r="N53" s="92">
        <f>IF((H53)=0,"",(M53/H53))</f>
        <v>4.6447556074160644E-2</v>
      </c>
      <c r="O53" s="83"/>
      <c r="P53" s="88"/>
      <c r="Q53" s="90">
        <f>ROUND(-Q52*10%,2)</f>
        <v>-649.35</v>
      </c>
      <c r="R53" s="83"/>
      <c r="S53" s="91">
        <f t="shared" si="12"/>
        <v>-3.6499999999999773</v>
      </c>
      <c r="T53" s="92">
        <f>IF((K53)=0,"",(S53/K53))</f>
        <v>5.6527799287594506E-3</v>
      </c>
      <c r="U53" s="83"/>
      <c r="V53" s="88"/>
      <c r="W53" s="90">
        <f>ROUND(-W52*10%,2)</f>
        <v>-652.59</v>
      </c>
      <c r="X53" s="83"/>
      <c r="Y53" s="91">
        <f t="shared" si="13"/>
        <v>-3.2400000000000091</v>
      </c>
      <c r="Z53" s="92">
        <f>IF((Q53)=0,"",(Y53/Q53))</f>
        <v>4.9896049896050038E-3</v>
      </c>
      <c r="AA53" s="83"/>
      <c r="AB53" s="88"/>
      <c r="AC53" s="90">
        <f>ROUND(-AC52*10%,2)</f>
        <v>-655.09</v>
      </c>
      <c r="AD53" s="83"/>
      <c r="AE53" s="91">
        <f t="shared" si="14"/>
        <v>-2.5</v>
      </c>
      <c r="AF53" s="92">
        <f>IF((W53)=0,"",(AE53/W53))</f>
        <v>3.8308892260071406E-3</v>
      </c>
      <c r="AG53" s="83"/>
      <c r="AH53" s="88"/>
      <c r="AI53" s="90">
        <f>ROUND(-AI52*10%,2)</f>
        <v>-658.68</v>
      </c>
      <c r="AJ53" s="83"/>
      <c r="AK53" s="91">
        <f t="shared" si="15"/>
        <v>-3.5899999999999181</v>
      </c>
      <c r="AL53" s="92">
        <f>IF((AC53)=0,"",(AK53/AC53))</f>
        <v>5.4801630310337785E-3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5553.3294235012609</v>
      </c>
      <c r="I54" s="96"/>
      <c r="J54" s="93"/>
      <c r="K54" s="97">
        <f>K52+K53</f>
        <v>5811.2752348799986</v>
      </c>
      <c r="L54" s="96"/>
      <c r="M54" s="98">
        <f>K54-H54</f>
        <v>257.94581137873774</v>
      </c>
      <c r="N54" s="99">
        <f>IF((H54)=0,"",(M54/H54))</f>
        <v>4.6448858280787562E-2</v>
      </c>
      <c r="O54" s="96"/>
      <c r="P54" s="93"/>
      <c r="Q54" s="97">
        <f>Q52+Q53</f>
        <v>5844.1304227599994</v>
      </c>
      <c r="R54" s="96"/>
      <c r="S54" s="98">
        <f t="shared" si="12"/>
        <v>32.855187880000813</v>
      </c>
      <c r="T54" s="99">
        <f>IF((K54)=0,"",(S54/K54))</f>
        <v>5.6536967450448528E-3</v>
      </c>
      <c r="U54" s="96"/>
      <c r="V54" s="93"/>
      <c r="W54" s="97">
        <f>W52+W53</f>
        <v>5873.3553227599996</v>
      </c>
      <c r="X54" s="96"/>
      <c r="Y54" s="98">
        <f t="shared" si="13"/>
        <v>29.224900000000162</v>
      </c>
      <c r="Z54" s="99">
        <f>IF((Q54)=0,"",(Y54/Q54))</f>
        <v>5.0007268636893558E-3</v>
      </c>
      <c r="AA54" s="96"/>
      <c r="AB54" s="93"/>
      <c r="AC54" s="97">
        <f>AC52+AC53</f>
        <v>5895.8170227599994</v>
      </c>
      <c r="AD54" s="96"/>
      <c r="AE54" s="98">
        <f t="shared" si="14"/>
        <v>22.461699999999837</v>
      </c>
      <c r="AF54" s="99">
        <f>IF((W54)=0,"",(AE54/W54))</f>
        <v>3.8243386898384794E-3</v>
      </c>
      <c r="AG54" s="96"/>
      <c r="AH54" s="93"/>
      <c r="AI54" s="97">
        <f>AI52+AI53</f>
        <v>5928.0819227599986</v>
      </c>
      <c r="AJ54" s="96"/>
      <c r="AK54" s="98">
        <f t="shared" si="15"/>
        <v>32.264899999999216</v>
      </c>
      <c r="AL54" s="99">
        <f>IF((AC54)=0,"",(AK54/AC54))</f>
        <v>5.4725070122503732E-3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5805.5239146028862</v>
      </c>
      <c r="I56" s="110"/>
      <c r="J56" s="107"/>
      <c r="K56" s="109">
        <f>SUM(K47:K48,K39,K40:K43)</f>
        <v>6059.1573759999992</v>
      </c>
      <c r="L56" s="110"/>
      <c r="M56" s="111">
        <f>K56-H56</f>
        <v>253.63346139711302</v>
      </c>
      <c r="N56" s="78">
        <f>IF((H56)=0,"",(M56/H56))</f>
        <v>4.368829844265007E-2</v>
      </c>
      <c r="O56" s="110"/>
      <c r="P56" s="107"/>
      <c r="Q56" s="109">
        <f>SUM(Q47:Q48,Q39,Q40:Q43)</f>
        <v>6091.4628519999987</v>
      </c>
      <c r="R56" s="110"/>
      <c r="S56" s="111">
        <f t="shared" si="12"/>
        <v>32.305475999999544</v>
      </c>
      <c r="T56" s="78">
        <f>IF((K56)=0,"",(S56/K56))</f>
        <v>5.3316779867708698E-3</v>
      </c>
      <c r="U56" s="110"/>
      <c r="V56" s="107"/>
      <c r="W56" s="109">
        <f>SUM(W47:W48,W39,W40:W43)</f>
        <v>6120.1928519999992</v>
      </c>
      <c r="X56" s="110"/>
      <c r="Y56" s="111">
        <f t="shared" si="13"/>
        <v>28.730000000000473</v>
      </c>
      <c r="Z56" s="78">
        <f>IF((Q56)=0,"",(Y56/Q56))</f>
        <v>4.7164368720672084E-3</v>
      </c>
      <c r="AA56" s="110"/>
      <c r="AB56" s="107"/>
      <c r="AC56" s="109">
        <f>SUM(AC47:AC48,AC39,AC40:AC43)</f>
        <v>6142.2828519999994</v>
      </c>
      <c r="AD56" s="110"/>
      <c r="AE56" s="111">
        <f t="shared" si="14"/>
        <v>22.090000000000146</v>
      </c>
      <c r="AF56" s="78">
        <f>IF((W56)=0,"",(AE56/W56))</f>
        <v>3.6093633867732488E-3</v>
      </c>
      <c r="AG56" s="110"/>
      <c r="AH56" s="107"/>
      <c r="AI56" s="109">
        <f>SUM(AI47:AI48,AI39,AI40:AI43)</f>
        <v>6174.0128519999989</v>
      </c>
      <c r="AJ56" s="110"/>
      <c r="AK56" s="111">
        <f t="shared" si="15"/>
        <v>31.729999999999563</v>
      </c>
      <c r="AL56" s="78">
        <f>IF((AC56)=0,"",(AK56/AC56))</f>
        <v>5.1658317867383629E-3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754.71810889837525</v>
      </c>
      <c r="I57" s="115"/>
      <c r="J57" s="113">
        <v>0.13</v>
      </c>
      <c r="K57" s="116">
        <f>K56*J57</f>
        <v>787.69045887999994</v>
      </c>
      <c r="L57" s="115"/>
      <c r="M57" s="117">
        <f>K57-H57</f>
        <v>32.972349981624689</v>
      </c>
      <c r="N57" s="86">
        <f>IF((H57)=0,"",(M57/H57))</f>
        <v>4.3688298442650063E-2</v>
      </c>
      <c r="O57" s="115"/>
      <c r="P57" s="113">
        <v>0.13</v>
      </c>
      <c r="Q57" s="116">
        <f>Q56*P57</f>
        <v>791.89017075999982</v>
      </c>
      <c r="R57" s="115"/>
      <c r="S57" s="117">
        <f t="shared" si="12"/>
        <v>4.1997118799998816</v>
      </c>
      <c r="T57" s="86">
        <f>IF((K57)=0,"",(S57/K57))</f>
        <v>5.3316779867707952E-3</v>
      </c>
      <c r="U57" s="115"/>
      <c r="V57" s="113">
        <v>0.13</v>
      </c>
      <c r="W57" s="116">
        <f>W56*V57</f>
        <v>795.62507075999997</v>
      </c>
      <c r="X57" s="115"/>
      <c r="Y57" s="117">
        <f t="shared" si="13"/>
        <v>3.7349000000001524</v>
      </c>
      <c r="Z57" s="86">
        <f>IF((Q57)=0,"",(Y57/Q57))</f>
        <v>4.7164368720673238E-3</v>
      </c>
      <c r="AA57" s="115"/>
      <c r="AB57" s="113">
        <v>0.13</v>
      </c>
      <c r="AC57" s="116">
        <f>AC56*AB57</f>
        <v>798.49677075999989</v>
      </c>
      <c r="AD57" s="115"/>
      <c r="AE57" s="117">
        <f t="shared" si="14"/>
        <v>2.8716999999999189</v>
      </c>
      <c r="AF57" s="86">
        <f>IF((W57)=0,"",(AE57/W57))</f>
        <v>3.6093633867731226E-3</v>
      </c>
      <c r="AG57" s="115"/>
      <c r="AH57" s="113">
        <v>0.13</v>
      </c>
      <c r="AI57" s="116">
        <f>AI56*AH57</f>
        <v>802.62167075999992</v>
      </c>
      <c r="AJ57" s="115"/>
      <c r="AK57" s="117">
        <f t="shared" si="15"/>
        <v>4.1249000000000251</v>
      </c>
      <c r="AL57" s="86">
        <f>IF((AC57)=0,"",(AK57/AC57))</f>
        <v>5.1658317867384652E-3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6560.2420235012614</v>
      </c>
      <c r="I58" s="115"/>
      <c r="J58" s="119"/>
      <c r="K58" s="116">
        <f>K56+K57</f>
        <v>6846.847834879999</v>
      </c>
      <c r="L58" s="115"/>
      <c r="M58" s="117">
        <f>K58-H58</f>
        <v>286.6058113787376</v>
      </c>
      <c r="N58" s="86">
        <f>IF((H58)=0,"",(M58/H58))</f>
        <v>4.3688298442650056E-2</v>
      </c>
      <c r="O58" s="115"/>
      <c r="P58" s="119"/>
      <c r="Q58" s="116">
        <f>Q56+Q57</f>
        <v>6883.3530227599986</v>
      </c>
      <c r="R58" s="115"/>
      <c r="S58" s="117">
        <f t="shared" si="12"/>
        <v>36.505187879999539</v>
      </c>
      <c r="T58" s="86">
        <f>IF((K58)=0,"",(S58/K58))</f>
        <v>5.3316779867708785E-3</v>
      </c>
      <c r="U58" s="115"/>
      <c r="V58" s="119"/>
      <c r="W58" s="116">
        <f>W56+W57</f>
        <v>6915.8179227599994</v>
      </c>
      <c r="X58" s="115"/>
      <c r="Y58" s="117">
        <f t="shared" si="13"/>
        <v>32.464900000000853</v>
      </c>
      <c r="Z58" s="86">
        <f>IF((Q58)=0,"",(Y58/Q58))</f>
        <v>4.7164368720672553E-3</v>
      </c>
      <c r="AA58" s="115"/>
      <c r="AB58" s="119"/>
      <c r="AC58" s="116">
        <f>AC56+AC57</f>
        <v>6940.7796227599993</v>
      </c>
      <c r="AD58" s="115"/>
      <c r="AE58" s="117">
        <f t="shared" si="14"/>
        <v>24.961699999999837</v>
      </c>
      <c r="AF58" s="86">
        <f>IF((W58)=0,"",(AE58/W58))</f>
        <v>3.6093633867732011E-3</v>
      </c>
      <c r="AG58" s="115"/>
      <c r="AH58" s="119"/>
      <c r="AI58" s="116">
        <f>AI56+AI57</f>
        <v>6976.6345227599986</v>
      </c>
      <c r="AJ58" s="115"/>
      <c r="AK58" s="117">
        <f t="shared" si="15"/>
        <v>35.854899999999361</v>
      </c>
      <c r="AL58" s="86">
        <f>IF((AC58)=0,"",(AK58/AC58))</f>
        <v>5.1658317867383421E-3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-656.02</v>
      </c>
      <c r="I59" s="115"/>
      <c r="J59" s="119"/>
      <c r="K59" s="122">
        <f>ROUND(-K58*10%,2)</f>
        <v>-684.68</v>
      </c>
      <c r="L59" s="115"/>
      <c r="M59" s="123">
        <f>K59-H59</f>
        <v>-28.659999999999968</v>
      </c>
      <c r="N59" s="92">
        <f>IF((H59)=0,"",(M59/H59))</f>
        <v>4.3687692448400914E-2</v>
      </c>
      <c r="O59" s="115"/>
      <c r="P59" s="119"/>
      <c r="Q59" s="122">
        <f>ROUND(-Q58*10%,2)</f>
        <v>-688.34</v>
      </c>
      <c r="R59" s="115"/>
      <c r="S59" s="123">
        <f t="shared" si="12"/>
        <v>-3.6600000000000819</v>
      </c>
      <c r="T59" s="92">
        <f>IF((K59)=0,"",(S59/K59))</f>
        <v>5.345562890693583E-3</v>
      </c>
      <c r="U59" s="115"/>
      <c r="V59" s="119"/>
      <c r="W59" s="122">
        <f>ROUND(-W58*10%,2)</f>
        <v>-691.58</v>
      </c>
      <c r="X59" s="115"/>
      <c r="Y59" s="123">
        <f t="shared" si="13"/>
        <v>-3.2400000000000091</v>
      </c>
      <c r="Z59" s="92">
        <f>IF((Q59)=0,"",(Y59/Q59))</f>
        <v>4.7069762036203167E-3</v>
      </c>
      <c r="AA59" s="115"/>
      <c r="AB59" s="119"/>
      <c r="AC59" s="122">
        <f>ROUND(-AC58*10%,2)</f>
        <v>-694.08</v>
      </c>
      <c r="AD59" s="115"/>
      <c r="AE59" s="123">
        <f t="shared" si="14"/>
        <v>-2.5</v>
      </c>
      <c r="AF59" s="92">
        <f>IF((W59)=0,"",(AE59/W59))</f>
        <v>3.6149107840018507E-3</v>
      </c>
      <c r="AG59" s="115"/>
      <c r="AH59" s="119"/>
      <c r="AI59" s="122">
        <f>ROUND(-AI58*10%,2)</f>
        <v>-697.66</v>
      </c>
      <c r="AJ59" s="115"/>
      <c r="AK59" s="123">
        <f t="shared" si="15"/>
        <v>-3.5799999999999272</v>
      </c>
      <c r="AL59" s="92">
        <f>IF((AC59)=0,"",(AK59/AC59))</f>
        <v>5.1579068695250217E-3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5904.222023501261</v>
      </c>
      <c r="I60" s="127"/>
      <c r="J60" s="124"/>
      <c r="K60" s="128">
        <f>SUM(K58:K59)</f>
        <v>6162.1678348799987</v>
      </c>
      <c r="L60" s="127"/>
      <c r="M60" s="129">
        <f>K60-H60</f>
        <v>257.94581137873774</v>
      </c>
      <c r="N60" s="130">
        <f>IF((H60)=0,"",(M60/H60))</f>
        <v>4.3688365774865186E-2</v>
      </c>
      <c r="O60" s="127"/>
      <c r="P60" s="124"/>
      <c r="Q60" s="128">
        <f>SUM(Q58:Q59)</f>
        <v>6195.0130227599984</v>
      </c>
      <c r="R60" s="127"/>
      <c r="S60" s="129">
        <f t="shared" si="12"/>
        <v>32.845187879999685</v>
      </c>
      <c r="T60" s="130">
        <f>IF((K60)=0,"",(S60/K60))</f>
        <v>5.3301352316443857E-3</v>
      </c>
      <c r="U60" s="127"/>
      <c r="V60" s="124"/>
      <c r="W60" s="128">
        <f>SUM(W58:W59)</f>
        <v>6224.2379227599995</v>
      </c>
      <c r="X60" s="127"/>
      <c r="Y60" s="129">
        <f t="shared" si="13"/>
        <v>29.224900000001071</v>
      </c>
      <c r="Z60" s="130">
        <f>IF((Q60)=0,"",(Y60/Q60))</f>
        <v>4.7174880654215013E-3</v>
      </c>
      <c r="AA60" s="127"/>
      <c r="AB60" s="124"/>
      <c r="AC60" s="128">
        <f>SUM(AC58:AC59)</f>
        <v>6246.6996227599993</v>
      </c>
      <c r="AD60" s="127"/>
      <c r="AE60" s="129">
        <f t="shared" si="14"/>
        <v>22.461699999999837</v>
      </c>
      <c r="AF60" s="130">
        <f>IF((W60)=0,"",(AE60/W60))</f>
        <v>3.6087470110782167E-3</v>
      </c>
      <c r="AG60" s="127"/>
      <c r="AH60" s="124"/>
      <c r="AI60" s="128">
        <f>SUM(AI58:AI59)</f>
        <v>6278.9745227599988</v>
      </c>
      <c r="AJ60" s="127"/>
      <c r="AK60" s="129">
        <f t="shared" si="15"/>
        <v>32.274899999999434</v>
      </c>
      <c r="AL60" s="130">
        <f>IF((AC60)=0,"",(AK60/AC60))</f>
        <v>5.1667123359677904E-3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dataValidations xWindow="287" yWindow="754"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9" name="Option Button 2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10" name="Option Button 2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11" name="Option Button 2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12" name="Option Button 2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13" name="Option Button 2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P79"/>
  <sheetViews>
    <sheetView showGridLines="0" topLeftCell="O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2.33203125" style="1" customWidth="1"/>
    <col min="8" max="8" width="12.33203125" style="152" customWidth="1"/>
    <col min="9" max="9" width="1.6640625" style="1" customWidth="1"/>
    <col min="10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3" width="12.33203125" style="1" customWidth="1"/>
    <col min="24" max="24" width="1.6640625" style="1" customWidth="1"/>
    <col min="25" max="26" width="9.109375" style="1"/>
    <col min="27" max="27" width="1.6640625" style="1" customWidth="1"/>
    <col min="28" max="29" width="12.33203125" style="1" customWidth="1"/>
    <col min="30" max="30" width="1.6640625" style="1" customWidth="1"/>
    <col min="31" max="32" width="9.109375" style="1"/>
    <col min="33" max="33" width="1.6640625" style="1" customWidth="1"/>
    <col min="34" max="35" width="12.33203125" style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79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250</v>
      </c>
      <c r="H7" s="9" t="s">
        <v>72</v>
      </c>
      <c r="J7" s="161"/>
      <c r="K7" s="161"/>
    </row>
    <row r="8" spans="2:42" x14ac:dyDescent="0.25">
      <c r="B8" s="6"/>
      <c r="G8" s="8">
        <f>G7*(24*30)*0.611111111111111</f>
        <v>109999.99999999999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191" t="s">
        <v>59</v>
      </c>
      <c r="H9" s="192"/>
      <c r="I9" s="158"/>
      <c r="J9" s="191" t="s">
        <v>61</v>
      </c>
      <c r="K9" s="192"/>
      <c r="L9" s="158"/>
      <c r="M9" s="191" t="s">
        <v>60</v>
      </c>
      <c r="N9" s="192"/>
      <c r="O9" s="158"/>
      <c r="P9" s="191" t="s">
        <v>62</v>
      </c>
      <c r="Q9" s="192"/>
      <c r="R9" s="158"/>
      <c r="S9" s="191" t="s">
        <v>63</v>
      </c>
      <c r="T9" s="192"/>
      <c r="U9" s="158"/>
      <c r="V9" s="191" t="s">
        <v>65</v>
      </c>
      <c r="W9" s="192"/>
      <c r="X9" s="158"/>
      <c r="Y9" s="191" t="s">
        <v>66</v>
      </c>
      <c r="Z9" s="192"/>
      <c r="AA9" s="158"/>
      <c r="AB9" s="191" t="s">
        <v>67</v>
      </c>
      <c r="AC9" s="192"/>
      <c r="AD9" s="158"/>
      <c r="AE9" s="191" t="s">
        <v>68</v>
      </c>
      <c r="AF9" s="192"/>
      <c r="AG9" s="158"/>
      <c r="AH9" s="191" t="s">
        <v>69</v>
      </c>
      <c r="AI9" s="192"/>
      <c r="AJ9" s="158"/>
      <c r="AK9" s="191" t="s">
        <v>70</v>
      </c>
      <c r="AL9" s="192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302.77</v>
      </c>
      <c r="H12" s="18">
        <f t="shared" ref="H12:H27" si="0">F12*G12</f>
        <v>302.77</v>
      </c>
      <c r="I12" s="19"/>
      <c r="J12" s="16">
        <v>376.9</v>
      </c>
      <c r="K12" s="18">
        <f t="shared" ref="K12:K27" si="1">$F12*J12</f>
        <v>376.9</v>
      </c>
      <c r="L12" s="19"/>
      <c r="M12" s="21">
        <f>K12-H12</f>
        <v>74.13</v>
      </c>
      <c r="N12" s="22">
        <f>IF((H12)=0,"",(M12/H12))</f>
        <v>0.24483931697328004</v>
      </c>
      <c r="O12" s="19"/>
      <c r="P12" s="16">
        <v>394.61</v>
      </c>
      <c r="Q12" s="18">
        <f t="shared" ref="Q12:Q27" si="2">$F12*P12</f>
        <v>394.61</v>
      </c>
      <c r="R12" s="19"/>
      <c r="S12" s="21">
        <f>Q12-K12</f>
        <v>17.710000000000036</v>
      </c>
      <c r="T12" s="22">
        <f t="shared" ref="T12:T34" si="3">IF((K12)=0,"",(S12/K12))</f>
        <v>4.6988591138233053E-2</v>
      </c>
      <c r="U12" s="19"/>
      <c r="V12" s="16">
        <v>404.56</v>
      </c>
      <c r="W12" s="18">
        <f t="shared" ref="W12:W27" si="4">$F12*V12</f>
        <v>404.56</v>
      </c>
      <c r="X12" s="19"/>
      <c r="Y12" s="21">
        <f>W12-Q12</f>
        <v>9.9499999999999886</v>
      </c>
      <c r="Z12" s="22">
        <f t="shared" ref="Z12:Z34" si="5">IF((Q12)=0,"",(Y12/Q12))</f>
        <v>2.5214769012442635E-2</v>
      </c>
      <c r="AA12" s="19"/>
      <c r="AB12" s="16">
        <v>410.35</v>
      </c>
      <c r="AC12" s="18">
        <f t="shared" ref="AC12:AC27" si="6">$F12*AB12</f>
        <v>410.35</v>
      </c>
      <c r="AD12" s="19"/>
      <c r="AE12" s="21">
        <f>AC12-W12</f>
        <v>5.7900000000000205</v>
      </c>
      <c r="AF12" s="22">
        <f t="shared" ref="AF12:AF34" si="7">IF((W12)=0,"",(AE12/W12))</f>
        <v>1.431184496737201E-2</v>
      </c>
      <c r="AG12" s="19"/>
      <c r="AH12" s="16">
        <v>422.19</v>
      </c>
      <c r="AI12" s="18">
        <f t="shared" ref="AI12:AI27" si="8">$F12*AH12</f>
        <v>422.19</v>
      </c>
      <c r="AJ12" s="19"/>
      <c r="AK12" s="21">
        <f>AI12-AC12</f>
        <v>11.839999999999975</v>
      </c>
      <c r="AL12" s="22">
        <f t="shared" ref="AL12:AL34" si="9">IF((AC12)=0,"",(AK12/AC12))</f>
        <v>2.8853417814061106E-2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5.4</v>
      </c>
      <c r="H14" s="18">
        <f t="shared" si="0"/>
        <v>5.4</v>
      </c>
      <c r="I14" s="19"/>
      <c r="J14" s="16">
        <v>0</v>
      </c>
      <c r="K14" s="18">
        <f>$F14*J14</f>
        <v>0</v>
      </c>
      <c r="L14" s="19"/>
      <c r="M14" s="21">
        <f t="shared" si="10"/>
        <v>-5.4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>$F14*AH14</f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>$F15*J15</f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>$F15*AH15</f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t="13.2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t="13.2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t="13.2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250</v>
      </c>
      <c r="G19" s="16">
        <v>2.1000999999999999</v>
      </c>
      <c r="H19" s="18">
        <f t="shared" si="0"/>
        <v>525.02499999999998</v>
      </c>
      <c r="I19" s="19"/>
      <c r="J19" s="16">
        <v>2.5407999999999999</v>
      </c>
      <c r="K19" s="18">
        <f t="shared" si="1"/>
        <v>635.19999999999993</v>
      </c>
      <c r="L19" s="19"/>
      <c r="M19" s="21">
        <f t="shared" si="10"/>
        <v>110.17499999999995</v>
      </c>
      <c r="N19" s="22">
        <f t="shared" si="11"/>
        <v>0.20984715013570773</v>
      </c>
      <c r="O19" s="19"/>
      <c r="P19" s="16">
        <v>2.6459999999999999</v>
      </c>
      <c r="Q19" s="18">
        <f t="shared" si="2"/>
        <v>661.5</v>
      </c>
      <c r="R19" s="19"/>
      <c r="S19" s="21">
        <f t="shared" si="12"/>
        <v>26.300000000000068</v>
      </c>
      <c r="T19" s="22">
        <f t="shared" si="3"/>
        <v>4.1404282115869127E-2</v>
      </c>
      <c r="U19" s="19"/>
      <c r="V19" s="16">
        <v>2.7050999999999998</v>
      </c>
      <c r="W19" s="18">
        <f t="shared" si="4"/>
        <v>676.27499999999998</v>
      </c>
      <c r="X19" s="19"/>
      <c r="Y19" s="21">
        <f t="shared" si="13"/>
        <v>14.774999999999977</v>
      </c>
      <c r="Z19" s="22">
        <f t="shared" si="5"/>
        <v>2.2335600907029445E-2</v>
      </c>
      <c r="AA19" s="19"/>
      <c r="AB19" s="16">
        <v>2.7395</v>
      </c>
      <c r="AC19" s="18">
        <f t="shared" si="6"/>
        <v>684.875</v>
      </c>
      <c r="AD19" s="19"/>
      <c r="AE19" s="21">
        <f t="shared" si="14"/>
        <v>8.6000000000000227</v>
      </c>
      <c r="AF19" s="22">
        <f t="shared" si="7"/>
        <v>1.2716720269121323E-2</v>
      </c>
      <c r="AG19" s="19"/>
      <c r="AH19" s="16">
        <v>2.8096999999999999</v>
      </c>
      <c r="AI19" s="18">
        <f t="shared" si="8"/>
        <v>702.42499999999995</v>
      </c>
      <c r="AJ19" s="19"/>
      <c r="AK19" s="21">
        <f t="shared" si="15"/>
        <v>17.549999999999955</v>
      </c>
      <c r="AL19" s="22">
        <f t="shared" si="9"/>
        <v>2.5625114071910867E-2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250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250</v>
      </c>
      <c r="G21" s="16"/>
      <c r="H21" s="18">
        <f t="shared" si="0"/>
        <v>0</v>
      </c>
      <c r="I21" s="19"/>
      <c r="J21" s="16">
        <v>-1.9099999999999999E-2</v>
      </c>
      <c r="K21" s="18">
        <f t="shared" si="1"/>
        <v>-4.7749999999999995</v>
      </c>
      <c r="L21" s="19"/>
      <c r="M21" s="21">
        <f t="shared" si="10"/>
        <v>-4.7749999999999995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4.7749999999999995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250</v>
      </c>
      <c r="G24" s="16">
        <v>-1.04E-2</v>
      </c>
      <c r="H24" s="18">
        <f t="shared" si="0"/>
        <v>-2.6</v>
      </c>
      <c r="I24" s="19"/>
      <c r="J24" s="16">
        <v>0</v>
      </c>
      <c r="K24" s="18">
        <f t="shared" si="1"/>
        <v>0</v>
      </c>
      <c r="L24" s="19"/>
      <c r="M24" s="21">
        <f t="shared" si="10"/>
        <v>2.6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t="13.2" hidden="1" customHeight="1" x14ac:dyDescent="0.25">
      <c r="B25" s="24"/>
      <c r="C25" s="14"/>
      <c r="D25" s="15"/>
      <c r="E25" s="15"/>
      <c r="F25" s="17">
        <f t="shared" si="17"/>
        <v>250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t="13.2" hidden="1" customHeight="1" x14ac:dyDescent="0.25">
      <c r="B26" s="24"/>
      <c r="C26" s="14"/>
      <c r="D26" s="15"/>
      <c r="E26" s="15"/>
      <c r="F26" s="17">
        <f t="shared" si="17"/>
        <v>250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t="13.2" hidden="1" customHeight="1" x14ac:dyDescent="0.25">
      <c r="B27" s="24"/>
      <c r="C27" s="14"/>
      <c r="D27" s="15"/>
      <c r="E27" s="15"/>
      <c r="F27" s="17">
        <f t="shared" si="17"/>
        <v>250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830.63499999999988</v>
      </c>
      <c r="I28" s="31"/>
      <c r="J28" s="28"/>
      <c r="K28" s="30">
        <f>SUM(K12:K27)</f>
        <v>1007.3249999999999</v>
      </c>
      <c r="L28" s="31"/>
      <c r="M28" s="32">
        <f t="shared" si="10"/>
        <v>176.69000000000005</v>
      </c>
      <c r="N28" s="33">
        <f t="shared" si="11"/>
        <v>0.21271677692367896</v>
      </c>
      <c r="O28" s="31"/>
      <c r="P28" s="28"/>
      <c r="Q28" s="30">
        <f>SUM(Q12:Q27)</f>
        <v>1056.1100000000001</v>
      </c>
      <c r="R28" s="31"/>
      <c r="S28" s="32">
        <f t="shared" si="12"/>
        <v>48.785000000000196</v>
      </c>
      <c r="T28" s="33">
        <f t="shared" si="3"/>
        <v>4.8430248430248631E-2</v>
      </c>
      <c r="U28" s="31"/>
      <c r="V28" s="28"/>
      <c r="W28" s="30">
        <f>SUM(W12:W27)</f>
        <v>1080.835</v>
      </c>
      <c r="X28" s="31"/>
      <c r="Y28" s="32">
        <f t="shared" si="13"/>
        <v>24.724999999999909</v>
      </c>
      <c r="Z28" s="33">
        <f t="shared" si="5"/>
        <v>2.3411387071422395E-2</v>
      </c>
      <c r="AA28" s="31"/>
      <c r="AB28" s="28"/>
      <c r="AC28" s="30">
        <f>SUM(AC12:AC27)</f>
        <v>1095.2249999999999</v>
      </c>
      <c r="AD28" s="31"/>
      <c r="AE28" s="32">
        <f t="shared" si="14"/>
        <v>14.389999999999873</v>
      </c>
      <c r="AF28" s="33">
        <f t="shared" si="7"/>
        <v>1.3313780549297416E-2</v>
      </c>
      <c r="AG28" s="31"/>
      <c r="AH28" s="28"/>
      <c r="AI28" s="30">
        <f>SUM(AI12:AI27)</f>
        <v>1124.615</v>
      </c>
      <c r="AJ28" s="31"/>
      <c r="AK28" s="32">
        <f t="shared" si="15"/>
        <v>29.3900000000001</v>
      </c>
      <c r="AL28" s="33">
        <f t="shared" si="9"/>
        <v>2.683466867538643E-2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250</v>
      </c>
      <c r="G29" s="16">
        <v>-0.58990164711516002</v>
      </c>
      <c r="H29" s="18">
        <f t="shared" ref="H29:H35" si="18">F29*G29</f>
        <v>-147.47541177879</v>
      </c>
      <c r="I29" s="19"/>
      <c r="J29" s="16">
        <v>-0.34010000000000001</v>
      </c>
      <c r="K29" s="18">
        <f t="shared" ref="K29:K35" si="19">$F29*J29</f>
        <v>-85.025000000000006</v>
      </c>
      <c r="L29" s="19"/>
      <c r="M29" s="21">
        <f t="shared" si="10"/>
        <v>62.450411778789999</v>
      </c>
      <c r="N29" s="22">
        <f t="shared" si="11"/>
        <v>-0.42346321346411492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85.025000000000006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ht="13.2" customHeight="1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250</v>
      </c>
      <c r="G30" s="16">
        <v>-0.44033296685597306</v>
      </c>
      <c r="H30" s="18">
        <f t="shared" si="18"/>
        <v>-110.08324171399326</v>
      </c>
      <c r="I30" s="19"/>
      <c r="J30" s="16">
        <v>0.44640000000000002</v>
      </c>
      <c r="K30" s="18">
        <f t="shared" si="19"/>
        <v>111.60000000000001</v>
      </c>
      <c r="L30" s="19"/>
      <c r="M30" s="21">
        <f t="shared" si="10"/>
        <v>221.68324171399325</v>
      </c>
      <c r="N30" s="22">
        <f t="shared" si="11"/>
        <v>-2.013778285072195</v>
      </c>
      <c r="O30" s="19"/>
      <c r="P30" s="16">
        <v>0</v>
      </c>
      <c r="Q30" s="18">
        <f t="shared" si="20"/>
        <v>0</v>
      </c>
      <c r="R30" s="19"/>
      <c r="S30" s="21">
        <f t="shared" si="12"/>
        <v>-111.60000000000001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ht="13.2" customHeight="1" x14ac:dyDescent="0.25">
      <c r="B31" s="140">
        <v>1595</v>
      </c>
      <c r="C31" s="14"/>
      <c r="D31" s="15" t="s">
        <v>73</v>
      </c>
      <c r="E31" s="15"/>
      <c r="F31" s="17">
        <f t="shared" si="24"/>
        <v>250</v>
      </c>
      <c r="G31" s="16">
        <v>0</v>
      </c>
      <c r="H31" s="18">
        <f t="shared" si="18"/>
        <v>0</v>
      </c>
      <c r="I31" s="19"/>
      <c r="J31" s="16">
        <v>4.6100000000000002E-2</v>
      </c>
      <c r="K31" s="18">
        <f t="shared" si="19"/>
        <v>11.525</v>
      </c>
      <c r="L31" s="19"/>
      <c r="M31" s="21">
        <f t="shared" si="10"/>
        <v>11.525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-11.525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t="13.2" hidden="1" customHeight="1" x14ac:dyDescent="0.25">
      <c r="B32" s="35"/>
      <c r="C32" s="14"/>
      <c r="D32" s="15"/>
      <c r="E32" s="15"/>
      <c r="F32" s="17">
        <f t="shared" si="24"/>
        <v>250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250</v>
      </c>
      <c r="G33" s="141">
        <v>2.1690000000000001E-2</v>
      </c>
      <c r="H33" s="18">
        <f t="shared" si="18"/>
        <v>5.4225000000000003</v>
      </c>
      <c r="I33" s="19"/>
      <c r="J33" s="141">
        <v>2.1690000000000001E-2</v>
      </c>
      <c r="K33" s="18">
        <f t="shared" si="19"/>
        <v>5.4225000000000003</v>
      </c>
      <c r="L33" s="19"/>
      <c r="M33" s="21">
        <f t="shared" si="10"/>
        <v>0</v>
      </c>
      <c r="N33" s="22">
        <f t="shared" si="11"/>
        <v>0</v>
      </c>
      <c r="O33" s="19"/>
      <c r="P33" s="141">
        <v>2.1690000000000001E-2</v>
      </c>
      <c r="Q33" s="18">
        <f t="shared" si="20"/>
        <v>5.4225000000000003</v>
      </c>
      <c r="R33" s="19"/>
      <c r="S33" s="21">
        <f t="shared" si="12"/>
        <v>0</v>
      </c>
      <c r="T33" s="22">
        <f t="shared" si="3"/>
        <v>0</v>
      </c>
      <c r="U33" s="19"/>
      <c r="V33" s="141">
        <v>2.1690000000000001E-2</v>
      </c>
      <c r="W33" s="18">
        <f t="shared" si="21"/>
        <v>5.4225000000000003</v>
      </c>
      <c r="X33" s="19"/>
      <c r="Y33" s="21">
        <f t="shared" si="13"/>
        <v>0</v>
      </c>
      <c r="Z33" s="22">
        <f t="shared" si="5"/>
        <v>0</v>
      </c>
      <c r="AA33" s="19"/>
      <c r="AB33" s="141">
        <v>2.1690000000000001E-2</v>
      </c>
      <c r="AC33" s="18">
        <f t="shared" si="22"/>
        <v>5.4225000000000003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2.1690000000000001E-2</v>
      </c>
      <c r="AI33" s="18">
        <f t="shared" si="23"/>
        <v>5.4225000000000003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3386.9000000000087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328.52930000000083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328.52930000000083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328.52930000000083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328.52930000000083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328.52930000000083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328.52930000000083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907.02814650721746</v>
      </c>
      <c r="I36" s="31"/>
      <c r="J36" s="42"/>
      <c r="K36" s="44">
        <f>SUM(K29:K35)+K28</f>
        <v>1379.3768000000007</v>
      </c>
      <c r="L36" s="31"/>
      <c r="M36" s="32">
        <f t="shared" si="10"/>
        <v>472.34865349278323</v>
      </c>
      <c r="N36" s="33">
        <f t="shared" ref="N36:N46" si="25">IF((H36)=0,"",(M36/H36))</f>
        <v>0.52076515520681765</v>
      </c>
      <c r="O36" s="31"/>
      <c r="P36" s="42"/>
      <c r="Q36" s="44">
        <f>SUM(Q29:Q35)+Q28</f>
        <v>1390.0618000000009</v>
      </c>
      <c r="R36" s="31"/>
      <c r="S36" s="32">
        <f t="shared" si="12"/>
        <v>10.685000000000173</v>
      </c>
      <c r="T36" s="33">
        <f t="shared" ref="T36:T46" si="26">IF((K36)=0,"",(S36/K36))</f>
        <v>7.746251785589092E-3</v>
      </c>
      <c r="U36" s="31"/>
      <c r="V36" s="42"/>
      <c r="W36" s="44">
        <f>SUM(W29:W35)+W28</f>
        <v>1414.7868000000008</v>
      </c>
      <c r="X36" s="31"/>
      <c r="Y36" s="32">
        <f t="shared" si="13"/>
        <v>24.724999999999909</v>
      </c>
      <c r="Z36" s="33">
        <f t="shared" ref="Z36:Z46" si="27">IF((Q36)=0,"",(Y36/Q36))</f>
        <v>1.7786978967409862E-2</v>
      </c>
      <c r="AA36" s="31"/>
      <c r="AB36" s="42"/>
      <c r="AC36" s="44">
        <f>SUM(AC29:AC35)+AC28</f>
        <v>1429.1768000000006</v>
      </c>
      <c r="AD36" s="31"/>
      <c r="AE36" s="32">
        <f t="shared" si="14"/>
        <v>14.389999999999873</v>
      </c>
      <c r="AF36" s="33">
        <f t="shared" ref="AF36:AF46" si="28">IF((W36)=0,"",(AE36/W36))</f>
        <v>1.0171143807674672E-2</v>
      </c>
      <c r="AG36" s="31"/>
      <c r="AH36" s="42"/>
      <c r="AI36" s="44">
        <f>SUM(AI29:AI35)+AI28</f>
        <v>1458.566800000001</v>
      </c>
      <c r="AJ36" s="31"/>
      <c r="AK36" s="32">
        <f t="shared" si="15"/>
        <v>29.390000000000327</v>
      </c>
      <c r="AL36" s="33">
        <f t="shared" ref="AL36:AL46" si="29">IF((AC36)=0,"",(AK36/AC36))</f>
        <v>2.0564285678301184E-2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250</v>
      </c>
      <c r="G37" s="20">
        <v>2.5070999999999999</v>
      </c>
      <c r="H37" s="18">
        <f>F37*G37</f>
        <v>626.77499999999998</v>
      </c>
      <c r="I37" s="19"/>
      <c r="J37" s="20">
        <v>2.6038000000000001</v>
      </c>
      <c r="K37" s="18">
        <f>$F37*J37</f>
        <v>650.95000000000005</v>
      </c>
      <c r="L37" s="19"/>
      <c r="M37" s="21">
        <f t="shared" si="10"/>
        <v>24.175000000000068</v>
      </c>
      <c r="N37" s="22">
        <f t="shared" si="25"/>
        <v>3.8570459893901433E-2</v>
      </c>
      <c r="O37" s="19"/>
      <c r="P37" s="20">
        <v>2.6913</v>
      </c>
      <c r="Q37" s="18">
        <f>$F37*P37</f>
        <v>672.82500000000005</v>
      </c>
      <c r="R37" s="19"/>
      <c r="S37" s="21">
        <f t="shared" si="12"/>
        <v>21.875</v>
      </c>
      <c r="T37" s="22">
        <f t="shared" si="26"/>
        <v>3.3604731546201701E-2</v>
      </c>
      <c r="U37" s="19"/>
      <c r="V37" s="20">
        <v>2.7789000000000001</v>
      </c>
      <c r="W37" s="18">
        <f>$F37*V37</f>
        <v>694.72500000000002</v>
      </c>
      <c r="X37" s="19"/>
      <c r="Y37" s="21">
        <f t="shared" si="13"/>
        <v>21.899999999999977</v>
      </c>
      <c r="Z37" s="22">
        <f t="shared" si="27"/>
        <v>3.2549325604726308E-2</v>
      </c>
      <c r="AA37" s="19"/>
      <c r="AB37" s="20">
        <v>2.8664000000000001</v>
      </c>
      <c r="AC37" s="18">
        <f>$F37*AB37</f>
        <v>716.6</v>
      </c>
      <c r="AD37" s="19"/>
      <c r="AE37" s="21">
        <f t="shared" si="14"/>
        <v>21.875</v>
      </c>
      <c r="AF37" s="22">
        <f t="shared" si="28"/>
        <v>3.1487279139227754E-2</v>
      </c>
      <c r="AG37" s="19"/>
      <c r="AH37" s="20">
        <v>2.9539</v>
      </c>
      <c r="AI37" s="18">
        <f>$F37*AH37</f>
        <v>738.47500000000002</v>
      </c>
      <c r="AJ37" s="19"/>
      <c r="AK37" s="21">
        <f t="shared" si="15"/>
        <v>21.875</v>
      </c>
      <c r="AL37" s="22">
        <f t="shared" si="29"/>
        <v>3.0526095450739602E-2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250</v>
      </c>
      <c r="G38" s="20">
        <v>1.8734</v>
      </c>
      <c r="H38" s="18">
        <f>F38*G38</f>
        <v>468.34999999999997</v>
      </c>
      <c r="I38" s="19"/>
      <c r="J38" s="20">
        <v>2.0114999999999998</v>
      </c>
      <c r="K38" s="18">
        <f>$F38*J38</f>
        <v>502.87499999999994</v>
      </c>
      <c r="L38" s="19"/>
      <c r="M38" s="21">
        <f t="shared" si="10"/>
        <v>34.524999999999977</v>
      </c>
      <c r="N38" s="22">
        <f t="shared" si="25"/>
        <v>7.3716237856304004E-2</v>
      </c>
      <c r="O38" s="19"/>
      <c r="P38" s="20">
        <v>2.0527000000000002</v>
      </c>
      <c r="Q38" s="18">
        <f>$F38*P38</f>
        <v>513.17500000000007</v>
      </c>
      <c r="R38" s="19"/>
      <c r="S38" s="21">
        <f t="shared" si="12"/>
        <v>10.300000000000125</v>
      </c>
      <c r="T38" s="22">
        <f t="shared" si="26"/>
        <v>2.0482227193636841E-2</v>
      </c>
      <c r="U38" s="19"/>
      <c r="V38" s="20">
        <v>2.0937999999999999</v>
      </c>
      <c r="W38" s="18">
        <f>$F38*V38</f>
        <v>523.44999999999993</v>
      </c>
      <c r="X38" s="19"/>
      <c r="Y38" s="21">
        <f t="shared" si="13"/>
        <v>10.274999999999864</v>
      </c>
      <c r="Z38" s="22">
        <f t="shared" si="27"/>
        <v>2.0022409509426339E-2</v>
      </c>
      <c r="AA38" s="19"/>
      <c r="AB38" s="20">
        <v>2.1349</v>
      </c>
      <c r="AC38" s="18">
        <f>$F38*AB38</f>
        <v>533.72500000000002</v>
      </c>
      <c r="AD38" s="19"/>
      <c r="AE38" s="21">
        <f t="shared" si="14"/>
        <v>10.275000000000091</v>
      </c>
      <c r="AF38" s="22">
        <f t="shared" si="28"/>
        <v>1.9629381984908E-2</v>
      </c>
      <c r="AG38" s="19"/>
      <c r="AH38" s="20">
        <v>2.1760999999999999</v>
      </c>
      <c r="AI38" s="18">
        <f>$F38*AH38</f>
        <v>544.02499999999998</v>
      </c>
      <c r="AJ38" s="19"/>
      <c r="AK38" s="21">
        <f t="shared" si="15"/>
        <v>10.299999999999955</v>
      </c>
      <c r="AL38" s="22">
        <f t="shared" si="29"/>
        <v>1.9298327790528744E-2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2002.1531465072173</v>
      </c>
      <c r="I39" s="49"/>
      <c r="J39" s="48"/>
      <c r="K39" s="44">
        <f>SUM(K36:K38)</f>
        <v>2533.2018000000007</v>
      </c>
      <c r="L39" s="49"/>
      <c r="M39" s="32">
        <f t="shared" si="10"/>
        <v>531.04865349278339</v>
      </c>
      <c r="N39" s="33">
        <f t="shared" si="25"/>
        <v>0.26523877777242205</v>
      </c>
      <c r="O39" s="49"/>
      <c r="P39" s="48"/>
      <c r="Q39" s="44">
        <f>SUM(Q36:Q38)</f>
        <v>2576.0618000000013</v>
      </c>
      <c r="R39" s="49"/>
      <c r="S39" s="32">
        <f t="shared" si="12"/>
        <v>42.860000000000582</v>
      </c>
      <c r="T39" s="33">
        <f t="shared" si="26"/>
        <v>1.6919299520472695E-2</v>
      </c>
      <c r="U39" s="49"/>
      <c r="V39" s="48"/>
      <c r="W39" s="44">
        <f>SUM(W36:W38)</f>
        <v>2632.9618000000005</v>
      </c>
      <c r="X39" s="49"/>
      <c r="Y39" s="32">
        <f t="shared" si="13"/>
        <v>56.899999999999181</v>
      </c>
      <c r="Z39" s="33">
        <f t="shared" si="27"/>
        <v>2.208797941105262E-2</v>
      </c>
      <c r="AA39" s="49"/>
      <c r="AB39" s="48"/>
      <c r="AC39" s="44">
        <f>SUM(AC36:AC38)</f>
        <v>2679.5018000000005</v>
      </c>
      <c r="AD39" s="49"/>
      <c r="AE39" s="32">
        <f t="shared" si="14"/>
        <v>46.539999999999964</v>
      </c>
      <c r="AF39" s="33">
        <f t="shared" si="28"/>
        <v>1.7675911591273356E-2</v>
      </c>
      <c r="AG39" s="49"/>
      <c r="AH39" s="48"/>
      <c r="AI39" s="44">
        <f>SUM(AI36:AI38)</f>
        <v>2741.066800000001</v>
      </c>
      <c r="AJ39" s="49"/>
      <c r="AK39" s="32">
        <f t="shared" si="15"/>
        <v>61.565000000000509</v>
      </c>
      <c r="AL39" s="33">
        <f t="shared" si="29"/>
        <v>2.2976286114083037E-2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113386.9</v>
      </c>
      <c r="G40" s="51">
        <v>4.4000000000000003E-3</v>
      </c>
      <c r="H40" s="162">
        <f t="shared" ref="H40:H48" si="30">F40*G40</f>
        <v>498.90235999999999</v>
      </c>
      <c r="I40" s="19"/>
      <c r="J40" s="51">
        <v>4.4000000000000003E-3</v>
      </c>
      <c r="K40" s="162">
        <f t="shared" ref="K40:K48" si="31">$F40*J40</f>
        <v>498.90235999999999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498.90235999999999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498.90235999999999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498.90235999999999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498.90235999999999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113386.9</v>
      </c>
      <c r="G41" s="51">
        <v>1.1999999999999999E-3</v>
      </c>
      <c r="H41" s="162">
        <f t="shared" si="30"/>
        <v>136.06427999999997</v>
      </c>
      <c r="I41" s="19"/>
      <c r="J41" s="51">
        <v>1.1999999999999999E-3</v>
      </c>
      <c r="K41" s="162">
        <f t="shared" si="31"/>
        <v>136.06427999999997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147.40296999999998</v>
      </c>
      <c r="R41" s="19"/>
      <c r="S41" s="21">
        <f t="shared" si="12"/>
        <v>11.338690000000014</v>
      </c>
      <c r="T41" s="163">
        <f t="shared" si="26"/>
        <v>8.3333333333333454E-2</v>
      </c>
      <c r="U41" s="19"/>
      <c r="V41" s="51">
        <v>1.2999999999999999E-3</v>
      </c>
      <c r="W41" s="162">
        <f t="shared" si="33"/>
        <v>147.40296999999998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147.40296999999998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147.40296999999998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>K42-H42</f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109999.99999999999</v>
      </c>
      <c r="G43" s="51">
        <v>7.0000000000000001E-3</v>
      </c>
      <c r="H43" s="162">
        <f t="shared" si="30"/>
        <v>769.99999999999989</v>
      </c>
      <c r="I43" s="19"/>
      <c r="J43" s="51">
        <v>7.0000000000000001E-3</v>
      </c>
      <c r="K43" s="162">
        <f t="shared" si="31"/>
        <v>769.99999999999989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769.99999999999989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769.99999999999989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769.99999999999989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769.99999999999989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70399.999999999985</v>
      </c>
      <c r="G44" s="55">
        <v>7.1999999999999995E-2</v>
      </c>
      <c r="H44" s="162">
        <f t="shared" si="30"/>
        <v>5068.7999999999984</v>
      </c>
      <c r="I44" s="19"/>
      <c r="J44" s="55">
        <v>7.1999999999999995E-2</v>
      </c>
      <c r="K44" s="162">
        <f t="shared" si="31"/>
        <v>5068.7999999999984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5068.7999999999984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5068.7999999999984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5068.7999999999984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5068.7999999999984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19799.999999999996</v>
      </c>
      <c r="G45" s="55">
        <v>0.109</v>
      </c>
      <c r="H45" s="162">
        <f t="shared" si="30"/>
        <v>2158.1999999999998</v>
      </c>
      <c r="I45" s="19"/>
      <c r="J45" s="55">
        <v>0.109</v>
      </c>
      <c r="K45" s="162">
        <f t="shared" si="31"/>
        <v>2158.1999999999998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2158.1999999999998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2158.1999999999998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2158.1999999999998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2158.1999999999998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19799.999999999996</v>
      </c>
      <c r="G46" s="55">
        <v>0.129</v>
      </c>
      <c r="H46" s="162">
        <f t="shared" si="30"/>
        <v>2554.1999999999998</v>
      </c>
      <c r="I46" s="19"/>
      <c r="J46" s="55">
        <v>0.129</v>
      </c>
      <c r="K46" s="162">
        <f t="shared" si="31"/>
        <v>2554.1999999999998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2554.1999999999998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2554.1999999999998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2554.1999999999998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2554.1999999999998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109249.99999999999</v>
      </c>
      <c r="G48" s="55">
        <v>9.7000000000000003E-2</v>
      </c>
      <c r="H48" s="162">
        <f t="shared" si="30"/>
        <v>10597.249999999998</v>
      </c>
      <c r="I48" s="60"/>
      <c r="J48" s="55">
        <v>9.7000000000000003E-2</v>
      </c>
      <c r="K48" s="162">
        <f t="shared" si="31"/>
        <v>10597.249999999998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10597.249999999998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10597.249999999998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10597.249999999998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10597.249999999998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13188.569786507216</v>
      </c>
      <c r="I50" s="76"/>
      <c r="J50" s="73"/>
      <c r="K50" s="75">
        <f>SUM(K40:K46,K39)</f>
        <v>13719.61844</v>
      </c>
      <c r="L50" s="76"/>
      <c r="M50" s="77">
        <f>K50-H50</f>
        <v>531.04865349278407</v>
      </c>
      <c r="N50" s="78">
        <f>IF((H50)=0,"",(M50/H50))</f>
        <v>4.026582579379321E-2</v>
      </c>
      <c r="O50" s="76"/>
      <c r="P50" s="73"/>
      <c r="Q50" s="75">
        <f>SUM(Q40:Q46,Q39)</f>
        <v>13773.817130000001</v>
      </c>
      <c r="R50" s="76"/>
      <c r="S50" s="77">
        <f t="shared" si="12"/>
        <v>54.198690000001079</v>
      </c>
      <c r="T50" s="78">
        <f>IF((K50)=0,"",(S50/K50))</f>
        <v>3.9504517007545202E-3</v>
      </c>
      <c r="U50" s="76"/>
      <c r="V50" s="73"/>
      <c r="W50" s="75">
        <f>SUM(W40:W46,W39)</f>
        <v>13830.717130000001</v>
      </c>
      <c r="X50" s="76"/>
      <c r="Y50" s="77">
        <f t="shared" si="13"/>
        <v>56.899999999999636</v>
      </c>
      <c r="Z50" s="78">
        <f>IF((Q50)=0,"",(Y50/Q50))</f>
        <v>4.1310262407992073E-3</v>
      </c>
      <c r="AA50" s="76"/>
      <c r="AB50" s="73"/>
      <c r="AC50" s="75">
        <f>SUM(AC40:AC46,AC39)</f>
        <v>13877.25713</v>
      </c>
      <c r="AD50" s="76"/>
      <c r="AE50" s="77">
        <f t="shared" si="14"/>
        <v>46.539999999999054</v>
      </c>
      <c r="AF50" s="78">
        <f>IF((W50)=0,"",(AE50/W50))</f>
        <v>3.3649737437728257E-3</v>
      </c>
      <c r="AG50" s="76"/>
      <c r="AH50" s="73"/>
      <c r="AI50" s="75">
        <f>SUM(AI40:AI46,AI39)</f>
        <v>13938.82213</v>
      </c>
      <c r="AJ50" s="76"/>
      <c r="AK50" s="77">
        <f t="shared" si="15"/>
        <v>61.565000000000509</v>
      </c>
      <c r="AL50" s="78">
        <f>IF((AC50)=0,"",(AK50/AC50))</f>
        <v>4.4363954218956314E-3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1714.5140722459382</v>
      </c>
      <c r="I51" s="83"/>
      <c r="J51" s="80">
        <v>0.13</v>
      </c>
      <c r="K51" s="84">
        <f>K50*J51</f>
        <v>1783.5503972000001</v>
      </c>
      <c r="L51" s="83"/>
      <c r="M51" s="85">
        <f>K51-H51</f>
        <v>69.036324954061911</v>
      </c>
      <c r="N51" s="86">
        <f>IF((H51)=0,"",(M51/H51))</f>
        <v>4.0265825793793196E-2</v>
      </c>
      <c r="O51" s="83"/>
      <c r="P51" s="80">
        <v>0.13</v>
      </c>
      <c r="Q51" s="84">
        <f>Q50*P51</f>
        <v>1790.5962269000001</v>
      </c>
      <c r="R51" s="83"/>
      <c r="S51" s="85">
        <f t="shared" si="12"/>
        <v>7.045829700000013</v>
      </c>
      <c r="T51" s="86">
        <f>IF((K51)=0,"",(S51/K51))</f>
        <v>3.950451700754449E-3</v>
      </c>
      <c r="U51" s="83"/>
      <c r="V51" s="80">
        <v>0.13</v>
      </c>
      <c r="W51" s="84">
        <f>W50*V51</f>
        <v>1797.9932269000001</v>
      </c>
      <c r="X51" s="83"/>
      <c r="Y51" s="85">
        <f t="shared" si="13"/>
        <v>7.3969999999999345</v>
      </c>
      <c r="Z51" s="86">
        <f>IF((Q51)=0,"",(Y51/Q51))</f>
        <v>4.1310262407991977E-3</v>
      </c>
      <c r="AA51" s="83"/>
      <c r="AB51" s="80">
        <v>0.13</v>
      </c>
      <c r="AC51" s="84">
        <f>AC50*AB51</f>
        <v>1804.0434269</v>
      </c>
      <c r="AD51" s="83"/>
      <c r="AE51" s="85">
        <f t="shared" si="14"/>
        <v>6.0501999999999043</v>
      </c>
      <c r="AF51" s="86">
        <f>IF((W51)=0,"",(AE51/W51))</f>
        <v>3.3649737437728409E-3</v>
      </c>
      <c r="AG51" s="83"/>
      <c r="AH51" s="80">
        <v>0.13</v>
      </c>
      <c r="AI51" s="84">
        <f>AI50*AH51</f>
        <v>1812.0468769000001</v>
      </c>
      <c r="AJ51" s="83"/>
      <c r="AK51" s="85">
        <f t="shared" si="15"/>
        <v>8.0034500000001572</v>
      </c>
      <c r="AL51" s="86">
        <f>IF((AC51)=0,"",(AK51/AC51))</f>
        <v>4.4363954218956817E-3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14903.083858753154</v>
      </c>
      <c r="I52" s="83"/>
      <c r="J52" s="88"/>
      <c r="K52" s="84">
        <f>K50+K51</f>
        <v>15503.168837200001</v>
      </c>
      <c r="L52" s="83"/>
      <c r="M52" s="85">
        <f>K52-H52</f>
        <v>600.08497844684643</v>
      </c>
      <c r="N52" s="86">
        <f>IF((H52)=0,"",(M52/H52))</f>
        <v>4.0265825793793238E-2</v>
      </c>
      <c r="O52" s="83"/>
      <c r="P52" s="88"/>
      <c r="Q52" s="84">
        <f>Q50+Q51</f>
        <v>15564.413356900001</v>
      </c>
      <c r="R52" s="83"/>
      <c r="S52" s="85">
        <f t="shared" si="12"/>
        <v>61.244519699999728</v>
      </c>
      <c r="T52" s="86">
        <f>IF((K52)=0,"",(S52/K52))</f>
        <v>3.9504517007544239E-3</v>
      </c>
      <c r="U52" s="83"/>
      <c r="V52" s="88"/>
      <c r="W52" s="84">
        <f>W50+W51</f>
        <v>15628.710356900001</v>
      </c>
      <c r="X52" s="83"/>
      <c r="Y52" s="85">
        <f t="shared" si="13"/>
        <v>64.29700000000048</v>
      </c>
      <c r="Z52" s="86">
        <f>IF((Q52)=0,"",(Y52/Q52))</f>
        <v>4.1310262407992654E-3</v>
      </c>
      <c r="AA52" s="83"/>
      <c r="AB52" s="88"/>
      <c r="AC52" s="84">
        <f>AC50+AC51</f>
        <v>15681.3005569</v>
      </c>
      <c r="AD52" s="83"/>
      <c r="AE52" s="85">
        <f t="shared" si="14"/>
        <v>52.590199999998731</v>
      </c>
      <c r="AF52" s="86">
        <f>IF((W52)=0,"",(AE52/W52))</f>
        <v>3.3649737437728127E-3</v>
      </c>
      <c r="AG52" s="83"/>
      <c r="AH52" s="88"/>
      <c r="AI52" s="84">
        <f>AI50+AI51</f>
        <v>15750.8690069</v>
      </c>
      <c r="AJ52" s="83"/>
      <c r="AK52" s="85">
        <f t="shared" si="15"/>
        <v>69.568450000000666</v>
      </c>
      <c r="AL52" s="86">
        <f>IF((AC52)=0,"",(AK52/AC52))</f>
        <v>4.4363954218956374E-3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-1490.31</v>
      </c>
      <c r="I53" s="83"/>
      <c r="J53" s="88"/>
      <c r="K53" s="90">
        <f>ROUND(-K52*10%,2)</f>
        <v>-1550.32</v>
      </c>
      <c r="L53" s="83"/>
      <c r="M53" s="91">
        <f>K53-H53</f>
        <v>-60.009999999999991</v>
      </c>
      <c r="N53" s="92">
        <f>IF((H53)=0,"",(M53/H53))</f>
        <v>4.0266790130912354E-2</v>
      </c>
      <c r="O53" s="83"/>
      <c r="P53" s="88"/>
      <c r="Q53" s="90">
        <f>ROUND(-Q52*10%,2)</f>
        <v>-1556.44</v>
      </c>
      <c r="R53" s="83"/>
      <c r="S53" s="91">
        <f t="shared" si="12"/>
        <v>-6.1200000000001182</v>
      </c>
      <c r="T53" s="92">
        <f>IF((K53)=0,"",(S53/K53))</f>
        <v>3.947572114144253E-3</v>
      </c>
      <c r="U53" s="83"/>
      <c r="V53" s="88"/>
      <c r="W53" s="90">
        <f>ROUND(-W52*10%,2)</f>
        <v>-1562.87</v>
      </c>
      <c r="X53" s="83"/>
      <c r="Y53" s="91">
        <f t="shared" si="13"/>
        <v>-6.4299999999998363</v>
      </c>
      <c r="Z53" s="92">
        <f>IF((Q53)=0,"",(Y53/Q53))</f>
        <v>4.1312225334737196E-3</v>
      </c>
      <c r="AA53" s="83"/>
      <c r="AB53" s="88"/>
      <c r="AC53" s="90">
        <f>ROUND(-AC52*10%,2)</f>
        <v>-1568.13</v>
      </c>
      <c r="AD53" s="83"/>
      <c r="AE53" s="91">
        <f t="shared" si="14"/>
        <v>-5.2600000000002183</v>
      </c>
      <c r="AF53" s="92">
        <f>IF((W53)=0,"",(AE53/W53))</f>
        <v>3.3656030252037718E-3</v>
      </c>
      <c r="AG53" s="83"/>
      <c r="AH53" s="88"/>
      <c r="AI53" s="90">
        <f>ROUND(-AI52*10%,2)</f>
        <v>-1575.09</v>
      </c>
      <c r="AJ53" s="83"/>
      <c r="AK53" s="91">
        <f t="shared" si="15"/>
        <v>-6.959999999999809</v>
      </c>
      <c r="AL53" s="92">
        <f>IF((AC53)=0,"",(AK53/AC53))</f>
        <v>4.4384075299878254E-3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13412.773858753155</v>
      </c>
      <c r="I54" s="96"/>
      <c r="J54" s="93"/>
      <c r="K54" s="97">
        <f>K52+K53</f>
        <v>13952.848837200001</v>
      </c>
      <c r="L54" s="96"/>
      <c r="M54" s="98">
        <f>K54-H54</f>
        <v>540.07497844684622</v>
      </c>
      <c r="N54" s="99">
        <f>IF((H54)=0,"",(M54/H54))</f>
        <v>4.0265718645095483E-2</v>
      </c>
      <c r="O54" s="96"/>
      <c r="P54" s="93"/>
      <c r="Q54" s="97">
        <f>Q52+Q53</f>
        <v>14007.9733569</v>
      </c>
      <c r="R54" s="96"/>
      <c r="S54" s="98">
        <f t="shared" si="12"/>
        <v>55.124519699998928</v>
      </c>
      <c r="T54" s="99">
        <f>IF((K54)=0,"",(S54/K54))</f>
        <v>3.9507716555367686E-3</v>
      </c>
      <c r="U54" s="96"/>
      <c r="V54" s="93"/>
      <c r="W54" s="97">
        <f>W52+W53</f>
        <v>14065.8403569</v>
      </c>
      <c r="X54" s="96"/>
      <c r="Y54" s="98">
        <f t="shared" si="13"/>
        <v>57.867000000000189</v>
      </c>
      <c r="Z54" s="99">
        <f>IF((Q54)=0,"",(Y54/Q54))</f>
        <v>4.131004430522868E-3</v>
      </c>
      <c r="AA54" s="96"/>
      <c r="AB54" s="93"/>
      <c r="AC54" s="97">
        <f>AC52+AC53</f>
        <v>14113.170556900001</v>
      </c>
      <c r="AD54" s="96"/>
      <c r="AE54" s="98">
        <f t="shared" si="14"/>
        <v>47.330200000000332</v>
      </c>
      <c r="AF54" s="99">
        <f>IF((W54)=0,"",(AE54/W54))</f>
        <v>3.3649038236654304E-3</v>
      </c>
      <c r="AG54" s="96"/>
      <c r="AH54" s="93"/>
      <c r="AI54" s="97">
        <f>AI52+AI53</f>
        <v>14175.7790069</v>
      </c>
      <c r="AJ54" s="96"/>
      <c r="AK54" s="98">
        <f t="shared" si="15"/>
        <v>62.608449999999721</v>
      </c>
      <c r="AL54" s="99">
        <f>IF((AC54)=0,"",(AK54/AC54))</f>
        <v>4.43617185433858E-3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14066.869786507215</v>
      </c>
      <c r="I56" s="110"/>
      <c r="J56" s="107"/>
      <c r="K56" s="109">
        <f>SUM(K47:K48,K39,K40:K43)</f>
        <v>14597.918439999999</v>
      </c>
      <c r="L56" s="110"/>
      <c r="M56" s="111">
        <f>K56-H56</f>
        <v>531.04865349278407</v>
      </c>
      <c r="N56" s="78">
        <f>IF((H56)=0,"",(M56/H56))</f>
        <v>3.7751728817605183E-2</v>
      </c>
      <c r="O56" s="110"/>
      <c r="P56" s="107"/>
      <c r="Q56" s="109">
        <f>SUM(Q47:Q48,Q39,Q40:Q43)</f>
        <v>14652.117129999999</v>
      </c>
      <c r="R56" s="110"/>
      <c r="S56" s="111">
        <f t="shared" si="12"/>
        <v>54.19868999999926</v>
      </c>
      <c r="T56" s="78">
        <f>IF((K56)=0,"",(S56/K56))</f>
        <v>3.7127683801471672E-3</v>
      </c>
      <c r="U56" s="110"/>
      <c r="V56" s="107"/>
      <c r="W56" s="109">
        <f>SUM(W47:W48,W39,W40:W43)</f>
        <v>14709.017129999998</v>
      </c>
      <c r="X56" s="110"/>
      <c r="Y56" s="111">
        <f t="shared" si="13"/>
        <v>56.899999999999636</v>
      </c>
      <c r="Z56" s="78">
        <f>IF((Q56)=0,"",(Y56/Q56))</f>
        <v>3.8833978390397732E-3</v>
      </c>
      <c r="AA56" s="110"/>
      <c r="AB56" s="107"/>
      <c r="AC56" s="109">
        <f>SUM(AC47:AC48,AC39,AC40:AC43)</f>
        <v>14755.557129999997</v>
      </c>
      <c r="AD56" s="110"/>
      <c r="AE56" s="111">
        <f t="shared" si="14"/>
        <v>46.539999999999054</v>
      </c>
      <c r="AF56" s="78">
        <f>IF((W56)=0,"",(AE56/W56))</f>
        <v>3.1640455367393443E-3</v>
      </c>
      <c r="AG56" s="110"/>
      <c r="AH56" s="107"/>
      <c r="AI56" s="109">
        <f>SUM(AI47:AI48,AI39,AI40:AI43)</f>
        <v>14817.122129999998</v>
      </c>
      <c r="AJ56" s="110"/>
      <c r="AK56" s="111">
        <f t="shared" si="15"/>
        <v>61.565000000000509</v>
      </c>
      <c r="AL56" s="78">
        <f>IF((AC56)=0,"",(AK56/AC56))</f>
        <v>4.1723263620341879E-3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1828.6930722459381</v>
      </c>
      <c r="I57" s="115"/>
      <c r="J57" s="113">
        <v>0.13</v>
      </c>
      <c r="K57" s="116">
        <f>K56*J57</f>
        <v>1897.7293972</v>
      </c>
      <c r="L57" s="115"/>
      <c r="M57" s="117">
        <f>K57-H57</f>
        <v>69.036324954061911</v>
      </c>
      <c r="N57" s="86">
        <f>IF((H57)=0,"",(M57/H57))</f>
        <v>3.7751728817605169E-2</v>
      </c>
      <c r="O57" s="115"/>
      <c r="P57" s="113">
        <v>0.13</v>
      </c>
      <c r="Q57" s="116">
        <f>Q56*P57</f>
        <v>1904.7752269</v>
      </c>
      <c r="R57" s="115"/>
      <c r="S57" s="117">
        <f t="shared" si="12"/>
        <v>7.045829700000013</v>
      </c>
      <c r="T57" s="86">
        <f>IF((K57)=0,"",(S57/K57))</f>
        <v>3.7127683801472244E-3</v>
      </c>
      <c r="U57" s="115"/>
      <c r="V57" s="113">
        <v>0.13</v>
      </c>
      <c r="W57" s="116">
        <f>W56*V57</f>
        <v>1912.1722268999999</v>
      </c>
      <c r="X57" s="115"/>
      <c r="Y57" s="117">
        <f t="shared" si="13"/>
        <v>7.3969999999999345</v>
      </c>
      <c r="Z57" s="86">
        <f>IF((Q57)=0,"",(Y57/Q57))</f>
        <v>3.8833978390397633E-3</v>
      </c>
      <c r="AA57" s="115"/>
      <c r="AB57" s="113">
        <v>0.13</v>
      </c>
      <c r="AC57" s="116">
        <f>AC56*AB57</f>
        <v>1918.2224268999996</v>
      </c>
      <c r="AD57" s="115"/>
      <c r="AE57" s="117">
        <f t="shared" si="14"/>
        <v>6.0501999999996769</v>
      </c>
      <c r="AF57" s="86">
        <f>IF((W57)=0,"",(AE57/W57))</f>
        <v>3.1640455367392393E-3</v>
      </c>
      <c r="AG57" s="115"/>
      <c r="AH57" s="113">
        <v>0.13</v>
      </c>
      <c r="AI57" s="116">
        <f>AI56*AH57</f>
        <v>1926.2258768999998</v>
      </c>
      <c r="AJ57" s="115"/>
      <c r="AK57" s="117">
        <f t="shared" si="15"/>
        <v>8.0034500000001572</v>
      </c>
      <c r="AL57" s="86">
        <f>IF((AC57)=0,"",(AK57/AC57))</f>
        <v>4.1723263620342356E-3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15895.562858753154</v>
      </c>
      <c r="I58" s="115"/>
      <c r="J58" s="119"/>
      <c r="K58" s="116">
        <f>K56+K57</f>
        <v>16495.647837199998</v>
      </c>
      <c r="L58" s="115"/>
      <c r="M58" s="117">
        <f>K58-H58</f>
        <v>600.08497844684462</v>
      </c>
      <c r="N58" s="86">
        <f>IF((H58)=0,"",(M58/H58))</f>
        <v>3.7751728817605093E-2</v>
      </c>
      <c r="O58" s="115"/>
      <c r="P58" s="119"/>
      <c r="Q58" s="116">
        <f>Q56+Q57</f>
        <v>16556.8923569</v>
      </c>
      <c r="R58" s="115"/>
      <c r="S58" s="117">
        <f t="shared" si="12"/>
        <v>61.244519700001547</v>
      </c>
      <c r="T58" s="86">
        <f>IF((K58)=0,"",(S58/K58))</f>
        <v>3.712768380147312E-3</v>
      </c>
      <c r="U58" s="115"/>
      <c r="V58" s="119"/>
      <c r="W58" s="116">
        <f>W56+W57</f>
        <v>16621.189356899999</v>
      </c>
      <c r="X58" s="115"/>
      <c r="Y58" s="117">
        <f t="shared" si="13"/>
        <v>64.296999999998661</v>
      </c>
      <c r="Z58" s="86">
        <f>IF((Q58)=0,"",(Y58/Q58))</f>
        <v>3.8833978390397168E-3</v>
      </c>
      <c r="AA58" s="115"/>
      <c r="AB58" s="119"/>
      <c r="AC58" s="116">
        <f>AC56+AC57</f>
        <v>16673.779556899997</v>
      </c>
      <c r="AD58" s="115"/>
      <c r="AE58" s="117">
        <f t="shared" si="14"/>
        <v>52.590199999998731</v>
      </c>
      <c r="AF58" s="86">
        <f>IF((W58)=0,"",(AE58/W58))</f>
        <v>3.1640455367393321E-3</v>
      </c>
      <c r="AG58" s="115"/>
      <c r="AH58" s="119"/>
      <c r="AI58" s="116">
        <f>AI56+AI57</f>
        <v>16743.348006899996</v>
      </c>
      <c r="AJ58" s="115"/>
      <c r="AK58" s="117">
        <f t="shared" si="15"/>
        <v>69.568449999998847</v>
      </c>
      <c r="AL58" s="86">
        <f>IF((AC58)=0,"",(AK58/AC58))</f>
        <v>4.1723263620340838E-3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-1589.56</v>
      </c>
      <c r="I59" s="115"/>
      <c r="J59" s="119"/>
      <c r="K59" s="122">
        <f>ROUND(-K58*10%,2)</f>
        <v>-1649.56</v>
      </c>
      <c r="L59" s="115"/>
      <c r="M59" s="123">
        <f>K59-H59</f>
        <v>-60</v>
      </c>
      <c r="N59" s="92">
        <f>IF((H59)=0,"",(M59/H59))</f>
        <v>3.7746294572082839E-2</v>
      </c>
      <c r="O59" s="115"/>
      <c r="P59" s="119"/>
      <c r="Q59" s="122">
        <f>ROUND(-Q58*10%,2)</f>
        <v>-1655.69</v>
      </c>
      <c r="R59" s="115"/>
      <c r="S59" s="123">
        <f t="shared" si="12"/>
        <v>-6.1300000000001091</v>
      </c>
      <c r="T59" s="92">
        <f>IF((K59)=0,"",(S59/K59))</f>
        <v>3.7161424864813096E-3</v>
      </c>
      <c r="U59" s="115"/>
      <c r="V59" s="119"/>
      <c r="W59" s="122">
        <f>ROUND(-W58*10%,2)</f>
        <v>-1662.12</v>
      </c>
      <c r="X59" s="115"/>
      <c r="Y59" s="123">
        <f t="shared" si="13"/>
        <v>-6.4299999999998363</v>
      </c>
      <c r="Z59" s="92">
        <f>IF((Q59)=0,"",(Y59/Q59))</f>
        <v>3.8835772397005698E-3</v>
      </c>
      <c r="AA59" s="115"/>
      <c r="AB59" s="119"/>
      <c r="AC59" s="122">
        <f>ROUND(-AC58*10%,2)</f>
        <v>-1667.38</v>
      </c>
      <c r="AD59" s="115"/>
      <c r="AE59" s="123">
        <f t="shared" si="14"/>
        <v>-5.2600000000002183</v>
      </c>
      <c r="AF59" s="92">
        <f>IF((W59)=0,"",(AE59/W59))</f>
        <v>3.1646331191491702E-3</v>
      </c>
      <c r="AG59" s="115"/>
      <c r="AH59" s="119"/>
      <c r="AI59" s="122">
        <f>ROUND(-AI58*10%,2)</f>
        <v>-1674.33</v>
      </c>
      <c r="AJ59" s="115"/>
      <c r="AK59" s="123">
        <f t="shared" si="15"/>
        <v>-6.9499999999998181</v>
      </c>
      <c r="AL59" s="92">
        <f>IF((AC59)=0,"",(AK59/AC59))</f>
        <v>4.1682160035503707E-3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14306.002858753154</v>
      </c>
      <c r="I60" s="127"/>
      <c r="J60" s="124"/>
      <c r="K60" s="128">
        <f>SUM(K58:K59)</f>
        <v>14846.087837199999</v>
      </c>
      <c r="L60" s="127"/>
      <c r="M60" s="129">
        <f>K60-H60</f>
        <v>540.08497844684462</v>
      </c>
      <c r="N60" s="130">
        <f>IF((H60)=0,"",(M60/H60))</f>
        <v>3.7752332624230715E-2</v>
      </c>
      <c r="O60" s="127"/>
      <c r="P60" s="124"/>
      <c r="Q60" s="128">
        <f>SUM(Q58:Q59)</f>
        <v>14901.202356899999</v>
      </c>
      <c r="R60" s="127"/>
      <c r="S60" s="129">
        <f t="shared" si="12"/>
        <v>55.114519700000528</v>
      </c>
      <c r="T60" s="130">
        <f>IF((K60)=0,"",(S60/K60))</f>
        <v>3.7123934806514813E-3</v>
      </c>
      <c r="U60" s="127"/>
      <c r="V60" s="124"/>
      <c r="W60" s="128">
        <f>SUM(W58:W59)</f>
        <v>14959.0693569</v>
      </c>
      <c r="X60" s="127"/>
      <c r="Y60" s="129">
        <f t="shared" si="13"/>
        <v>57.867000000000189</v>
      </c>
      <c r="Z60" s="130">
        <f>IF((Q60)=0,"",(Y60/Q60))</f>
        <v>3.8833779056228227E-3</v>
      </c>
      <c r="AA60" s="127"/>
      <c r="AB60" s="124"/>
      <c r="AC60" s="128">
        <f>SUM(AC58:AC59)</f>
        <v>15006.399556899996</v>
      </c>
      <c r="AD60" s="127"/>
      <c r="AE60" s="129">
        <f t="shared" si="14"/>
        <v>47.330199999996694</v>
      </c>
      <c r="AF60" s="130">
        <f>IF((W60)=0,"",(AE60/W60))</f>
        <v>3.1639802497583336E-3</v>
      </c>
      <c r="AG60" s="127"/>
      <c r="AH60" s="124"/>
      <c r="AI60" s="128">
        <f>SUM(AI58:AI59)</f>
        <v>15069.018006899996</v>
      </c>
      <c r="AJ60" s="127"/>
      <c r="AK60" s="129">
        <f t="shared" si="15"/>
        <v>62.618449999999939</v>
      </c>
      <c r="AL60" s="130">
        <f>IF((AC60)=0,"",(AK60/AC60))</f>
        <v>4.1727830691545027E-3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6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P79"/>
  <sheetViews>
    <sheetView showGridLines="0" topLeftCell="Q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2.33203125" style="1" customWidth="1"/>
    <col min="8" max="8" width="12.33203125" style="152" customWidth="1"/>
    <col min="9" max="9" width="1.6640625" style="1" customWidth="1"/>
    <col min="10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3" width="12.33203125" style="1" customWidth="1"/>
    <col min="24" max="24" width="1.6640625" style="1" customWidth="1"/>
    <col min="25" max="26" width="9.109375" style="1"/>
    <col min="27" max="27" width="1.6640625" style="1" customWidth="1"/>
    <col min="28" max="29" width="12.33203125" style="1" customWidth="1"/>
    <col min="30" max="30" width="1.6640625" style="1" customWidth="1"/>
    <col min="31" max="32" width="9.109375" style="1"/>
    <col min="33" max="33" width="1.6640625" style="1" customWidth="1"/>
    <col min="34" max="35" width="12.33203125" style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79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350</v>
      </c>
      <c r="H7" s="9" t="s">
        <v>72</v>
      </c>
      <c r="J7" s="161"/>
      <c r="K7" s="161"/>
    </row>
    <row r="8" spans="2:42" x14ac:dyDescent="0.25">
      <c r="B8" s="6"/>
      <c r="G8" s="8">
        <f>G7*(24*30)*0.611111111111111</f>
        <v>153999.99999999997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191" t="s">
        <v>59</v>
      </c>
      <c r="H9" s="192"/>
      <c r="I9" s="158"/>
      <c r="J9" s="191" t="s">
        <v>61</v>
      </c>
      <c r="K9" s="192"/>
      <c r="L9" s="158"/>
      <c r="M9" s="191" t="s">
        <v>60</v>
      </c>
      <c r="N9" s="192"/>
      <c r="O9" s="158"/>
      <c r="P9" s="191" t="s">
        <v>62</v>
      </c>
      <c r="Q9" s="192"/>
      <c r="R9" s="158"/>
      <c r="S9" s="191" t="s">
        <v>63</v>
      </c>
      <c r="T9" s="192"/>
      <c r="U9" s="158"/>
      <c r="V9" s="191" t="s">
        <v>65</v>
      </c>
      <c r="W9" s="192"/>
      <c r="X9" s="158"/>
      <c r="Y9" s="191" t="s">
        <v>66</v>
      </c>
      <c r="Z9" s="192"/>
      <c r="AA9" s="158"/>
      <c r="AB9" s="191" t="s">
        <v>67</v>
      </c>
      <c r="AC9" s="192"/>
      <c r="AD9" s="158"/>
      <c r="AE9" s="191" t="s">
        <v>68</v>
      </c>
      <c r="AF9" s="192"/>
      <c r="AG9" s="158"/>
      <c r="AH9" s="191" t="s">
        <v>69</v>
      </c>
      <c r="AI9" s="192"/>
      <c r="AJ9" s="158"/>
      <c r="AK9" s="191" t="s">
        <v>70</v>
      </c>
      <c r="AL9" s="192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302.77</v>
      </c>
      <c r="H12" s="18">
        <f t="shared" ref="H12:H27" si="0">F12*G12</f>
        <v>302.77</v>
      </c>
      <c r="I12" s="19"/>
      <c r="J12" s="16">
        <v>376.9</v>
      </c>
      <c r="K12" s="18">
        <f t="shared" ref="K12:K27" si="1">$F12*J12</f>
        <v>376.9</v>
      </c>
      <c r="L12" s="19"/>
      <c r="M12" s="21">
        <f>K12-H12</f>
        <v>74.13</v>
      </c>
      <c r="N12" s="22">
        <f>IF((H12)=0,"",(M12/H12))</f>
        <v>0.24483931697328004</v>
      </c>
      <c r="O12" s="19"/>
      <c r="P12" s="16">
        <v>394.61</v>
      </c>
      <c r="Q12" s="18">
        <f t="shared" ref="Q12:Q27" si="2">$F12*P12</f>
        <v>394.61</v>
      </c>
      <c r="R12" s="19"/>
      <c r="S12" s="21">
        <f>Q12-K12</f>
        <v>17.710000000000036</v>
      </c>
      <c r="T12" s="22">
        <f t="shared" ref="T12:T34" si="3">IF((K12)=0,"",(S12/K12))</f>
        <v>4.6988591138233053E-2</v>
      </c>
      <c r="U12" s="19"/>
      <c r="V12" s="16">
        <v>404.56</v>
      </c>
      <c r="W12" s="18">
        <f t="shared" ref="W12:W27" si="4">$F12*V12</f>
        <v>404.56</v>
      </c>
      <c r="X12" s="19"/>
      <c r="Y12" s="21">
        <f>W12-Q12</f>
        <v>9.9499999999999886</v>
      </c>
      <c r="Z12" s="22">
        <f t="shared" ref="Z12:Z34" si="5">IF((Q12)=0,"",(Y12/Q12))</f>
        <v>2.5214769012442635E-2</v>
      </c>
      <c r="AA12" s="19"/>
      <c r="AB12" s="16">
        <v>410.35</v>
      </c>
      <c r="AC12" s="18">
        <f t="shared" ref="AC12:AC27" si="6">$F12*AB12</f>
        <v>410.35</v>
      </c>
      <c r="AD12" s="19"/>
      <c r="AE12" s="21">
        <f>AC12-W12</f>
        <v>5.7900000000000205</v>
      </c>
      <c r="AF12" s="22">
        <f t="shared" ref="AF12:AF34" si="7">IF((W12)=0,"",(AE12/W12))</f>
        <v>1.431184496737201E-2</v>
      </c>
      <c r="AG12" s="19"/>
      <c r="AH12" s="16">
        <v>422.19</v>
      </c>
      <c r="AI12" s="18">
        <f t="shared" ref="AI12:AI27" si="8">$F12*AH12</f>
        <v>422.19</v>
      </c>
      <c r="AJ12" s="19"/>
      <c r="AK12" s="21">
        <f>AI12-AC12</f>
        <v>11.839999999999975</v>
      </c>
      <c r="AL12" s="22">
        <f t="shared" ref="AL12:AL34" si="9">IF((AC12)=0,"",(AK12/AC12))</f>
        <v>2.8853417814061106E-2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5.4</v>
      </c>
      <c r="H14" s="18">
        <f t="shared" si="0"/>
        <v>5.4</v>
      </c>
      <c r="I14" s="19"/>
      <c r="J14" s="16">
        <v>0</v>
      </c>
      <c r="K14" s="18">
        <f>$F14*J14</f>
        <v>0</v>
      </c>
      <c r="L14" s="19"/>
      <c r="M14" s="21">
        <f t="shared" si="10"/>
        <v>-5.4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>$F14*AH14</f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>$F15*J15</f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>$F15*AH15</f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t="13.2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t="13.2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t="13.2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350</v>
      </c>
      <c r="G19" s="16">
        <v>2.1000999999999999</v>
      </c>
      <c r="H19" s="18">
        <f t="shared" si="0"/>
        <v>735.03499999999997</v>
      </c>
      <c r="I19" s="19"/>
      <c r="J19" s="16">
        <v>2.5407999999999999</v>
      </c>
      <c r="K19" s="18">
        <f t="shared" si="1"/>
        <v>889.28</v>
      </c>
      <c r="L19" s="19"/>
      <c r="M19" s="21">
        <f t="shared" si="10"/>
        <v>154.245</v>
      </c>
      <c r="N19" s="22">
        <f t="shared" si="11"/>
        <v>0.20984715013570784</v>
      </c>
      <c r="O19" s="19"/>
      <c r="P19" s="16">
        <v>2.6459999999999999</v>
      </c>
      <c r="Q19" s="18">
        <f t="shared" si="2"/>
        <v>926.1</v>
      </c>
      <c r="R19" s="19"/>
      <c r="S19" s="21">
        <f t="shared" si="12"/>
        <v>36.82000000000005</v>
      </c>
      <c r="T19" s="22">
        <f t="shared" si="3"/>
        <v>4.1404282115869072E-2</v>
      </c>
      <c r="U19" s="19"/>
      <c r="V19" s="16">
        <v>2.7050999999999998</v>
      </c>
      <c r="W19" s="18">
        <f t="shared" si="4"/>
        <v>946.78499999999997</v>
      </c>
      <c r="X19" s="19"/>
      <c r="Y19" s="21">
        <f t="shared" si="13"/>
        <v>20.684999999999945</v>
      </c>
      <c r="Z19" s="22">
        <f t="shared" si="5"/>
        <v>2.2335600907029417E-2</v>
      </c>
      <c r="AA19" s="19"/>
      <c r="AB19" s="16">
        <v>2.7395</v>
      </c>
      <c r="AC19" s="18">
        <f t="shared" si="6"/>
        <v>958.82500000000005</v>
      </c>
      <c r="AD19" s="19"/>
      <c r="AE19" s="21">
        <f t="shared" si="14"/>
        <v>12.040000000000077</v>
      </c>
      <c r="AF19" s="22">
        <f t="shared" si="7"/>
        <v>1.2716720269121372E-2</v>
      </c>
      <c r="AG19" s="19"/>
      <c r="AH19" s="16">
        <v>2.8096999999999999</v>
      </c>
      <c r="AI19" s="18">
        <f t="shared" si="8"/>
        <v>983.39499999999998</v>
      </c>
      <c r="AJ19" s="19"/>
      <c r="AK19" s="21">
        <f t="shared" si="15"/>
        <v>24.569999999999936</v>
      </c>
      <c r="AL19" s="22">
        <f t="shared" si="9"/>
        <v>2.5625114071910864E-2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350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350</v>
      </c>
      <c r="G21" s="16"/>
      <c r="H21" s="18">
        <f t="shared" si="0"/>
        <v>0</v>
      </c>
      <c r="I21" s="19"/>
      <c r="J21" s="16">
        <v>-1.9099999999999999E-2</v>
      </c>
      <c r="K21" s="18">
        <f t="shared" si="1"/>
        <v>-6.6849999999999996</v>
      </c>
      <c r="L21" s="19"/>
      <c r="M21" s="21">
        <f t="shared" si="10"/>
        <v>-6.6849999999999996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6.6849999999999996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350</v>
      </c>
      <c r="G24" s="16">
        <v>-1.04E-2</v>
      </c>
      <c r="H24" s="18">
        <f t="shared" si="0"/>
        <v>-3.6399999999999997</v>
      </c>
      <c r="I24" s="19"/>
      <c r="J24" s="16">
        <v>0</v>
      </c>
      <c r="K24" s="18">
        <f t="shared" si="1"/>
        <v>0</v>
      </c>
      <c r="L24" s="19"/>
      <c r="M24" s="21">
        <f t="shared" si="10"/>
        <v>3.6399999999999997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t="13.2" hidden="1" customHeight="1" x14ac:dyDescent="0.25">
      <c r="B25" s="24"/>
      <c r="C25" s="14"/>
      <c r="D25" s="15"/>
      <c r="E25" s="15"/>
      <c r="F25" s="17">
        <f t="shared" si="17"/>
        <v>350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t="13.2" hidden="1" customHeight="1" x14ac:dyDescent="0.25">
      <c r="B26" s="24"/>
      <c r="C26" s="14"/>
      <c r="D26" s="15"/>
      <c r="E26" s="15"/>
      <c r="F26" s="17">
        <f t="shared" si="17"/>
        <v>350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t="13.2" hidden="1" customHeight="1" x14ac:dyDescent="0.25">
      <c r="B27" s="24"/>
      <c r="C27" s="14"/>
      <c r="D27" s="15"/>
      <c r="E27" s="15"/>
      <c r="F27" s="17">
        <f t="shared" si="17"/>
        <v>350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1039.6049999999998</v>
      </c>
      <c r="I28" s="31"/>
      <c r="J28" s="28"/>
      <c r="K28" s="30">
        <f>SUM(K12:K27)</f>
        <v>1259.4949999999999</v>
      </c>
      <c r="L28" s="31"/>
      <c r="M28" s="32">
        <f t="shared" si="10"/>
        <v>219.8900000000001</v>
      </c>
      <c r="N28" s="33">
        <f t="shared" si="11"/>
        <v>0.21151302658221166</v>
      </c>
      <c r="O28" s="31"/>
      <c r="P28" s="28"/>
      <c r="Q28" s="30">
        <f>SUM(Q12:Q27)</f>
        <v>1320.71</v>
      </c>
      <c r="R28" s="31"/>
      <c r="S28" s="32">
        <f t="shared" si="12"/>
        <v>61.215000000000146</v>
      </c>
      <c r="T28" s="33">
        <f t="shared" si="3"/>
        <v>4.8602813032207474E-2</v>
      </c>
      <c r="U28" s="31"/>
      <c r="V28" s="28"/>
      <c r="W28" s="30">
        <f>SUM(W12:W27)</f>
        <v>1351.345</v>
      </c>
      <c r="X28" s="31"/>
      <c r="Y28" s="32">
        <f t="shared" si="13"/>
        <v>30.634999999999991</v>
      </c>
      <c r="Z28" s="33">
        <f t="shared" si="5"/>
        <v>2.3195856774007914E-2</v>
      </c>
      <c r="AA28" s="31"/>
      <c r="AB28" s="28"/>
      <c r="AC28" s="30">
        <f>SUM(AC12:AC27)</f>
        <v>1369.1750000000002</v>
      </c>
      <c r="AD28" s="31"/>
      <c r="AE28" s="32">
        <f t="shared" si="14"/>
        <v>17.830000000000155</v>
      </c>
      <c r="AF28" s="33">
        <f t="shared" si="7"/>
        <v>1.3194262013031576E-2</v>
      </c>
      <c r="AG28" s="31"/>
      <c r="AH28" s="28"/>
      <c r="AI28" s="30">
        <f>SUM(AI12:AI27)</f>
        <v>1405.585</v>
      </c>
      <c r="AJ28" s="31"/>
      <c r="AK28" s="32">
        <f t="shared" si="15"/>
        <v>36.409999999999854</v>
      </c>
      <c r="AL28" s="33">
        <f t="shared" si="9"/>
        <v>2.6592656161557031E-2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350</v>
      </c>
      <c r="G29" s="16">
        <v>-0.58990164711516002</v>
      </c>
      <c r="H29" s="18">
        <f t="shared" ref="H29:H35" si="18">F29*G29</f>
        <v>-206.46557649030601</v>
      </c>
      <c r="I29" s="19"/>
      <c r="J29" s="16">
        <v>-0.34010000000000001</v>
      </c>
      <c r="K29" s="18">
        <f t="shared" ref="K29:K35" si="19">$F29*J29</f>
        <v>-119.03500000000001</v>
      </c>
      <c r="L29" s="19"/>
      <c r="M29" s="21">
        <f t="shared" si="10"/>
        <v>87.430576490305995</v>
      </c>
      <c r="N29" s="22">
        <f t="shared" si="11"/>
        <v>-0.42346321346411492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119.03500000000001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ht="13.2" customHeight="1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350</v>
      </c>
      <c r="G30" s="16">
        <v>-0.44033296685597306</v>
      </c>
      <c r="H30" s="18">
        <f t="shared" si="18"/>
        <v>-154.11653839959058</v>
      </c>
      <c r="I30" s="19"/>
      <c r="J30" s="16">
        <v>0.44640000000000002</v>
      </c>
      <c r="K30" s="18">
        <f t="shared" si="19"/>
        <v>156.24</v>
      </c>
      <c r="L30" s="19"/>
      <c r="M30" s="21">
        <f t="shared" si="10"/>
        <v>310.35653839959059</v>
      </c>
      <c r="N30" s="22">
        <f t="shared" si="11"/>
        <v>-2.013778285072195</v>
      </c>
      <c r="O30" s="19"/>
      <c r="P30" s="16">
        <v>0</v>
      </c>
      <c r="Q30" s="18">
        <f t="shared" si="20"/>
        <v>0</v>
      </c>
      <c r="R30" s="19"/>
      <c r="S30" s="21">
        <f t="shared" si="12"/>
        <v>-156.24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ht="13.2" customHeight="1" x14ac:dyDescent="0.25">
      <c r="B31" s="140">
        <v>1595</v>
      </c>
      <c r="C31" s="14"/>
      <c r="D31" s="15" t="s">
        <v>73</v>
      </c>
      <c r="E31" s="15"/>
      <c r="F31" s="17">
        <f t="shared" si="24"/>
        <v>350</v>
      </c>
      <c r="G31" s="16">
        <v>0</v>
      </c>
      <c r="H31" s="18">
        <f t="shared" si="18"/>
        <v>0</v>
      </c>
      <c r="I31" s="19"/>
      <c r="J31" s="16">
        <v>4.6100000000000002E-2</v>
      </c>
      <c r="K31" s="18">
        <f t="shared" si="19"/>
        <v>16.135000000000002</v>
      </c>
      <c r="L31" s="19"/>
      <c r="M31" s="21">
        <f t="shared" si="10"/>
        <v>16.135000000000002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-16.135000000000002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t="13.2" hidden="1" customHeight="1" x14ac:dyDescent="0.25">
      <c r="B32" s="35"/>
      <c r="C32" s="14"/>
      <c r="D32" s="15"/>
      <c r="E32" s="15"/>
      <c r="F32" s="17">
        <f t="shared" si="24"/>
        <v>350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350</v>
      </c>
      <c r="G33" s="141">
        <v>2.1690000000000001E-2</v>
      </c>
      <c r="H33" s="18">
        <f t="shared" si="18"/>
        <v>7.5914999999999999</v>
      </c>
      <c r="I33" s="19"/>
      <c r="J33" s="141">
        <v>2.1690000000000001E-2</v>
      </c>
      <c r="K33" s="18">
        <f t="shared" si="19"/>
        <v>7.5914999999999999</v>
      </c>
      <c r="L33" s="19"/>
      <c r="M33" s="21">
        <f t="shared" si="10"/>
        <v>0</v>
      </c>
      <c r="N33" s="22">
        <f t="shared" si="11"/>
        <v>0</v>
      </c>
      <c r="O33" s="19"/>
      <c r="P33" s="141">
        <v>2.1690000000000001E-2</v>
      </c>
      <c r="Q33" s="18">
        <f t="shared" si="20"/>
        <v>7.5914999999999999</v>
      </c>
      <c r="R33" s="19"/>
      <c r="S33" s="21">
        <f t="shared" si="12"/>
        <v>0</v>
      </c>
      <c r="T33" s="22">
        <f t="shared" si="3"/>
        <v>0</v>
      </c>
      <c r="U33" s="19"/>
      <c r="V33" s="141">
        <v>2.1690000000000001E-2</v>
      </c>
      <c r="W33" s="18">
        <f t="shared" si="21"/>
        <v>7.5914999999999999</v>
      </c>
      <c r="X33" s="19"/>
      <c r="Y33" s="21">
        <f t="shared" si="13"/>
        <v>0</v>
      </c>
      <c r="Z33" s="22">
        <f t="shared" si="5"/>
        <v>0</v>
      </c>
      <c r="AA33" s="19"/>
      <c r="AB33" s="141">
        <v>2.1690000000000001E-2</v>
      </c>
      <c r="AC33" s="18">
        <f t="shared" si="22"/>
        <v>7.5914999999999999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2.1690000000000001E-2</v>
      </c>
      <c r="AI33" s="18">
        <f t="shared" si="23"/>
        <v>7.5914999999999999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4741.6600000000035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459.94102000000038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459.94102000000038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459.94102000000038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459.94102000000038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459.94102000000038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459.94102000000038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1146.5554051101035</v>
      </c>
      <c r="I36" s="31"/>
      <c r="J36" s="42"/>
      <c r="K36" s="44">
        <f>SUM(K29:K35)+K28</f>
        <v>1780.3675200000002</v>
      </c>
      <c r="L36" s="31"/>
      <c r="M36" s="32">
        <f t="shared" si="10"/>
        <v>633.81211488989675</v>
      </c>
      <c r="N36" s="33">
        <f t="shared" ref="N36:N46" si="25">IF((H36)=0,"",(M36/H36))</f>
        <v>0.55279676155643953</v>
      </c>
      <c r="O36" s="31"/>
      <c r="P36" s="42"/>
      <c r="Q36" s="44">
        <f>SUM(Q29:Q35)+Q28</f>
        <v>1788.2425200000005</v>
      </c>
      <c r="R36" s="31"/>
      <c r="S36" s="32">
        <f t="shared" si="12"/>
        <v>7.8750000000002274</v>
      </c>
      <c r="T36" s="33">
        <f t="shared" ref="T36:T46" si="26">IF((K36)=0,"",(S36/K36))</f>
        <v>4.423244027727616E-3</v>
      </c>
      <c r="U36" s="31"/>
      <c r="V36" s="42"/>
      <c r="W36" s="44">
        <f>SUM(W29:W35)+W28</f>
        <v>1818.8775200000005</v>
      </c>
      <c r="X36" s="31"/>
      <c r="Y36" s="32">
        <f t="shared" si="13"/>
        <v>30.634999999999991</v>
      </c>
      <c r="Z36" s="33">
        <f t="shared" ref="Z36:Z46" si="27">IF((Q36)=0,"",(Y36/Q36))</f>
        <v>1.7131345249524647E-2</v>
      </c>
      <c r="AA36" s="31"/>
      <c r="AB36" s="42"/>
      <c r="AC36" s="44">
        <f>SUM(AC29:AC35)+AC28</f>
        <v>1836.7075200000006</v>
      </c>
      <c r="AD36" s="31"/>
      <c r="AE36" s="32">
        <f t="shared" si="14"/>
        <v>17.830000000000155</v>
      </c>
      <c r="AF36" s="33">
        <f t="shared" ref="AF36:AF46" si="28">IF((W36)=0,"",(AE36/W36))</f>
        <v>9.8027491152896055E-3</v>
      </c>
      <c r="AG36" s="31"/>
      <c r="AH36" s="42"/>
      <c r="AI36" s="44">
        <f>SUM(AI29:AI35)+AI28</f>
        <v>1873.1175200000005</v>
      </c>
      <c r="AJ36" s="31"/>
      <c r="AK36" s="32">
        <f t="shared" si="15"/>
        <v>36.409999999999854</v>
      </c>
      <c r="AL36" s="33">
        <f t="shared" ref="AL36:AL46" si="29">IF((AC36)=0,"",(AK36/AC36))</f>
        <v>1.9823515504526188E-2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350</v>
      </c>
      <c r="G37" s="20">
        <v>2.5070999999999999</v>
      </c>
      <c r="H37" s="18">
        <f>F37*G37</f>
        <v>877.48500000000001</v>
      </c>
      <c r="I37" s="19"/>
      <c r="J37" s="20">
        <v>2.6038000000000001</v>
      </c>
      <c r="K37" s="18">
        <f>$F37*J37</f>
        <v>911.33</v>
      </c>
      <c r="L37" s="19"/>
      <c r="M37" s="21">
        <f t="shared" si="10"/>
        <v>33.845000000000027</v>
      </c>
      <c r="N37" s="22">
        <f t="shared" si="25"/>
        <v>3.857045989390135E-2</v>
      </c>
      <c r="O37" s="19"/>
      <c r="P37" s="20">
        <v>2.6913</v>
      </c>
      <c r="Q37" s="18">
        <f>$F37*P37</f>
        <v>941.95500000000004</v>
      </c>
      <c r="R37" s="19"/>
      <c r="S37" s="21">
        <f t="shared" si="12"/>
        <v>30.625</v>
      </c>
      <c r="T37" s="22">
        <f t="shared" si="26"/>
        <v>3.3604731546201701E-2</v>
      </c>
      <c r="U37" s="19"/>
      <c r="V37" s="20">
        <v>2.7789000000000001</v>
      </c>
      <c r="W37" s="18">
        <f>$F37*V37</f>
        <v>972.61500000000001</v>
      </c>
      <c r="X37" s="19"/>
      <c r="Y37" s="21">
        <f t="shared" si="13"/>
        <v>30.659999999999968</v>
      </c>
      <c r="Z37" s="22">
        <f t="shared" si="27"/>
        <v>3.2549325604726308E-2</v>
      </c>
      <c r="AA37" s="19"/>
      <c r="AB37" s="20">
        <v>2.8664000000000001</v>
      </c>
      <c r="AC37" s="18">
        <f>$F37*AB37</f>
        <v>1003.24</v>
      </c>
      <c r="AD37" s="19"/>
      <c r="AE37" s="21">
        <f t="shared" si="14"/>
        <v>30.625</v>
      </c>
      <c r="AF37" s="22">
        <f t="shared" si="28"/>
        <v>3.1487279139227754E-2</v>
      </c>
      <c r="AG37" s="19"/>
      <c r="AH37" s="20">
        <v>2.9539</v>
      </c>
      <c r="AI37" s="18">
        <f>$F37*AH37</f>
        <v>1033.865</v>
      </c>
      <c r="AJ37" s="19"/>
      <c r="AK37" s="21">
        <f t="shared" si="15"/>
        <v>30.625</v>
      </c>
      <c r="AL37" s="22">
        <f t="shared" si="29"/>
        <v>3.0526095450739605E-2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350</v>
      </c>
      <c r="G38" s="20">
        <v>1.8734</v>
      </c>
      <c r="H38" s="18">
        <f>F38*G38</f>
        <v>655.68999999999994</v>
      </c>
      <c r="I38" s="19"/>
      <c r="J38" s="20">
        <v>2.0114999999999998</v>
      </c>
      <c r="K38" s="18">
        <f>$F38*J38</f>
        <v>704.02499999999998</v>
      </c>
      <c r="L38" s="19"/>
      <c r="M38" s="21">
        <f t="shared" si="10"/>
        <v>48.335000000000036</v>
      </c>
      <c r="N38" s="22">
        <f t="shared" si="25"/>
        <v>7.3716237856304115E-2</v>
      </c>
      <c r="O38" s="19"/>
      <c r="P38" s="20">
        <v>2.0527000000000002</v>
      </c>
      <c r="Q38" s="18">
        <f>$F38*P38</f>
        <v>718.44500000000005</v>
      </c>
      <c r="R38" s="19"/>
      <c r="S38" s="21">
        <f t="shared" si="12"/>
        <v>14.420000000000073</v>
      </c>
      <c r="T38" s="22">
        <f t="shared" si="26"/>
        <v>2.0482227193636692E-2</v>
      </c>
      <c r="U38" s="19"/>
      <c r="V38" s="20">
        <v>2.0937999999999999</v>
      </c>
      <c r="W38" s="18">
        <f>$F38*V38</f>
        <v>732.82999999999993</v>
      </c>
      <c r="X38" s="19"/>
      <c r="Y38" s="21">
        <f t="shared" si="13"/>
        <v>14.384999999999877</v>
      </c>
      <c r="Z38" s="22">
        <f t="shared" si="27"/>
        <v>2.0022409509426436E-2</v>
      </c>
      <c r="AA38" s="19"/>
      <c r="AB38" s="20">
        <v>2.1349</v>
      </c>
      <c r="AC38" s="18">
        <f>$F38*AB38</f>
        <v>747.21500000000003</v>
      </c>
      <c r="AD38" s="19"/>
      <c r="AE38" s="21">
        <f t="shared" si="14"/>
        <v>14.385000000000105</v>
      </c>
      <c r="AF38" s="22">
        <f t="shared" si="28"/>
        <v>1.9629381984907969E-2</v>
      </c>
      <c r="AG38" s="19"/>
      <c r="AH38" s="20">
        <v>2.1760999999999999</v>
      </c>
      <c r="AI38" s="18">
        <f>$F38*AH38</f>
        <v>761.63499999999999</v>
      </c>
      <c r="AJ38" s="19"/>
      <c r="AK38" s="21">
        <f t="shared" si="15"/>
        <v>14.419999999999959</v>
      </c>
      <c r="AL38" s="22">
        <f t="shared" si="29"/>
        <v>1.9298327790528775E-2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2679.7304051101037</v>
      </c>
      <c r="I39" s="49"/>
      <c r="J39" s="48"/>
      <c r="K39" s="44">
        <f>SUM(K36:K38)</f>
        <v>3395.7225200000003</v>
      </c>
      <c r="L39" s="49"/>
      <c r="M39" s="32">
        <f t="shared" si="10"/>
        <v>715.99211488989658</v>
      </c>
      <c r="N39" s="33">
        <f t="shared" si="25"/>
        <v>0.26718811471651688</v>
      </c>
      <c r="O39" s="49"/>
      <c r="P39" s="48"/>
      <c r="Q39" s="44">
        <f>SUM(Q36:Q38)</f>
        <v>3448.6425200000008</v>
      </c>
      <c r="R39" s="49"/>
      <c r="S39" s="32">
        <f t="shared" si="12"/>
        <v>52.920000000000528</v>
      </c>
      <c r="T39" s="33">
        <f t="shared" si="26"/>
        <v>1.558431223055308E-2</v>
      </c>
      <c r="U39" s="49"/>
      <c r="V39" s="48"/>
      <c r="W39" s="44">
        <f>SUM(W36:W38)</f>
        <v>3524.3225200000006</v>
      </c>
      <c r="X39" s="49"/>
      <c r="Y39" s="32">
        <f t="shared" si="13"/>
        <v>75.679999999999836</v>
      </c>
      <c r="Z39" s="33">
        <f t="shared" si="27"/>
        <v>2.1944866584780096E-2</v>
      </c>
      <c r="AA39" s="49"/>
      <c r="AB39" s="48"/>
      <c r="AC39" s="44">
        <f>SUM(AC36:AC38)</f>
        <v>3587.1625200000008</v>
      </c>
      <c r="AD39" s="49"/>
      <c r="AE39" s="32">
        <f t="shared" si="14"/>
        <v>62.840000000000146</v>
      </c>
      <c r="AF39" s="33">
        <f t="shared" si="28"/>
        <v>1.7830377226656355E-2</v>
      </c>
      <c r="AG39" s="49"/>
      <c r="AH39" s="48"/>
      <c r="AI39" s="44">
        <f>SUM(AI36:AI38)</f>
        <v>3668.6175200000007</v>
      </c>
      <c r="AJ39" s="49"/>
      <c r="AK39" s="32">
        <f t="shared" si="15"/>
        <v>81.454999999999927</v>
      </c>
      <c r="AL39" s="33">
        <f t="shared" si="29"/>
        <v>2.2707362586961884E-2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158741.65999999997</v>
      </c>
      <c r="G40" s="51">
        <v>4.4000000000000003E-3</v>
      </c>
      <c r="H40" s="162">
        <f t="shared" ref="H40:H48" si="30">F40*G40</f>
        <v>698.46330399999988</v>
      </c>
      <c r="I40" s="19"/>
      <c r="J40" s="51">
        <v>4.4000000000000003E-3</v>
      </c>
      <c r="K40" s="162">
        <f t="shared" ref="K40:K48" si="31">$F40*J40</f>
        <v>698.46330399999988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698.46330399999988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698.46330399999988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698.46330399999988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698.46330399999988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158741.65999999997</v>
      </c>
      <c r="G41" s="51">
        <v>1.1999999999999999E-3</v>
      </c>
      <c r="H41" s="162">
        <f t="shared" si="30"/>
        <v>190.48999199999994</v>
      </c>
      <c r="I41" s="19"/>
      <c r="J41" s="51">
        <v>1.1999999999999999E-3</v>
      </c>
      <c r="K41" s="162">
        <f t="shared" si="31"/>
        <v>190.48999199999994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206.36415799999995</v>
      </c>
      <c r="R41" s="19"/>
      <c r="S41" s="21">
        <f t="shared" si="12"/>
        <v>15.874166000000002</v>
      </c>
      <c r="T41" s="163">
        <f t="shared" si="26"/>
        <v>8.333333333333337E-2</v>
      </c>
      <c r="U41" s="19"/>
      <c r="V41" s="51">
        <v>1.2999999999999999E-3</v>
      </c>
      <c r="W41" s="162">
        <f t="shared" si="33"/>
        <v>206.36415799999995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206.36415799999995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206.36415799999995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153999.99999999997</v>
      </c>
      <c r="G43" s="51">
        <v>7.0000000000000001E-3</v>
      </c>
      <c r="H43" s="162">
        <f t="shared" si="30"/>
        <v>1077.9999999999998</v>
      </c>
      <c r="I43" s="19"/>
      <c r="J43" s="51">
        <v>7.0000000000000001E-3</v>
      </c>
      <c r="K43" s="162">
        <f t="shared" si="31"/>
        <v>1077.9999999999998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1077.9999999999998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1077.9999999999998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1077.9999999999998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1077.9999999999998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98559.999999999985</v>
      </c>
      <c r="G44" s="55">
        <v>7.1999999999999995E-2</v>
      </c>
      <c r="H44" s="162">
        <f t="shared" si="30"/>
        <v>7096.3199999999988</v>
      </c>
      <c r="I44" s="19"/>
      <c r="J44" s="55">
        <v>7.1999999999999995E-2</v>
      </c>
      <c r="K44" s="162">
        <f t="shared" si="31"/>
        <v>7096.3199999999988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7096.3199999999988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7096.3199999999988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7096.3199999999988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7096.3199999999988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27719.999999999993</v>
      </c>
      <c r="G45" s="55">
        <v>0.109</v>
      </c>
      <c r="H45" s="162">
        <f t="shared" si="30"/>
        <v>3021.4799999999991</v>
      </c>
      <c r="I45" s="19"/>
      <c r="J45" s="55">
        <v>0.109</v>
      </c>
      <c r="K45" s="162">
        <f t="shared" si="31"/>
        <v>3021.4799999999991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3021.4799999999991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3021.4799999999991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3021.4799999999991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3021.4799999999991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27719.999999999993</v>
      </c>
      <c r="G46" s="55">
        <v>0.129</v>
      </c>
      <c r="H46" s="162">
        <f t="shared" si="30"/>
        <v>3575.8799999999992</v>
      </c>
      <c r="I46" s="19"/>
      <c r="J46" s="55">
        <v>0.129</v>
      </c>
      <c r="K46" s="162">
        <f t="shared" si="31"/>
        <v>3575.8799999999992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3575.8799999999992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3575.8799999999992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3575.8799999999992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3575.8799999999992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153249.99999999997</v>
      </c>
      <c r="G48" s="55">
        <v>9.7000000000000003E-2</v>
      </c>
      <c r="H48" s="162">
        <f t="shared" si="30"/>
        <v>14865.249999999998</v>
      </c>
      <c r="I48" s="60"/>
      <c r="J48" s="55">
        <v>9.7000000000000003E-2</v>
      </c>
      <c r="K48" s="162">
        <f t="shared" si="31"/>
        <v>14865.249999999998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14865.249999999998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14865.249999999998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14865.249999999998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14865.249999999998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18340.613701110102</v>
      </c>
      <c r="I50" s="76"/>
      <c r="J50" s="73"/>
      <c r="K50" s="75">
        <f>SUM(K40:K46,K39)</f>
        <v>19056.605815999999</v>
      </c>
      <c r="L50" s="76"/>
      <c r="M50" s="77">
        <f>K50-H50</f>
        <v>715.99211488989749</v>
      </c>
      <c r="N50" s="78">
        <f>IF((H50)=0,"",(M50/H50))</f>
        <v>3.9038612696289471E-2</v>
      </c>
      <c r="O50" s="76"/>
      <c r="P50" s="73"/>
      <c r="Q50" s="75">
        <f>SUM(Q40:Q46,Q39)</f>
        <v>19125.399981999999</v>
      </c>
      <c r="R50" s="76"/>
      <c r="S50" s="77">
        <f t="shared" si="12"/>
        <v>68.794165999999677</v>
      </c>
      <c r="T50" s="78">
        <f>IF((K50)=0,"",(S50/K50))</f>
        <v>3.6099905022036944E-3</v>
      </c>
      <c r="U50" s="76"/>
      <c r="V50" s="73"/>
      <c r="W50" s="75">
        <f>SUM(W40:W46,W39)</f>
        <v>19201.079981999999</v>
      </c>
      <c r="X50" s="76"/>
      <c r="Y50" s="77">
        <f t="shared" si="13"/>
        <v>75.680000000000291</v>
      </c>
      <c r="Z50" s="78">
        <f>IF((Q50)=0,"",(Y50/Q50))</f>
        <v>3.9570414250801053E-3</v>
      </c>
      <c r="AA50" s="76"/>
      <c r="AB50" s="73"/>
      <c r="AC50" s="75">
        <f>SUM(AC40:AC46,AC39)</f>
        <v>19263.919981999999</v>
      </c>
      <c r="AD50" s="76"/>
      <c r="AE50" s="77">
        <f t="shared" si="14"/>
        <v>62.840000000000146</v>
      </c>
      <c r="AF50" s="78">
        <f>IF((W50)=0,"",(AE50/W50))</f>
        <v>3.2727325785273189E-3</v>
      </c>
      <c r="AG50" s="76"/>
      <c r="AH50" s="73"/>
      <c r="AI50" s="75">
        <f>SUM(AI40:AI46,AI39)</f>
        <v>19345.374981999998</v>
      </c>
      <c r="AJ50" s="76"/>
      <c r="AK50" s="77">
        <f t="shared" si="15"/>
        <v>81.454999999998108</v>
      </c>
      <c r="AL50" s="78">
        <f>IF((AC50)=0,"",(AK50/AC50))</f>
        <v>4.2283709689465484E-3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2384.2797811443133</v>
      </c>
      <c r="I51" s="83"/>
      <c r="J51" s="80">
        <v>0.13</v>
      </c>
      <c r="K51" s="84">
        <f>K50*J51</f>
        <v>2477.3587560800001</v>
      </c>
      <c r="L51" s="83"/>
      <c r="M51" s="85">
        <f>K51-H51</f>
        <v>93.078974935686801</v>
      </c>
      <c r="N51" s="86">
        <f>IF((H51)=0,"",(M51/H51))</f>
        <v>3.9038612696289526E-2</v>
      </c>
      <c r="O51" s="83"/>
      <c r="P51" s="80">
        <v>0.13</v>
      </c>
      <c r="Q51" s="84">
        <f>Q50*P51</f>
        <v>2486.3019976599999</v>
      </c>
      <c r="R51" s="83"/>
      <c r="S51" s="85">
        <f t="shared" si="12"/>
        <v>8.9432415799997216</v>
      </c>
      <c r="T51" s="86">
        <f>IF((K51)=0,"",(S51/K51))</f>
        <v>3.6099905022035986E-3</v>
      </c>
      <c r="U51" s="83"/>
      <c r="V51" s="80">
        <v>0.13</v>
      </c>
      <c r="W51" s="84">
        <f>W50*V51</f>
        <v>2496.14039766</v>
      </c>
      <c r="X51" s="83"/>
      <c r="Y51" s="85">
        <f t="shared" si="13"/>
        <v>9.8384000000000924</v>
      </c>
      <c r="Z51" s="86">
        <f>IF((Q51)=0,"",(Y51/Q51))</f>
        <v>3.957041425080127E-3</v>
      </c>
      <c r="AA51" s="83"/>
      <c r="AB51" s="80">
        <v>0.13</v>
      </c>
      <c r="AC51" s="84">
        <f>AC50*AB51</f>
        <v>2504.3095976600002</v>
      </c>
      <c r="AD51" s="83"/>
      <c r="AE51" s="85">
        <f t="shared" si="14"/>
        <v>8.1692000000002736</v>
      </c>
      <c r="AF51" s="86">
        <f>IF((W51)=0,"",(AE51/W51))</f>
        <v>3.2727325785274208E-3</v>
      </c>
      <c r="AG51" s="83"/>
      <c r="AH51" s="80">
        <v>0.13</v>
      </c>
      <c r="AI51" s="84">
        <f>AI50*AH51</f>
        <v>2514.8987476599996</v>
      </c>
      <c r="AJ51" s="83"/>
      <c r="AK51" s="85">
        <f t="shared" si="15"/>
        <v>10.589149999999336</v>
      </c>
      <c r="AL51" s="86">
        <f>IF((AC51)=0,"",(AK51/AC51))</f>
        <v>4.228370968946381E-3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20724.893482254414</v>
      </c>
      <c r="I52" s="83"/>
      <c r="J52" s="88"/>
      <c r="K52" s="84">
        <f>K50+K51</f>
        <v>21533.96457208</v>
      </c>
      <c r="L52" s="83"/>
      <c r="M52" s="85">
        <f>K52-H52</f>
        <v>809.07108982558566</v>
      </c>
      <c r="N52" s="86">
        <f>IF((H52)=0,"",(M52/H52))</f>
        <v>3.9038612696289547E-2</v>
      </c>
      <c r="O52" s="83"/>
      <c r="P52" s="88"/>
      <c r="Q52" s="84">
        <f>Q50+Q51</f>
        <v>21611.70197966</v>
      </c>
      <c r="R52" s="83"/>
      <c r="S52" s="85">
        <f t="shared" si="12"/>
        <v>77.737407579999854</v>
      </c>
      <c r="T52" s="86">
        <f>IF((K52)=0,"",(S52/K52))</f>
        <v>3.6099905022037044E-3</v>
      </c>
      <c r="U52" s="83"/>
      <c r="V52" s="88"/>
      <c r="W52" s="84">
        <f>W50+W51</f>
        <v>21697.220379660001</v>
      </c>
      <c r="X52" s="83"/>
      <c r="Y52" s="85">
        <f t="shared" si="13"/>
        <v>85.518400000000838</v>
      </c>
      <c r="Z52" s="86">
        <f>IF((Q52)=0,"",(Y52/Q52))</f>
        <v>3.9570414250801288E-3</v>
      </c>
      <c r="AA52" s="83"/>
      <c r="AB52" s="88"/>
      <c r="AC52" s="84">
        <f>AC50+AC51</f>
        <v>21768.229579660001</v>
      </c>
      <c r="AD52" s="83"/>
      <c r="AE52" s="85">
        <f t="shared" si="14"/>
        <v>71.009200000000419</v>
      </c>
      <c r="AF52" s="86">
        <f>IF((W52)=0,"",(AE52/W52))</f>
        <v>3.2727325785273306E-3</v>
      </c>
      <c r="AG52" s="83"/>
      <c r="AH52" s="88"/>
      <c r="AI52" s="84">
        <f>AI50+AI51</f>
        <v>21860.273729659995</v>
      </c>
      <c r="AJ52" s="83"/>
      <c r="AK52" s="85">
        <f t="shared" si="15"/>
        <v>92.044149999994261</v>
      </c>
      <c r="AL52" s="86">
        <f>IF((AC52)=0,"",(AK52/AC52))</f>
        <v>4.2283709689463827E-3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-2072.4899999999998</v>
      </c>
      <c r="I53" s="83"/>
      <c r="J53" s="88"/>
      <c r="K53" s="90">
        <f>ROUND(-K52*10%,2)</f>
        <v>-2153.4</v>
      </c>
      <c r="L53" s="83"/>
      <c r="M53" s="91">
        <f>K53-H53</f>
        <v>-80.910000000000309</v>
      </c>
      <c r="N53" s="92">
        <f>IF((H53)=0,"",(M53/H53))</f>
        <v>3.9039995367890955E-2</v>
      </c>
      <c r="O53" s="83"/>
      <c r="P53" s="88"/>
      <c r="Q53" s="90">
        <f>ROUND(-Q52*10%,2)</f>
        <v>-2161.17</v>
      </c>
      <c r="R53" s="83"/>
      <c r="S53" s="91">
        <f t="shared" si="12"/>
        <v>-7.7699999999999818</v>
      </c>
      <c r="T53" s="92">
        <f>IF((K53)=0,"",(S53/K53))</f>
        <v>3.6082474226804039E-3</v>
      </c>
      <c r="U53" s="83"/>
      <c r="V53" s="88"/>
      <c r="W53" s="90">
        <f>ROUND(-W52*10%,2)</f>
        <v>-2169.7199999999998</v>
      </c>
      <c r="X53" s="83"/>
      <c r="Y53" s="91">
        <f t="shared" si="13"/>
        <v>-8.5499999999997272</v>
      </c>
      <c r="Z53" s="92">
        <f>IF((Q53)=0,"",(Y53/Q53))</f>
        <v>3.9561903968682362E-3</v>
      </c>
      <c r="AA53" s="83"/>
      <c r="AB53" s="88"/>
      <c r="AC53" s="90">
        <f>ROUND(-AC52*10%,2)</f>
        <v>-2176.8200000000002</v>
      </c>
      <c r="AD53" s="83"/>
      <c r="AE53" s="91">
        <f t="shared" si="14"/>
        <v>-7.1000000000003638</v>
      </c>
      <c r="AF53" s="92">
        <f>IF((W53)=0,"",(AE53/W53))</f>
        <v>3.2723116346811405E-3</v>
      </c>
      <c r="AG53" s="83"/>
      <c r="AH53" s="88"/>
      <c r="AI53" s="90">
        <f>ROUND(-AI52*10%,2)</f>
        <v>-2186.0300000000002</v>
      </c>
      <c r="AJ53" s="83"/>
      <c r="AK53" s="91">
        <f t="shared" si="15"/>
        <v>-9.2100000000000364</v>
      </c>
      <c r="AL53" s="92">
        <f>IF((AC53)=0,"",(AK53/AC53))</f>
        <v>4.2309423838443397E-3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18652.403482254413</v>
      </c>
      <c r="I54" s="96"/>
      <c r="J54" s="93"/>
      <c r="K54" s="97">
        <f>K52+K53</f>
        <v>19380.564572079998</v>
      </c>
      <c r="L54" s="96"/>
      <c r="M54" s="98">
        <f>K54-H54</f>
        <v>728.1610898255858</v>
      </c>
      <c r="N54" s="99">
        <f>IF((H54)=0,"",(M54/H54))</f>
        <v>3.9038459066057955E-2</v>
      </c>
      <c r="O54" s="96"/>
      <c r="P54" s="93"/>
      <c r="Q54" s="97">
        <f>Q52+Q53</f>
        <v>19450.531979660002</v>
      </c>
      <c r="R54" s="96"/>
      <c r="S54" s="98">
        <f t="shared" si="12"/>
        <v>69.967407580003055</v>
      </c>
      <c r="T54" s="99">
        <f>IF((K54)=0,"",(S54/K54))</f>
        <v>3.6101841780604989E-3</v>
      </c>
      <c r="U54" s="96"/>
      <c r="V54" s="93"/>
      <c r="W54" s="97">
        <f>W52+W53</f>
        <v>19527.500379659999</v>
      </c>
      <c r="X54" s="96"/>
      <c r="Y54" s="98">
        <f t="shared" si="13"/>
        <v>76.968399999997928</v>
      </c>
      <c r="Z54" s="99">
        <f>IF((Q54)=0,"",(Y54/Q54))</f>
        <v>3.9571359837605501E-3</v>
      </c>
      <c r="AA54" s="96"/>
      <c r="AB54" s="93"/>
      <c r="AC54" s="97">
        <f>AC52+AC53</f>
        <v>19591.409579660001</v>
      </c>
      <c r="AD54" s="96"/>
      <c r="AE54" s="98">
        <f t="shared" si="14"/>
        <v>63.909200000001874</v>
      </c>
      <c r="AF54" s="99">
        <f>IF((W54)=0,"",(AE54/W54))</f>
        <v>3.2727793500170769E-3</v>
      </c>
      <c r="AG54" s="96"/>
      <c r="AH54" s="93"/>
      <c r="AI54" s="97">
        <f>AI52+AI53</f>
        <v>19674.243729659996</v>
      </c>
      <c r="AJ54" s="96"/>
      <c r="AK54" s="98">
        <f t="shared" si="15"/>
        <v>82.834149999995134</v>
      </c>
      <c r="AL54" s="99">
        <f>IF((AC54)=0,"",(AK54/AC54))</f>
        <v>4.2280852566113662E-3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19574.433701110102</v>
      </c>
      <c r="I56" s="110"/>
      <c r="J56" s="107"/>
      <c r="K56" s="109">
        <f>SUM(K47:K48,K39,K40:K43)</f>
        <v>20290.425815999999</v>
      </c>
      <c r="L56" s="110"/>
      <c r="M56" s="111">
        <f>K56-H56</f>
        <v>715.99211488989749</v>
      </c>
      <c r="N56" s="78">
        <f>IF((H56)=0,"",(M56/H56))</f>
        <v>3.657792229510539E-2</v>
      </c>
      <c r="O56" s="110"/>
      <c r="P56" s="107"/>
      <c r="Q56" s="109">
        <f>SUM(Q47:Q48,Q39,Q40:Q43)</f>
        <v>20359.219981999999</v>
      </c>
      <c r="R56" s="110"/>
      <c r="S56" s="111">
        <f t="shared" si="12"/>
        <v>68.794165999999677</v>
      </c>
      <c r="T56" s="78">
        <f>IF((K56)=0,"",(S56/K56))</f>
        <v>3.3904742376452295E-3</v>
      </c>
      <c r="U56" s="110"/>
      <c r="V56" s="107"/>
      <c r="W56" s="109">
        <f>SUM(W47:W48,W39,W40:W43)</f>
        <v>20434.899981999999</v>
      </c>
      <c r="X56" s="110"/>
      <c r="Y56" s="111">
        <f t="shared" si="13"/>
        <v>75.680000000000291</v>
      </c>
      <c r="Z56" s="78">
        <f>IF((Q56)=0,"",(Y56/Q56))</f>
        <v>3.7172347500007623E-3</v>
      </c>
      <c r="AA56" s="110"/>
      <c r="AB56" s="107"/>
      <c r="AC56" s="109">
        <f>SUM(AC47:AC48,AC39,AC40:AC43)</f>
        <v>20497.739981999999</v>
      </c>
      <c r="AD56" s="110"/>
      <c r="AE56" s="111">
        <f t="shared" si="14"/>
        <v>62.840000000000146</v>
      </c>
      <c r="AF56" s="78">
        <f>IF((W56)=0,"",(AE56/W56))</f>
        <v>3.0751312732312129E-3</v>
      </c>
      <c r="AG56" s="110"/>
      <c r="AH56" s="107"/>
      <c r="AI56" s="109">
        <f>SUM(AI47:AI48,AI39,AI40:AI43)</f>
        <v>20579.194982000001</v>
      </c>
      <c r="AJ56" s="110"/>
      <c r="AK56" s="111">
        <f t="shared" si="15"/>
        <v>81.455000000001746</v>
      </c>
      <c r="AL56" s="78">
        <f>IF((AC56)=0,"",(AK56/AC56))</f>
        <v>3.9738527306684103E-3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2544.6763811443134</v>
      </c>
      <c r="I57" s="115"/>
      <c r="J57" s="113">
        <v>0.13</v>
      </c>
      <c r="K57" s="116">
        <f>K56*J57</f>
        <v>2637.7553560800002</v>
      </c>
      <c r="L57" s="115"/>
      <c r="M57" s="117">
        <f>K57-H57</f>
        <v>93.078974935686801</v>
      </c>
      <c r="N57" s="86">
        <f>IF((H57)=0,"",(M57/H57))</f>
        <v>3.6577922295105439E-2</v>
      </c>
      <c r="O57" s="115"/>
      <c r="P57" s="113">
        <v>0.13</v>
      </c>
      <c r="Q57" s="116">
        <f>Q56*P57</f>
        <v>2646.6985976599999</v>
      </c>
      <c r="R57" s="115"/>
      <c r="S57" s="117">
        <f t="shared" si="12"/>
        <v>8.9432415799997216</v>
      </c>
      <c r="T57" s="86">
        <f>IF((K57)=0,"",(S57/K57))</f>
        <v>3.3904742376451393E-3</v>
      </c>
      <c r="U57" s="115"/>
      <c r="V57" s="113">
        <v>0.13</v>
      </c>
      <c r="W57" s="116">
        <f>W56*V57</f>
        <v>2656.53699766</v>
      </c>
      <c r="X57" s="115"/>
      <c r="Y57" s="117">
        <f t="shared" si="13"/>
        <v>9.8384000000000924</v>
      </c>
      <c r="Z57" s="86">
        <f>IF((Q57)=0,"",(Y57/Q57))</f>
        <v>3.7172347500007831E-3</v>
      </c>
      <c r="AA57" s="115"/>
      <c r="AB57" s="113">
        <v>0.13</v>
      </c>
      <c r="AC57" s="116">
        <f>AC56*AB57</f>
        <v>2664.7061976599998</v>
      </c>
      <c r="AD57" s="115"/>
      <c r="AE57" s="117">
        <f t="shared" si="14"/>
        <v>8.1691999999998188</v>
      </c>
      <c r="AF57" s="86">
        <f>IF((W57)=0,"",(AE57/W57))</f>
        <v>3.0751312732311374E-3</v>
      </c>
      <c r="AG57" s="115"/>
      <c r="AH57" s="113">
        <v>0.13</v>
      </c>
      <c r="AI57" s="116">
        <f>AI56*AH57</f>
        <v>2675.2953476600001</v>
      </c>
      <c r="AJ57" s="115"/>
      <c r="AK57" s="117">
        <f t="shared" si="15"/>
        <v>10.589150000000245</v>
      </c>
      <c r="AL57" s="86">
        <f>IF((AC57)=0,"",(AK57/AC57))</f>
        <v>3.9738527306684172E-3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22119.110082254414</v>
      </c>
      <c r="I58" s="115"/>
      <c r="J58" s="119"/>
      <c r="K58" s="116">
        <f>K56+K57</f>
        <v>22928.18117208</v>
      </c>
      <c r="L58" s="115"/>
      <c r="M58" s="117">
        <f>K58-H58</f>
        <v>809.07108982558566</v>
      </c>
      <c r="N58" s="86">
        <f>IF((H58)=0,"",(M58/H58))</f>
        <v>3.657792229510546E-2</v>
      </c>
      <c r="O58" s="115"/>
      <c r="P58" s="119"/>
      <c r="Q58" s="116">
        <f>Q56+Q57</f>
        <v>23005.91857966</v>
      </c>
      <c r="R58" s="115"/>
      <c r="S58" s="117">
        <f t="shared" si="12"/>
        <v>77.737407579999854</v>
      </c>
      <c r="T58" s="86">
        <f>IF((K58)=0,"",(S58/K58))</f>
        <v>3.3904742376452386E-3</v>
      </c>
      <c r="U58" s="115"/>
      <c r="V58" s="119"/>
      <c r="W58" s="116">
        <f>W56+W57</f>
        <v>23091.43697966</v>
      </c>
      <c r="X58" s="115"/>
      <c r="Y58" s="117">
        <f t="shared" si="13"/>
        <v>85.518400000000838</v>
      </c>
      <c r="Z58" s="86">
        <f>IF((Q58)=0,"",(Y58/Q58))</f>
        <v>3.7172347500007844E-3</v>
      </c>
      <c r="AA58" s="115"/>
      <c r="AB58" s="119"/>
      <c r="AC58" s="116">
        <f>AC56+AC57</f>
        <v>23162.446179660001</v>
      </c>
      <c r="AD58" s="115"/>
      <c r="AE58" s="117">
        <f t="shared" si="14"/>
        <v>71.009200000000419</v>
      </c>
      <c r="AF58" s="86">
        <f>IF((W58)=0,"",(AE58/W58))</f>
        <v>3.0751312732312237E-3</v>
      </c>
      <c r="AG58" s="115"/>
      <c r="AH58" s="119"/>
      <c r="AI58" s="116">
        <f>AI56+AI57</f>
        <v>23254.490329660002</v>
      </c>
      <c r="AJ58" s="115"/>
      <c r="AK58" s="117">
        <f t="shared" si="15"/>
        <v>92.044150000001537</v>
      </c>
      <c r="AL58" s="86">
        <f>IF((AC58)=0,"",(AK58/AC58))</f>
        <v>3.9738527306683912E-3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-2211.91</v>
      </c>
      <c r="I59" s="115"/>
      <c r="J59" s="119"/>
      <c r="K59" s="122">
        <f>ROUND(-K58*10%,2)</f>
        <v>-2292.8200000000002</v>
      </c>
      <c r="L59" s="115"/>
      <c r="M59" s="123">
        <f>K59-H59</f>
        <v>-80.910000000000309</v>
      </c>
      <c r="N59" s="92">
        <f>IF((H59)=0,"",(M59/H59))</f>
        <v>3.6579245991021477E-2</v>
      </c>
      <c r="O59" s="115"/>
      <c r="P59" s="119"/>
      <c r="Q59" s="122">
        <f>ROUND(-Q58*10%,2)</f>
        <v>-2300.59</v>
      </c>
      <c r="R59" s="115"/>
      <c r="S59" s="123">
        <f t="shared" si="12"/>
        <v>-7.7699999999999818</v>
      </c>
      <c r="T59" s="92">
        <f>IF((K59)=0,"",(S59/K59))</f>
        <v>3.3888399438246268E-3</v>
      </c>
      <c r="U59" s="115"/>
      <c r="V59" s="119"/>
      <c r="W59" s="122">
        <f>ROUND(-W58*10%,2)</f>
        <v>-2309.14</v>
      </c>
      <c r="X59" s="115"/>
      <c r="Y59" s="123">
        <f t="shared" si="13"/>
        <v>-8.5499999999997272</v>
      </c>
      <c r="Z59" s="92">
        <f>IF((Q59)=0,"",(Y59/Q59))</f>
        <v>3.716437957219551E-3</v>
      </c>
      <c r="AA59" s="115"/>
      <c r="AB59" s="119"/>
      <c r="AC59" s="122">
        <f>ROUND(-AC58*10%,2)</f>
        <v>-2316.2399999999998</v>
      </c>
      <c r="AD59" s="115"/>
      <c r="AE59" s="123">
        <f t="shared" si="14"/>
        <v>-7.0999999999999091</v>
      </c>
      <c r="AF59" s="92">
        <f>IF((W59)=0,"",(AE59/W59))</f>
        <v>3.0747377811652433E-3</v>
      </c>
      <c r="AG59" s="115"/>
      <c r="AH59" s="119"/>
      <c r="AI59" s="122">
        <f>ROUND(-AI58*10%,2)</f>
        <v>-2325.4499999999998</v>
      </c>
      <c r="AJ59" s="115"/>
      <c r="AK59" s="123">
        <f t="shared" si="15"/>
        <v>-9.2100000000000364</v>
      </c>
      <c r="AL59" s="92">
        <f>IF((AC59)=0,"",(AK59/AC59))</f>
        <v>3.9762718889234435E-3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19907.200082254414</v>
      </c>
      <c r="I60" s="127"/>
      <c r="J60" s="124"/>
      <c r="K60" s="128">
        <f>SUM(K58:K59)</f>
        <v>20635.36117208</v>
      </c>
      <c r="L60" s="127"/>
      <c r="M60" s="129">
        <f>K60-H60</f>
        <v>728.1610898255858</v>
      </c>
      <c r="N60" s="130">
        <f>IF((H60)=0,"",(M60/H60))</f>
        <v>3.6577775217855969E-2</v>
      </c>
      <c r="O60" s="127"/>
      <c r="P60" s="124"/>
      <c r="Q60" s="128">
        <f>SUM(Q58:Q59)</f>
        <v>20705.328579659999</v>
      </c>
      <c r="R60" s="127"/>
      <c r="S60" s="129">
        <f t="shared" si="12"/>
        <v>69.967407579999417</v>
      </c>
      <c r="T60" s="130">
        <f>IF((K60)=0,"",(S60/K60))</f>
        <v>3.3906558260131899E-3</v>
      </c>
      <c r="U60" s="127"/>
      <c r="V60" s="124"/>
      <c r="W60" s="128">
        <f>SUM(W58:W59)</f>
        <v>20782.296979660001</v>
      </c>
      <c r="X60" s="127"/>
      <c r="Y60" s="129">
        <f t="shared" si="13"/>
        <v>76.968400000001566</v>
      </c>
      <c r="Z60" s="130">
        <f>IF((Q60)=0,"",(Y60/Q60))</f>
        <v>3.717323282452611E-3</v>
      </c>
      <c r="AA60" s="127"/>
      <c r="AB60" s="124"/>
      <c r="AC60" s="128">
        <f>SUM(AC58:AC59)</f>
        <v>20846.206179660003</v>
      </c>
      <c r="AD60" s="127"/>
      <c r="AE60" s="129">
        <f t="shared" si="14"/>
        <v>63.909200000001874</v>
      </c>
      <c r="AF60" s="130">
        <f>IF((W60)=0,"",(AE60/W60))</f>
        <v>3.0751749944941567E-3</v>
      </c>
      <c r="AG60" s="127"/>
      <c r="AH60" s="124"/>
      <c r="AI60" s="128">
        <f>SUM(AI58:AI59)</f>
        <v>20929.040329660002</v>
      </c>
      <c r="AJ60" s="127"/>
      <c r="AK60" s="129">
        <f t="shared" si="15"/>
        <v>82.834149999998772</v>
      </c>
      <c r="AL60" s="130">
        <f>IF((AC60)=0,"",(AK60/AC60))</f>
        <v>3.9735839359020374E-3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P79"/>
  <sheetViews>
    <sheetView showGridLines="0" topLeftCell="Q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44140625" style="1" bestFit="1" customWidth="1"/>
    <col min="7" max="7" width="12.33203125" style="1" customWidth="1"/>
    <col min="8" max="8" width="12.33203125" style="152" customWidth="1"/>
    <col min="9" max="9" width="1.6640625" style="1" customWidth="1"/>
    <col min="10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3" width="12.33203125" style="1" customWidth="1"/>
    <col min="24" max="24" width="1.6640625" style="1" customWidth="1"/>
    <col min="25" max="26" width="9.109375" style="1"/>
    <col min="27" max="27" width="1.6640625" style="1" customWidth="1"/>
    <col min="28" max="29" width="12.33203125" style="1" customWidth="1"/>
    <col min="30" max="30" width="1.6640625" style="1" customWidth="1"/>
    <col min="31" max="32" width="9.109375" style="1"/>
    <col min="33" max="33" width="1.6640625" style="1" customWidth="1"/>
    <col min="34" max="35" width="12.33203125" style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79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2000</v>
      </c>
      <c r="H7" s="9" t="s">
        <v>72</v>
      </c>
      <c r="J7" s="161"/>
      <c r="K7" s="161"/>
    </row>
    <row r="8" spans="2:42" x14ac:dyDescent="0.25">
      <c r="B8" s="6"/>
      <c r="G8" s="8">
        <f>G7*(24*30)*0.611111111111111</f>
        <v>879999.99999999988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191" t="s">
        <v>59</v>
      </c>
      <c r="H9" s="192"/>
      <c r="I9" s="158"/>
      <c r="J9" s="191" t="s">
        <v>61</v>
      </c>
      <c r="K9" s="192"/>
      <c r="L9" s="158"/>
      <c r="M9" s="191" t="s">
        <v>60</v>
      </c>
      <c r="N9" s="192"/>
      <c r="O9" s="158"/>
      <c r="P9" s="191" t="s">
        <v>62</v>
      </c>
      <c r="Q9" s="192"/>
      <c r="R9" s="158"/>
      <c r="S9" s="191" t="s">
        <v>63</v>
      </c>
      <c r="T9" s="192"/>
      <c r="U9" s="158"/>
      <c r="V9" s="191" t="s">
        <v>65</v>
      </c>
      <c r="W9" s="192"/>
      <c r="X9" s="158"/>
      <c r="Y9" s="191" t="s">
        <v>66</v>
      </c>
      <c r="Z9" s="192"/>
      <c r="AA9" s="158"/>
      <c r="AB9" s="191" t="s">
        <v>67</v>
      </c>
      <c r="AC9" s="192"/>
      <c r="AD9" s="158"/>
      <c r="AE9" s="191" t="s">
        <v>68</v>
      </c>
      <c r="AF9" s="192"/>
      <c r="AG9" s="158"/>
      <c r="AH9" s="191" t="s">
        <v>69</v>
      </c>
      <c r="AI9" s="192"/>
      <c r="AJ9" s="158"/>
      <c r="AK9" s="191" t="s">
        <v>70</v>
      </c>
      <c r="AL9" s="192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302.77</v>
      </c>
      <c r="H12" s="18">
        <f t="shared" ref="H12:H27" si="0">F12*G12</f>
        <v>302.77</v>
      </c>
      <c r="I12" s="19"/>
      <c r="J12" s="16">
        <v>376.9</v>
      </c>
      <c r="K12" s="18">
        <f t="shared" ref="K12:K27" si="1">$F12*J12</f>
        <v>376.9</v>
      </c>
      <c r="L12" s="19"/>
      <c r="M12" s="21">
        <f>K12-H12</f>
        <v>74.13</v>
      </c>
      <c r="N12" s="22">
        <f>IF((H12)=0,"",(M12/H12))</f>
        <v>0.24483931697328004</v>
      </c>
      <c r="O12" s="19"/>
      <c r="P12" s="16">
        <v>394.61</v>
      </c>
      <c r="Q12" s="18">
        <f t="shared" ref="Q12:Q27" si="2">$F12*P12</f>
        <v>394.61</v>
      </c>
      <c r="R12" s="19"/>
      <c r="S12" s="21">
        <f>Q12-K12</f>
        <v>17.710000000000036</v>
      </c>
      <c r="T12" s="22">
        <f t="shared" ref="T12:T34" si="3">IF((K12)=0,"",(S12/K12))</f>
        <v>4.6988591138233053E-2</v>
      </c>
      <c r="U12" s="19"/>
      <c r="V12" s="16">
        <v>404.56</v>
      </c>
      <c r="W12" s="18">
        <f t="shared" ref="W12:W27" si="4">$F12*V12</f>
        <v>404.56</v>
      </c>
      <c r="X12" s="19"/>
      <c r="Y12" s="21">
        <f>W12-Q12</f>
        <v>9.9499999999999886</v>
      </c>
      <c r="Z12" s="22">
        <f t="shared" ref="Z12:Z34" si="5">IF((Q12)=0,"",(Y12/Q12))</f>
        <v>2.5214769012442635E-2</v>
      </c>
      <c r="AA12" s="19"/>
      <c r="AB12" s="16">
        <v>410.35</v>
      </c>
      <c r="AC12" s="18">
        <f t="shared" ref="AC12:AC27" si="6">$F12*AB12</f>
        <v>410.35</v>
      </c>
      <c r="AD12" s="19"/>
      <c r="AE12" s="21">
        <f>AC12-W12</f>
        <v>5.7900000000000205</v>
      </c>
      <c r="AF12" s="22">
        <f t="shared" ref="AF12:AF34" si="7">IF((W12)=0,"",(AE12/W12))</f>
        <v>1.431184496737201E-2</v>
      </c>
      <c r="AG12" s="19"/>
      <c r="AH12" s="16">
        <v>422.19</v>
      </c>
      <c r="AI12" s="18">
        <f t="shared" ref="AI12:AI27" si="8">$F12*AH12</f>
        <v>422.19</v>
      </c>
      <c r="AJ12" s="19"/>
      <c r="AK12" s="21">
        <f>AI12-AC12</f>
        <v>11.839999999999975</v>
      </c>
      <c r="AL12" s="22">
        <f t="shared" ref="AL12:AL34" si="9">IF((AC12)=0,"",(AK12/AC12))</f>
        <v>2.8853417814061106E-2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5.4</v>
      </c>
      <c r="H14" s="18">
        <f t="shared" si="0"/>
        <v>5.4</v>
      </c>
      <c r="I14" s="19"/>
      <c r="J14" s="16">
        <v>0</v>
      </c>
      <c r="K14" s="18">
        <f>$F14*J14</f>
        <v>0</v>
      </c>
      <c r="L14" s="19"/>
      <c r="M14" s="21">
        <f t="shared" si="10"/>
        <v>-5.4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>$F14*AH14</f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>$F15*J15</f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>$F15*AH15</f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t="13.2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t="13.2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t="13.2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2000</v>
      </c>
      <c r="G19" s="16">
        <v>2.1000999999999999</v>
      </c>
      <c r="H19" s="18">
        <f t="shared" si="0"/>
        <v>4200.2</v>
      </c>
      <c r="I19" s="19"/>
      <c r="J19" s="16">
        <v>2.5407999999999999</v>
      </c>
      <c r="K19" s="18">
        <f t="shared" si="1"/>
        <v>5081.5999999999995</v>
      </c>
      <c r="L19" s="19"/>
      <c r="M19" s="21">
        <f t="shared" si="10"/>
        <v>881.39999999999964</v>
      </c>
      <c r="N19" s="22">
        <f t="shared" si="11"/>
        <v>0.20984715013570773</v>
      </c>
      <c r="O19" s="19"/>
      <c r="P19" s="16">
        <v>2.6459999999999999</v>
      </c>
      <c r="Q19" s="18">
        <f t="shared" si="2"/>
        <v>5292</v>
      </c>
      <c r="R19" s="19"/>
      <c r="S19" s="21">
        <f t="shared" si="12"/>
        <v>210.40000000000055</v>
      </c>
      <c r="T19" s="22">
        <f t="shared" si="3"/>
        <v>4.1404282115869127E-2</v>
      </c>
      <c r="U19" s="19"/>
      <c r="V19" s="16">
        <v>2.7050999999999998</v>
      </c>
      <c r="W19" s="18">
        <f t="shared" si="4"/>
        <v>5410.2</v>
      </c>
      <c r="X19" s="19"/>
      <c r="Y19" s="21">
        <f t="shared" si="13"/>
        <v>118.19999999999982</v>
      </c>
      <c r="Z19" s="22">
        <f t="shared" si="5"/>
        <v>2.2335600907029445E-2</v>
      </c>
      <c r="AA19" s="19"/>
      <c r="AB19" s="16">
        <v>2.7395</v>
      </c>
      <c r="AC19" s="18">
        <f t="shared" si="6"/>
        <v>5479</v>
      </c>
      <c r="AD19" s="19"/>
      <c r="AE19" s="21">
        <f t="shared" si="14"/>
        <v>68.800000000000182</v>
      </c>
      <c r="AF19" s="22">
        <f t="shared" si="7"/>
        <v>1.2716720269121323E-2</v>
      </c>
      <c r="AG19" s="19"/>
      <c r="AH19" s="16">
        <v>2.8096999999999999</v>
      </c>
      <c r="AI19" s="18">
        <f t="shared" si="8"/>
        <v>5619.4</v>
      </c>
      <c r="AJ19" s="19"/>
      <c r="AK19" s="21">
        <f t="shared" si="15"/>
        <v>140.39999999999964</v>
      </c>
      <c r="AL19" s="22">
        <f t="shared" si="9"/>
        <v>2.5625114071910867E-2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2000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2000</v>
      </c>
      <c r="G21" s="16"/>
      <c r="H21" s="18">
        <f t="shared" si="0"/>
        <v>0</v>
      </c>
      <c r="I21" s="19"/>
      <c r="J21" s="16">
        <v>-1.9099999999999999E-2</v>
      </c>
      <c r="K21" s="18">
        <f t="shared" si="1"/>
        <v>-38.199999999999996</v>
      </c>
      <c r="L21" s="19"/>
      <c r="M21" s="21">
        <f t="shared" si="10"/>
        <v>-38.199999999999996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38.199999999999996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2000</v>
      </c>
      <c r="G24" s="16">
        <v>-1.04E-2</v>
      </c>
      <c r="H24" s="18">
        <f t="shared" si="0"/>
        <v>-20.8</v>
      </c>
      <c r="I24" s="19"/>
      <c r="J24" s="16">
        <v>0</v>
      </c>
      <c r="K24" s="18">
        <f t="shared" si="1"/>
        <v>0</v>
      </c>
      <c r="L24" s="19"/>
      <c r="M24" s="21">
        <f t="shared" si="10"/>
        <v>20.8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t="13.2" hidden="1" customHeight="1" x14ac:dyDescent="0.25">
      <c r="B25" s="24"/>
      <c r="C25" s="14"/>
      <c r="D25" s="15"/>
      <c r="E25" s="15"/>
      <c r="F25" s="17">
        <f t="shared" si="17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t="13.2" hidden="1" customHeight="1" x14ac:dyDescent="0.25">
      <c r="B26" s="24"/>
      <c r="C26" s="14"/>
      <c r="D26" s="15"/>
      <c r="E26" s="15"/>
      <c r="F26" s="17">
        <f t="shared" si="17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t="13.2" hidden="1" customHeight="1" x14ac:dyDescent="0.25">
      <c r="B27" s="24"/>
      <c r="C27" s="14"/>
      <c r="D27" s="15"/>
      <c r="E27" s="15"/>
      <c r="F27" s="17">
        <f t="shared" si="17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4487.6099999999997</v>
      </c>
      <c r="I28" s="31"/>
      <c r="J28" s="28"/>
      <c r="K28" s="30">
        <f>SUM(K12:K27)</f>
        <v>5420.2999999999993</v>
      </c>
      <c r="L28" s="31"/>
      <c r="M28" s="32">
        <f t="shared" si="10"/>
        <v>932.6899999999996</v>
      </c>
      <c r="N28" s="33">
        <f t="shared" si="11"/>
        <v>0.2078366881257506</v>
      </c>
      <c r="O28" s="31"/>
      <c r="P28" s="28"/>
      <c r="Q28" s="30">
        <f>SUM(Q12:Q27)</f>
        <v>5686.61</v>
      </c>
      <c r="R28" s="31"/>
      <c r="S28" s="32">
        <f t="shared" si="12"/>
        <v>266.3100000000004</v>
      </c>
      <c r="T28" s="33">
        <f t="shared" si="3"/>
        <v>4.9131966865302738E-2</v>
      </c>
      <c r="U28" s="31"/>
      <c r="V28" s="28"/>
      <c r="W28" s="30">
        <f>SUM(W12:W27)</f>
        <v>5814.76</v>
      </c>
      <c r="X28" s="31"/>
      <c r="Y28" s="32">
        <f t="shared" si="13"/>
        <v>128.15000000000055</v>
      </c>
      <c r="Z28" s="33">
        <f t="shared" si="5"/>
        <v>2.2535394549652702E-2</v>
      </c>
      <c r="AA28" s="31"/>
      <c r="AB28" s="28"/>
      <c r="AC28" s="30">
        <f>SUM(AC12:AC27)</f>
        <v>5889.35</v>
      </c>
      <c r="AD28" s="31"/>
      <c r="AE28" s="32">
        <f t="shared" si="14"/>
        <v>74.590000000000146</v>
      </c>
      <c r="AF28" s="33">
        <f t="shared" si="7"/>
        <v>1.2827700541380924E-2</v>
      </c>
      <c r="AG28" s="31"/>
      <c r="AH28" s="28"/>
      <c r="AI28" s="30">
        <f>SUM(AI12:AI27)</f>
        <v>6041.5899999999992</v>
      </c>
      <c r="AJ28" s="31"/>
      <c r="AK28" s="32">
        <f t="shared" si="15"/>
        <v>152.23999999999887</v>
      </c>
      <c r="AL28" s="33">
        <f t="shared" si="9"/>
        <v>2.5850051363902445E-2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2000</v>
      </c>
      <c r="G29" s="16">
        <v>-0.58990164711516002</v>
      </c>
      <c r="H29" s="18">
        <f t="shared" ref="H29:H35" si="18">F29*G29</f>
        <v>-1179.80329423032</v>
      </c>
      <c r="I29" s="19"/>
      <c r="J29" s="16">
        <v>-0.34010000000000001</v>
      </c>
      <c r="K29" s="18">
        <f t="shared" ref="K29:K35" si="19">$F29*J29</f>
        <v>-680.2</v>
      </c>
      <c r="L29" s="19"/>
      <c r="M29" s="21">
        <f t="shared" si="10"/>
        <v>499.60329423031999</v>
      </c>
      <c r="N29" s="22">
        <f t="shared" si="11"/>
        <v>-0.42346321346411492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680.2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ht="13.2" customHeight="1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2000</v>
      </c>
      <c r="G30" s="16">
        <v>-0.44033296685597306</v>
      </c>
      <c r="H30" s="18">
        <f t="shared" si="18"/>
        <v>-880.66593371194608</v>
      </c>
      <c r="I30" s="19"/>
      <c r="J30" s="16">
        <v>0.44640000000000002</v>
      </c>
      <c r="K30" s="18">
        <f t="shared" si="19"/>
        <v>892.80000000000007</v>
      </c>
      <c r="L30" s="19"/>
      <c r="M30" s="21">
        <f t="shared" si="10"/>
        <v>1773.465933711946</v>
      </c>
      <c r="N30" s="22">
        <f t="shared" si="11"/>
        <v>-2.013778285072195</v>
      </c>
      <c r="O30" s="19"/>
      <c r="P30" s="16">
        <v>0</v>
      </c>
      <c r="Q30" s="18">
        <f t="shared" si="20"/>
        <v>0</v>
      </c>
      <c r="R30" s="19"/>
      <c r="S30" s="21">
        <f t="shared" si="12"/>
        <v>-892.80000000000007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ht="13.2" customHeight="1" x14ac:dyDescent="0.25">
      <c r="B31" s="140">
        <v>1595</v>
      </c>
      <c r="C31" s="14"/>
      <c r="D31" s="15" t="s">
        <v>73</v>
      </c>
      <c r="E31" s="15"/>
      <c r="F31" s="17">
        <f t="shared" si="24"/>
        <v>2000</v>
      </c>
      <c r="G31" s="16">
        <v>0</v>
      </c>
      <c r="H31" s="18">
        <f t="shared" si="18"/>
        <v>0</v>
      </c>
      <c r="I31" s="19"/>
      <c r="J31" s="16">
        <v>4.6100000000000002E-2</v>
      </c>
      <c r="K31" s="18">
        <f t="shared" si="19"/>
        <v>92.2</v>
      </c>
      <c r="L31" s="19"/>
      <c r="M31" s="21">
        <f t="shared" si="10"/>
        <v>92.2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-92.2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t="13.2" hidden="1" customHeight="1" x14ac:dyDescent="0.25">
      <c r="B32" s="35"/>
      <c r="C32" s="14"/>
      <c r="D32" s="15"/>
      <c r="E32" s="15"/>
      <c r="F32" s="17">
        <f t="shared" si="24"/>
        <v>2000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2000</v>
      </c>
      <c r="G33" s="141">
        <v>2.1690000000000001E-2</v>
      </c>
      <c r="H33" s="18">
        <f t="shared" si="18"/>
        <v>43.38</v>
      </c>
      <c r="I33" s="19"/>
      <c r="J33" s="141">
        <v>2.1690000000000001E-2</v>
      </c>
      <c r="K33" s="18">
        <f t="shared" si="19"/>
        <v>43.38</v>
      </c>
      <c r="L33" s="19"/>
      <c r="M33" s="21">
        <f t="shared" si="10"/>
        <v>0</v>
      </c>
      <c r="N33" s="22">
        <f t="shared" si="11"/>
        <v>0</v>
      </c>
      <c r="O33" s="19"/>
      <c r="P33" s="141">
        <v>2.1690000000000001E-2</v>
      </c>
      <c r="Q33" s="18">
        <f t="shared" si="20"/>
        <v>43.38</v>
      </c>
      <c r="R33" s="19"/>
      <c r="S33" s="21">
        <f t="shared" si="12"/>
        <v>0</v>
      </c>
      <c r="T33" s="22">
        <f t="shared" si="3"/>
        <v>0</v>
      </c>
      <c r="U33" s="19"/>
      <c r="V33" s="141">
        <v>2.1690000000000001E-2</v>
      </c>
      <c r="W33" s="18">
        <f t="shared" si="21"/>
        <v>43.38</v>
      </c>
      <c r="X33" s="19"/>
      <c r="Y33" s="21">
        <f t="shared" si="13"/>
        <v>0</v>
      </c>
      <c r="Z33" s="22">
        <f t="shared" si="5"/>
        <v>0</v>
      </c>
      <c r="AA33" s="19"/>
      <c r="AB33" s="141">
        <v>2.1690000000000001E-2</v>
      </c>
      <c r="AC33" s="18">
        <f t="shared" si="22"/>
        <v>43.38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2.1690000000000001E-2</v>
      </c>
      <c r="AI33" s="18">
        <f t="shared" si="23"/>
        <v>43.38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27095.20000000007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2628.2344000000066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2628.2344000000066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2628.2344000000066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2628.2344000000066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2628.2344000000066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2628.2344000000066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5098.7551720577403</v>
      </c>
      <c r="I36" s="31"/>
      <c r="J36" s="42"/>
      <c r="K36" s="44">
        <f>SUM(K29:K35)+K28</f>
        <v>8396.7144000000062</v>
      </c>
      <c r="L36" s="31"/>
      <c r="M36" s="32">
        <f t="shared" si="10"/>
        <v>3297.9592279422659</v>
      </c>
      <c r="N36" s="33">
        <f t="shared" ref="N36:N46" si="25">IF((H36)=0,"",(M36/H36))</f>
        <v>0.64681654965819535</v>
      </c>
      <c r="O36" s="31"/>
      <c r="P36" s="42"/>
      <c r="Q36" s="44">
        <f>SUM(Q29:Q35)+Q28</f>
        <v>8358.2244000000064</v>
      </c>
      <c r="R36" s="31"/>
      <c r="S36" s="32">
        <f t="shared" si="12"/>
        <v>-38.489999999999782</v>
      </c>
      <c r="T36" s="33">
        <f t="shared" ref="T36:T46" si="26">IF((K36)=0,"",(S36/K36))</f>
        <v>-4.5839358309006858E-3</v>
      </c>
      <c r="U36" s="31"/>
      <c r="V36" s="42"/>
      <c r="W36" s="44">
        <f>SUM(W29:W35)+W28</f>
        <v>8486.3744000000079</v>
      </c>
      <c r="X36" s="31"/>
      <c r="Y36" s="32">
        <f t="shared" si="13"/>
        <v>128.15000000000146</v>
      </c>
      <c r="Z36" s="33">
        <f t="shared" ref="Z36:Z46" si="27">IF((Q36)=0,"",(Y36/Q36))</f>
        <v>1.5332203811134978E-2</v>
      </c>
      <c r="AA36" s="31"/>
      <c r="AB36" s="42"/>
      <c r="AC36" s="44">
        <f>SUM(AC29:AC35)+AC28</f>
        <v>8560.964400000008</v>
      </c>
      <c r="AD36" s="31"/>
      <c r="AE36" s="32">
        <f t="shared" si="14"/>
        <v>74.590000000000146</v>
      </c>
      <c r="AF36" s="33">
        <f t="shared" ref="AF36:AF46" si="28">IF((W36)=0,"",(AE36/W36))</f>
        <v>8.7893836029671376E-3</v>
      </c>
      <c r="AG36" s="31"/>
      <c r="AH36" s="42"/>
      <c r="AI36" s="44">
        <f>SUM(AI29:AI35)+AI28</f>
        <v>8713.204400000006</v>
      </c>
      <c r="AJ36" s="31"/>
      <c r="AK36" s="32">
        <f t="shared" si="15"/>
        <v>152.23999999999796</v>
      </c>
      <c r="AL36" s="33">
        <f t="shared" ref="AL36:AL46" si="29">IF((AC36)=0,"",(AK36/AC36))</f>
        <v>1.778304322816689E-2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2000</v>
      </c>
      <c r="G37" s="20">
        <v>2.5070999999999999</v>
      </c>
      <c r="H37" s="18">
        <f>F37*G37</f>
        <v>5014.2</v>
      </c>
      <c r="I37" s="19"/>
      <c r="J37" s="20">
        <v>2.6038000000000001</v>
      </c>
      <c r="K37" s="18">
        <f>$F37*J37</f>
        <v>5207.6000000000004</v>
      </c>
      <c r="L37" s="19"/>
      <c r="M37" s="21">
        <f t="shared" si="10"/>
        <v>193.40000000000055</v>
      </c>
      <c r="N37" s="22">
        <f t="shared" si="25"/>
        <v>3.8570459893901433E-2</v>
      </c>
      <c r="O37" s="19"/>
      <c r="P37" s="20">
        <v>2.6913</v>
      </c>
      <c r="Q37" s="18">
        <f>$F37*P37</f>
        <v>5382.6</v>
      </c>
      <c r="R37" s="19"/>
      <c r="S37" s="21">
        <f t="shared" si="12"/>
        <v>175</v>
      </c>
      <c r="T37" s="22">
        <f t="shared" si="26"/>
        <v>3.3604731546201701E-2</v>
      </c>
      <c r="U37" s="19"/>
      <c r="V37" s="20">
        <v>2.7789000000000001</v>
      </c>
      <c r="W37" s="18">
        <f>$F37*V37</f>
        <v>5557.8</v>
      </c>
      <c r="X37" s="19"/>
      <c r="Y37" s="21">
        <f t="shared" si="13"/>
        <v>175.19999999999982</v>
      </c>
      <c r="Z37" s="22">
        <f t="shared" si="27"/>
        <v>3.2549325604726308E-2</v>
      </c>
      <c r="AA37" s="19"/>
      <c r="AB37" s="20">
        <v>2.8664000000000001</v>
      </c>
      <c r="AC37" s="18">
        <f>$F37*AB37</f>
        <v>5732.8</v>
      </c>
      <c r="AD37" s="19"/>
      <c r="AE37" s="21">
        <f t="shared" si="14"/>
        <v>175</v>
      </c>
      <c r="AF37" s="22">
        <f t="shared" si="28"/>
        <v>3.1487279139227754E-2</v>
      </c>
      <c r="AG37" s="19"/>
      <c r="AH37" s="20">
        <v>2.9539</v>
      </c>
      <c r="AI37" s="18">
        <f>$F37*AH37</f>
        <v>5907.8</v>
      </c>
      <c r="AJ37" s="19"/>
      <c r="AK37" s="21">
        <f t="shared" si="15"/>
        <v>175</v>
      </c>
      <c r="AL37" s="22">
        <f t="shared" si="29"/>
        <v>3.0526095450739602E-2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2000</v>
      </c>
      <c r="G38" s="20">
        <v>1.8734</v>
      </c>
      <c r="H38" s="18">
        <f>F38*G38</f>
        <v>3746.7999999999997</v>
      </c>
      <c r="I38" s="19"/>
      <c r="J38" s="20">
        <v>2.0114999999999998</v>
      </c>
      <c r="K38" s="18">
        <f>$F38*J38</f>
        <v>4022.9999999999995</v>
      </c>
      <c r="L38" s="19"/>
      <c r="M38" s="21">
        <f t="shared" si="10"/>
        <v>276.19999999999982</v>
      </c>
      <c r="N38" s="22">
        <f t="shared" si="25"/>
        <v>7.3716237856304004E-2</v>
      </c>
      <c r="O38" s="19"/>
      <c r="P38" s="20">
        <v>2.0527000000000002</v>
      </c>
      <c r="Q38" s="18">
        <f>$F38*P38</f>
        <v>4105.4000000000005</v>
      </c>
      <c r="R38" s="19"/>
      <c r="S38" s="21">
        <f t="shared" si="12"/>
        <v>82.400000000001</v>
      </c>
      <c r="T38" s="22">
        <f t="shared" si="26"/>
        <v>2.0482227193636841E-2</v>
      </c>
      <c r="U38" s="19"/>
      <c r="V38" s="20">
        <v>2.0937999999999999</v>
      </c>
      <c r="W38" s="18">
        <f>$F38*V38</f>
        <v>4187.5999999999995</v>
      </c>
      <c r="X38" s="19"/>
      <c r="Y38" s="21">
        <f t="shared" si="13"/>
        <v>82.199999999998909</v>
      </c>
      <c r="Z38" s="22">
        <f t="shared" si="27"/>
        <v>2.0022409509426339E-2</v>
      </c>
      <c r="AA38" s="19"/>
      <c r="AB38" s="20">
        <v>2.1349</v>
      </c>
      <c r="AC38" s="18">
        <f>$F38*AB38</f>
        <v>4269.8</v>
      </c>
      <c r="AD38" s="19"/>
      <c r="AE38" s="21">
        <f t="shared" si="14"/>
        <v>82.200000000000728</v>
      </c>
      <c r="AF38" s="22">
        <f t="shared" si="28"/>
        <v>1.9629381984908E-2</v>
      </c>
      <c r="AG38" s="19"/>
      <c r="AH38" s="20">
        <v>2.1760999999999999</v>
      </c>
      <c r="AI38" s="18">
        <f>$F38*AH38</f>
        <v>4352.2</v>
      </c>
      <c r="AJ38" s="19"/>
      <c r="AK38" s="21">
        <f t="shared" si="15"/>
        <v>82.399999999999636</v>
      </c>
      <c r="AL38" s="22">
        <f t="shared" si="29"/>
        <v>1.9298327790528744E-2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13859.755172057739</v>
      </c>
      <c r="I39" s="49"/>
      <c r="J39" s="48"/>
      <c r="K39" s="44">
        <f>SUM(K36:K38)</f>
        <v>17627.314400000007</v>
      </c>
      <c r="L39" s="49"/>
      <c r="M39" s="32">
        <f t="shared" si="10"/>
        <v>3767.5592279422672</v>
      </c>
      <c r="N39" s="33">
        <f t="shared" si="25"/>
        <v>0.27183447190596388</v>
      </c>
      <c r="O39" s="49"/>
      <c r="P39" s="48"/>
      <c r="Q39" s="44">
        <f>SUM(Q36:Q38)</f>
        <v>17846.224400000006</v>
      </c>
      <c r="R39" s="49"/>
      <c r="S39" s="32">
        <f t="shared" si="12"/>
        <v>218.90999999999985</v>
      </c>
      <c r="T39" s="33">
        <f t="shared" si="26"/>
        <v>1.2418794776815224E-2</v>
      </c>
      <c r="U39" s="49"/>
      <c r="V39" s="48"/>
      <c r="W39" s="44">
        <f>SUM(W36:W38)</f>
        <v>18231.774400000006</v>
      </c>
      <c r="X39" s="49"/>
      <c r="Y39" s="32">
        <f t="shared" si="13"/>
        <v>385.54999999999927</v>
      </c>
      <c r="Z39" s="33">
        <f t="shared" si="27"/>
        <v>2.1604009417252375E-2</v>
      </c>
      <c r="AA39" s="49"/>
      <c r="AB39" s="48"/>
      <c r="AC39" s="44">
        <f>SUM(AC36:AC38)</f>
        <v>18563.564400000007</v>
      </c>
      <c r="AD39" s="49"/>
      <c r="AE39" s="32">
        <f t="shared" si="14"/>
        <v>331.79000000000087</v>
      </c>
      <c r="AF39" s="33">
        <f t="shared" si="28"/>
        <v>1.8198448089616598E-2</v>
      </c>
      <c r="AG39" s="49"/>
      <c r="AH39" s="48"/>
      <c r="AI39" s="44">
        <f>SUM(AI36:AI38)</f>
        <v>18973.204400000006</v>
      </c>
      <c r="AJ39" s="49"/>
      <c r="AK39" s="32">
        <f t="shared" si="15"/>
        <v>409.63999999999942</v>
      </c>
      <c r="AL39" s="33">
        <f t="shared" si="29"/>
        <v>2.2066882801882556E-2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907095.2</v>
      </c>
      <c r="G40" s="51">
        <v>4.4000000000000003E-3</v>
      </c>
      <c r="H40" s="162">
        <f t="shared" ref="H40:H48" si="30">F40*G40</f>
        <v>3991.2188799999999</v>
      </c>
      <c r="I40" s="19"/>
      <c r="J40" s="51">
        <v>4.4000000000000003E-3</v>
      </c>
      <c r="K40" s="162">
        <f t="shared" ref="K40:K48" si="31">$F40*J40</f>
        <v>3991.2188799999999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3991.2188799999999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3991.2188799999999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3991.2188799999999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3991.2188799999999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907095.2</v>
      </c>
      <c r="G41" s="51">
        <v>1.1999999999999999E-3</v>
      </c>
      <c r="H41" s="162">
        <f t="shared" si="30"/>
        <v>1088.5142399999997</v>
      </c>
      <c r="I41" s="19"/>
      <c r="J41" s="51">
        <v>1.1999999999999999E-3</v>
      </c>
      <c r="K41" s="162">
        <f t="shared" si="31"/>
        <v>1088.5142399999997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1179.2237599999999</v>
      </c>
      <c r="R41" s="19"/>
      <c r="S41" s="21">
        <f t="shared" si="12"/>
        <v>90.709520000000111</v>
      </c>
      <c r="T41" s="163">
        <f t="shared" si="26"/>
        <v>8.3333333333333454E-2</v>
      </c>
      <c r="U41" s="19"/>
      <c r="V41" s="51">
        <v>1.2999999999999999E-3</v>
      </c>
      <c r="W41" s="162">
        <f t="shared" si="33"/>
        <v>1179.2237599999999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1179.2237599999999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1179.2237599999999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879999.99999999988</v>
      </c>
      <c r="G43" s="51">
        <v>7.0000000000000001E-3</v>
      </c>
      <c r="H43" s="162">
        <f t="shared" si="30"/>
        <v>6159.9999999999991</v>
      </c>
      <c r="I43" s="19"/>
      <c r="J43" s="51">
        <v>7.0000000000000001E-3</v>
      </c>
      <c r="K43" s="162">
        <f t="shared" si="31"/>
        <v>6159.9999999999991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6159.9999999999991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6159.9999999999991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6159.9999999999991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6159.9999999999991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563199.99999999988</v>
      </c>
      <c r="G44" s="55">
        <v>7.1999999999999995E-2</v>
      </c>
      <c r="H44" s="162">
        <f t="shared" si="30"/>
        <v>40550.399999999987</v>
      </c>
      <c r="I44" s="19"/>
      <c r="J44" s="55">
        <v>7.1999999999999995E-2</v>
      </c>
      <c r="K44" s="162">
        <f t="shared" si="31"/>
        <v>40550.399999999987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40550.399999999987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40550.399999999987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40550.399999999987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40550.399999999987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158399.99999999997</v>
      </c>
      <c r="G45" s="55">
        <v>0.109</v>
      </c>
      <c r="H45" s="162">
        <f t="shared" si="30"/>
        <v>17265.599999999999</v>
      </c>
      <c r="I45" s="19"/>
      <c r="J45" s="55">
        <v>0.109</v>
      </c>
      <c r="K45" s="162">
        <f t="shared" si="31"/>
        <v>17265.599999999999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17265.599999999999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17265.599999999999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17265.599999999999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17265.599999999999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158399.99999999997</v>
      </c>
      <c r="G46" s="55">
        <v>0.129</v>
      </c>
      <c r="H46" s="162">
        <f t="shared" si="30"/>
        <v>20433.599999999999</v>
      </c>
      <c r="I46" s="19"/>
      <c r="J46" s="55">
        <v>0.129</v>
      </c>
      <c r="K46" s="162">
        <f t="shared" si="31"/>
        <v>20433.599999999999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20433.599999999999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20433.599999999999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20433.599999999999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20433.599999999999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879249.99999999988</v>
      </c>
      <c r="G48" s="55">
        <v>9.7000000000000003E-2</v>
      </c>
      <c r="H48" s="162">
        <f t="shared" si="30"/>
        <v>85287.249999999985</v>
      </c>
      <c r="I48" s="60"/>
      <c r="J48" s="55">
        <v>9.7000000000000003E-2</v>
      </c>
      <c r="K48" s="162">
        <f t="shared" si="31"/>
        <v>85287.249999999985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85287.249999999985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85287.249999999985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85287.249999999985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85287.249999999985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103349.33829205774</v>
      </c>
      <c r="I50" s="76"/>
      <c r="J50" s="73"/>
      <c r="K50" s="75">
        <f>SUM(K40:K46,K39)</f>
        <v>107116.89752</v>
      </c>
      <c r="L50" s="76"/>
      <c r="M50" s="77">
        <f>K50-H50</f>
        <v>3767.5592279422563</v>
      </c>
      <c r="N50" s="78">
        <f>IF((H50)=0,"",(M50/H50))</f>
        <v>3.6454604259733209E-2</v>
      </c>
      <c r="O50" s="76"/>
      <c r="P50" s="73"/>
      <c r="Q50" s="75">
        <f>SUM(Q40:Q46,Q39)</f>
        <v>107426.51704000001</v>
      </c>
      <c r="R50" s="76"/>
      <c r="S50" s="77">
        <f t="shared" si="12"/>
        <v>309.61952000000747</v>
      </c>
      <c r="T50" s="78">
        <f>IF((K50)=0,"",(S50/K50))</f>
        <v>2.890482521137226E-3</v>
      </c>
      <c r="U50" s="76"/>
      <c r="V50" s="73"/>
      <c r="W50" s="75">
        <f>SUM(W40:W46,W39)</f>
        <v>107812.06704000001</v>
      </c>
      <c r="X50" s="76"/>
      <c r="Y50" s="77">
        <f t="shared" si="13"/>
        <v>385.55000000000291</v>
      </c>
      <c r="Z50" s="78">
        <f>IF((Q50)=0,"",(Y50/Q50))</f>
        <v>3.5889649094407883E-3</v>
      </c>
      <c r="AA50" s="76"/>
      <c r="AB50" s="73"/>
      <c r="AC50" s="75">
        <f>SUM(AC40:AC46,AC39)</f>
        <v>108143.85704</v>
      </c>
      <c r="AD50" s="76"/>
      <c r="AE50" s="77">
        <f t="shared" si="14"/>
        <v>331.7899999999936</v>
      </c>
      <c r="AF50" s="78">
        <f>IF((W50)=0,"",(AE50/W50))</f>
        <v>3.0774848225189316E-3</v>
      </c>
      <c r="AG50" s="76"/>
      <c r="AH50" s="73"/>
      <c r="AI50" s="75">
        <f>SUM(AI40:AI46,AI39)</f>
        <v>108553.49704</v>
      </c>
      <c r="AJ50" s="76"/>
      <c r="AK50" s="77">
        <f t="shared" si="15"/>
        <v>409.63999999999942</v>
      </c>
      <c r="AL50" s="78">
        <f>IF((AC50)=0,"",(AK50/AC50))</f>
        <v>3.7879174204826327E-3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13435.413977967506</v>
      </c>
      <c r="I51" s="83"/>
      <c r="J51" s="80">
        <v>0.13</v>
      </c>
      <c r="K51" s="84">
        <f>K50*J51</f>
        <v>13925.196677600001</v>
      </c>
      <c r="L51" s="83"/>
      <c r="M51" s="85">
        <f>K51-H51</f>
        <v>489.78269963249477</v>
      </c>
      <c r="N51" s="86">
        <f>IF((H51)=0,"",(M51/H51))</f>
        <v>3.6454604259733313E-2</v>
      </c>
      <c r="O51" s="83"/>
      <c r="P51" s="80">
        <v>0.13</v>
      </c>
      <c r="Q51" s="84">
        <f>Q50*P51</f>
        <v>13965.447215200002</v>
      </c>
      <c r="R51" s="83"/>
      <c r="S51" s="85">
        <f t="shared" si="12"/>
        <v>40.250537600000825</v>
      </c>
      <c r="T51" s="86">
        <f>IF((K51)=0,"",(S51/K51))</f>
        <v>2.8904825211372152E-3</v>
      </c>
      <c r="U51" s="83"/>
      <c r="V51" s="80">
        <v>0.13</v>
      </c>
      <c r="W51" s="84">
        <f>W50*V51</f>
        <v>14015.568715200001</v>
      </c>
      <c r="X51" s="83"/>
      <c r="Y51" s="85">
        <f t="shared" si="13"/>
        <v>50.121499999999287</v>
      </c>
      <c r="Z51" s="86">
        <f>IF((Q51)=0,"",(Y51/Q51))</f>
        <v>3.5889649094407098E-3</v>
      </c>
      <c r="AA51" s="83"/>
      <c r="AB51" s="80">
        <v>0.13</v>
      </c>
      <c r="AC51" s="84">
        <f>AC50*AB51</f>
        <v>14058.701415200001</v>
      </c>
      <c r="AD51" s="83"/>
      <c r="AE51" s="85">
        <f t="shared" si="14"/>
        <v>43.132700000000114</v>
      </c>
      <c r="AF51" s="86">
        <f>IF((W51)=0,"",(AE51/W51))</f>
        <v>3.0774848225189992E-3</v>
      </c>
      <c r="AG51" s="83"/>
      <c r="AH51" s="80">
        <v>0.13</v>
      </c>
      <c r="AI51" s="84">
        <f>AI50*AH51</f>
        <v>14111.9546152</v>
      </c>
      <c r="AJ51" s="83"/>
      <c r="AK51" s="85">
        <f t="shared" si="15"/>
        <v>53.253199999999197</v>
      </c>
      <c r="AL51" s="86">
        <f>IF((AC51)=0,"",(AK51/AC51))</f>
        <v>3.7879174204825806E-3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116784.75227002524</v>
      </c>
      <c r="I52" s="83"/>
      <c r="J52" s="88"/>
      <c r="K52" s="84">
        <f>K50+K51</f>
        <v>121042.0941976</v>
      </c>
      <c r="L52" s="83"/>
      <c r="M52" s="85">
        <f>K52-H52</f>
        <v>4257.3419275747583</v>
      </c>
      <c r="N52" s="86">
        <f>IF((H52)=0,"",(M52/H52))</f>
        <v>3.6454604259733278E-2</v>
      </c>
      <c r="O52" s="83"/>
      <c r="P52" s="88"/>
      <c r="Q52" s="84">
        <f>Q50+Q51</f>
        <v>121391.9642552</v>
      </c>
      <c r="R52" s="83"/>
      <c r="S52" s="85">
        <f t="shared" si="12"/>
        <v>349.87005759999738</v>
      </c>
      <c r="T52" s="86">
        <f>IF((K52)=0,"",(S52/K52))</f>
        <v>2.8904825211371345E-3</v>
      </c>
      <c r="U52" s="83"/>
      <c r="V52" s="88"/>
      <c r="W52" s="84">
        <f>W50+W51</f>
        <v>121827.63575520001</v>
      </c>
      <c r="X52" s="83"/>
      <c r="Y52" s="85">
        <f t="shared" si="13"/>
        <v>435.67150000001129</v>
      </c>
      <c r="Z52" s="86">
        <f>IF((Q52)=0,"",(Y52/Q52))</f>
        <v>3.5889649094408543E-3</v>
      </c>
      <c r="AA52" s="83"/>
      <c r="AB52" s="88"/>
      <c r="AC52" s="84">
        <f>AC50+AC51</f>
        <v>122202.55845520001</v>
      </c>
      <c r="AD52" s="83"/>
      <c r="AE52" s="85">
        <f t="shared" si="14"/>
        <v>374.92269999999553</v>
      </c>
      <c r="AF52" s="86">
        <f>IF((W52)=0,"",(AE52/W52))</f>
        <v>3.0774848225189545E-3</v>
      </c>
      <c r="AG52" s="83"/>
      <c r="AH52" s="88"/>
      <c r="AI52" s="84">
        <f>AI50+AI51</f>
        <v>122665.4516552</v>
      </c>
      <c r="AJ52" s="83"/>
      <c r="AK52" s="85">
        <f t="shared" si="15"/>
        <v>462.89319999999134</v>
      </c>
      <c r="AL52" s="86">
        <f>IF((AC52)=0,"",(AK52/AC52))</f>
        <v>3.7879174204825672E-3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-11678.48</v>
      </c>
      <c r="I53" s="83"/>
      <c r="J53" s="88"/>
      <c r="K53" s="90">
        <f>ROUND(-K52*10%,2)</f>
        <v>-12104.21</v>
      </c>
      <c r="L53" s="83"/>
      <c r="M53" s="91">
        <f>K53-H53</f>
        <v>-425.72999999999956</v>
      </c>
      <c r="N53" s="92">
        <f>IF((H53)=0,"",(M53/H53))</f>
        <v>3.6454230345044865E-2</v>
      </c>
      <c r="O53" s="83"/>
      <c r="P53" s="88"/>
      <c r="Q53" s="90">
        <f>ROUND(-Q52*10%,2)</f>
        <v>-12139.2</v>
      </c>
      <c r="R53" s="83"/>
      <c r="S53" s="91">
        <f t="shared" si="12"/>
        <v>-34.990000000001601</v>
      </c>
      <c r="T53" s="92">
        <f>IF((K53)=0,"",(S53/K53))</f>
        <v>2.890729754358327E-3</v>
      </c>
      <c r="U53" s="83"/>
      <c r="V53" s="88"/>
      <c r="W53" s="90">
        <f>ROUND(-W52*10%,2)</f>
        <v>-12182.76</v>
      </c>
      <c r="X53" s="83"/>
      <c r="Y53" s="91">
        <f t="shared" si="13"/>
        <v>-43.559999999999491</v>
      </c>
      <c r="Z53" s="92">
        <f>IF((Q53)=0,"",(Y53/Q53))</f>
        <v>3.5883748517200054E-3</v>
      </c>
      <c r="AA53" s="83"/>
      <c r="AB53" s="88"/>
      <c r="AC53" s="90">
        <f>ROUND(-AC52*10%,2)</f>
        <v>-12220.26</v>
      </c>
      <c r="AD53" s="83"/>
      <c r="AE53" s="91">
        <f t="shared" si="14"/>
        <v>-37.5</v>
      </c>
      <c r="AF53" s="92">
        <f>IF((W53)=0,"",(AE53/W53))</f>
        <v>3.0781202289136451E-3</v>
      </c>
      <c r="AG53" s="83"/>
      <c r="AH53" s="88"/>
      <c r="AI53" s="90">
        <f>ROUND(-AI52*10%,2)</f>
        <v>-12266.55</v>
      </c>
      <c r="AJ53" s="83"/>
      <c r="AK53" s="91">
        <f t="shared" si="15"/>
        <v>-46.289999999999054</v>
      </c>
      <c r="AL53" s="92">
        <f>IF((AC53)=0,"",(AK53/AC53))</f>
        <v>3.7879717780144656E-3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105106.27227002525</v>
      </c>
      <c r="I54" s="96"/>
      <c r="J54" s="93"/>
      <c r="K54" s="97">
        <f>K52+K53</f>
        <v>108937.88419760001</v>
      </c>
      <c r="L54" s="96"/>
      <c r="M54" s="98">
        <f>K54-H54</f>
        <v>3831.6119275747624</v>
      </c>
      <c r="N54" s="99">
        <f>IF((H54)=0,"",(M54/H54))</f>
        <v>3.6454645805828668E-2</v>
      </c>
      <c r="O54" s="96"/>
      <c r="P54" s="93"/>
      <c r="Q54" s="97">
        <f>Q52+Q53</f>
        <v>109252.7642552</v>
      </c>
      <c r="R54" s="96"/>
      <c r="S54" s="98">
        <f t="shared" si="12"/>
        <v>314.88005759999214</v>
      </c>
      <c r="T54" s="99">
        <f>IF((K54)=0,"",(S54/K54))</f>
        <v>2.8904550507777276E-3</v>
      </c>
      <c r="U54" s="96"/>
      <c r="V54" s="93"/>
      <c r="W54" s="97">
        <f>W52+W53</f>
        <v>109644.87575520002</v>
      </c>
      <c r="X54" s="96"/>
      <c r="Y54" s="98">
        <f t="shared" si="13"/>
        <v>392.11150000001362</v>
      </c>
      <c r="Z54" s="99">
        <f>IF((Q54)=0,"",(Y54/Q54))</f>
        <v>3.5890304714313041E-3</v>
      </c>
      <c r="AA54" s="96"/>
      <c r="AB54" s="93"/>
      <c r="AC54" s="97">
        <f>AC52+AC53</f>
        <v>109982.29845520001</v>
      </c>
      <c r="AD54" s="96"/>
      <c r="AE54" s="98">
        <f t="shared" si="14"/>
        <v>337.42269999999553</v>
      </c>
      <c r="AF54" s="99">
        <f>IF((W54)=0,"",(AE54/W54))</f>
        <v>3.0774142218314561E-3</v>
      </c>
      <c r="AG54" s="96"/>
      <c r="AH54" s="93"/>
      <c r="AI54" s="97">
        <f>AI52+AI53</f>
        <v>110398.9016552</v>
      </c>
      <c r="AJ54" s="96"/>
      <c r="AK54" s="98">
        <f t="shared" si="15"/>
        <v>416.60319999998319</v>
      </c>
      <c r="AL54" s="99">
        <f>IF((AC54)=0,"",(AK54/AC54))</f>
        <v>3.7879113807544364E-3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110449.23829205772</v>
      </c>
      <c r="I56" s="110"/>
      <c r="J56" s="107"/>
      <c r="K56" s="109">
        <f>SUM(K47:K48,K39,K40:K43)</f>
        <v>114216.79751999999</v>
      </c>
      <c r="L56" s="110"/>
      <c r="M56" s="111">
        <f>K56-H56</f>
        <v>3767.5592279422708</v>
      </c>
      <c r="N56" s="78">
        <f>IF((H56)=0,"",(M56/H56))</f>
        <v>3.4111228707434119E-2</v>
      </c>
      <c r="O56" s="110"/>
      <c r="P56" s="107"/>
      <c r="Q56" s="109">
        <f>SUM(Q47:Q48,Q39,Q40:Q43)</f>
        <v>114526.41703999999</v>
      </c>
      <c r="R56" s="110"/>
      <c r="S56" s="111">
        <f t="shared" si="12"/>
        <v>309.61951999999292</v>
      </c>
      <c r="T56" s="78">
        <f>IF((K56)=0,"",(S56/K56))</f>
        <v>2.7108054745255557E-3</v>
      </c>
      <c r="U56" s="110"/>
      <c r="V56" s="107"/>
      <c r="W56" s="109">
        <f>SUM(W47:W48,W39,W40:W43)</f>
        <v>114911.96703999999</v>
      </c>
      <c r="X56" s="110"/>
      <c r="Y56" s="111">
        <f t="shared" si="13"/>
        <v>385.55000000000291</v>
      </c>
      <c r="Z56" s="78">
        <f>IF((Q56)=0,"",(Y56/Q56))</f>
        <v>3.3664722075898356E-3</v>
      </c>
      <c r="AA56" s="110"/>
      <c r="AB56" s="107"/>
      <c r="AC56" s="109">
        <f>SUM(AC47:AC48,AC39,AC40:AC43)</f>
        <v>115243.75703999998</v>
      </c>
      <c r="AD56" s="110"/>
      <c r="AE56" s="111">
        <f t="shared" si="14"/>
        <v>331.7899999999936</v>
      </c>
      <c r="AF56" s="78">
        <f>IF((W56)=0,"",(AE56/W56))</f>
        <v>2.8873407056420851E-3</v>
      </c>
      <c r="AG56" s="110"/>
      <c r="AH56" s="107"/>
      <c r="AI56" s="109">
        <f>SUM(AI47:AI48,AI39,AI40:AI43)</f>
        <v>115653.39703999998</v>
      </c>
      <c r="AJ56" s="110"/>
      <c r="AK56" s="111">
        <f t="shared" si="15"/>
        <v>409.63999999999942</v>
      </c>
      <c r="AL56" s="78">
        <f>IF((AC56)=0,"",(AK56/AC56))</f>
        <v>3.5545526327974311E-3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14358.400977967505</v>
      </c>
      <c r="I57" s="115"/>
      <c r="J57" s="113">
        <v>0.13</v>
      </c>
      <c r="K57" s="116">
        <f>K56*J57</f>
        <v>14848.1836776</v>
      </c>
      <c r="L57" s="115"/>
      <c r="M57" s="117">
        <f>K57-H57</f>
        <v>489.78269963249477</v>
      </c>
      <c r="N57" s="86">
        <f>IF((H57)=0,"",(M57/H57))</f>
        <v>3.4111228707434084E-2</v>
      </c>
      <c r="O57" s="115"/>
      <c r="P57" s="113">
        <v>0.13</v>
      </c>
      <c r="Q57" s="116">
        <f>Q56*P57</f>
        <v>14888.434215199999</v>
      </c>
      <c r="R57" s="115"/>
      <c r="S57" s="117">
        <f t="shared" si="12"/>
        <v>40.250537599999006</v>
      </c>
      <c r="T57" s="86">
        <f>IF((K57)=0,"",(S57/K57))</f>
        <v>2.710805474525551E-3</v>
      </c>
      <c r="U57" s="115"/>
      <c r="V57" s="113">
        <v>0.13</v>
      </c>
      <c r="W57" s="116">
        <f>W56*V57</f>
        <v>14938.555715199998</v>
      </c>
      <c r="X57" s="115"/>
      <c r="Y57" s="117">
        <f t="shared" si="13"/>
        <v>50.121499999999287</v>
      </c>
      <c r="Z57" s="86">
        <f>IF((Q57)=0,"",(Y57/Q57))</f>
        <v>3.3664722075897619E-3</v>
      </c>
      <c r="AA57" s="115"/>
      <c r="AB57" s="113">
        <v>0.13</v>
      </c>
      <c r="AC57" s="116">
        <f>AC56*AB57</f>
        <v>14981.688415199998</v>
      </c>
      <c r="AD57" s="115"/>
      <c r="AE57" s="117">
        <f t="shared" si="14"/>
        <v>43.132700000000114</v>
      </c>
      <c r="AF57" s="86">
        <f>IF((W57)=0,"",(AE57/W57))</f>
        <v>2.8873407056421484E-3</v>
      </c>
      <c r="AG57" s="115"/>
      <c r="AH57" s="113">
        <v>0.13</v>
      </c>
      <c r="AI57" s="116">
        <f>AI56*AH57</f>
        <v>15034.941615199998</v>
      </c>
      <c r="AJ57" s="115"/>
      <c r="AK57" s="117">
        <f t="shared" si="15"/>
        <v>53.253199999999197</v>
      </c>
      <c r="AL57" s="86">
        <f>IF((AC57)=0,"",(AK57/AC57))</f>
        <v>3.5545526327973825E-3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124807.63927002523</v>
      </c>
      <c r="I58" s="115"/>
      <c r="J58" s="119"/>
      <c r="K58" s="116">
        <f>K56+K57</f>
        <v>129064.98119759999</v>
      </c>
      <c r="L58" s="115"/>
      <c r="M58" s="117">
        <f>K58-H58</f>
        <v>4257.3419275747583</v>
      </c>
      <c r="N58" s="86">
        <f>IF((H58)=0,"",(M58/H58))</f>
        <v>3.4111228707434049E-2</v>
      </c>
      <c r="O58" s="115"/>
      <c r="P58" s="119"/>
      <c r="Q58" s="116">
        <f>Q56+Q57</f>
        <v>129414.85125519999</v>
      </c>
      <c r="R58" s="115"/>
      <c r="S58" s="117">
        <f t="shared" si="12"/>
        <v>349.87005759999738</v>
      </c>
      <c r="T58" s="86">
        <f>IF((K58)=0,"",(S58/K58))</f>
        <v>2.7108054745255978E-3</v>
      </c>
      <c r="U58" s="115"/>
      <c r="V58" s="119"/>
      <c r="W58" s="116">
        <f>W56+W57</f>
        <v>129850.52275519999</v>
      </c>
      <c r="X58" s="115"/>
      <c r="Y58" s="117">
        <f t="shared" si="13"/>
        <v>435.67149999999674</v>
      </c>
      <c r="Z58" s="86">
        <f>IF((Q58)=0,"",(Y58/Q58))</f>
        <v>3.3664722075897849E-3</v>
      </c>
      <c r="AA58" s="115"/>
      <c r="AB58" s="119"/>
      <c r="AC58" s="116">
        <f>AC56+AC57</f>
        <v>130225.44545519998</v>
      </c>
      <c r="AD58" s="115"/>
      <c r="AE58" s="117">
        <f t="shared" si="14"/>
        <v>374.92269999999553</v>
      </c>
      <c r="AF58" s="86">
        <f>IF((W58)=0,"",(AE58/W58))</f>
        <v>2.8873407056421063E-3</v>
      </c>
      <c r="AG58" s="115"/>
      <c r="AH58" s="119"/>
      <c r="AI58" s="116">
        <f>AI56+AI57</f>
        <v>130688.33865519997</v>
      </c>
      <c r="AJ58" s="115"/>
      <c r="AK58" s="117">
        <f t="shared" si="15"/>
        <v>462.89319999999134</v>
      </c>
      <c r="AL58" s="86">
        <f>IF((AC58)=0,"",(AK58/AC58))</f>
        <v>3.5545526327973695E-3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-12480.76</v>
      </c>
      <c r="I59" s="115"/>
      <c r="J59" s="119"/>
      <c r="K59" s="122">
        <f>ROUND(-K58*10%,2)</f>
        <v>-12906.5</v>
      </c>
      <c r="L59" s="115"/>
      <c r="M59" s="123">
        <f>K59-H59</f>
        <v>-425.73999999999978</v>
      </c>
      <c r="N59" s="92">
        <f>IF((H59)=0,"",(M59/H59))</f>
        <v>3.4111704735929525E-2</v>
      </c>
      <c r="O59" s="115"/>
      <c r="P59" s="119"/>
      <c r="Q59" s="122">
        <f>ROUND(-Q58*10%,2)</f>
        <v>-12941.49</v>
      </c>
      <c r="R59" s="115"/>
      <c r="S59" s="123">
        <f t="shared" si="12"/>
        <v>-34.989999999999782</v>
      </c>
      <c r="T59" s="92">
        <f>IF((K59)=0,"",(S59/K59))</f>
        <v>2.7110370743423685E-3</v>
      </c>
      <c r="U59" s="115"/>
      <c r="V59" s="119"/>
      <c r="W59" s="122">
        <f>ROUND(-W58*10%,2)</f>
        <v>-12985.05</v>
      </c>
      <c r="X59" s="115"/>
      <c r="Y59" s="123">
        <f t="shared" si="13"/>
        <v>-43.559999999999491</v>
      </c>
      <c r="Z59" s="92">
        <f>IF((Q59)=0,"",(Y59/Q59))</f>
        <v>3.3659184529756226E-3</v>
      </c>
      <c r="AA59" s="115"/>
      <c r="AB59" s="119"/>
      <c r="AC59" s="122">
        <f>ROUND(-AC58*10%,2)</f>
        <v>-13022.54</v>
      </c>
      <c r="AD59" s="115"/>
      <c r="AE59" s="123">
        <f t="shared" si="14"/>
        <v>-37.490000000001601</v>
      </c>
      <c r="AF59" s="92">
        <f>IF((W59)=0,"",(AE59/W59))</f>
        <v>2.887166395200758E-3</v>
      </c>
      <c r="AG59" s="115"/>
      <c r="AH59" s="119"/>
      <c r="AI59" s="122">
        <f>ROUND(-AI58*10%,2)</f>
        <v>-13068.83</v>
      </c>
      <c r="AJ59" s="115"/>
      <c r="AK59" s="123">
        <f t="shared" si="15"/>
        <v>-46.289999999999054</v>
      </c>
      <c r="AL59" s="92">
        <f>IF((AC59)=0,"",(AK59/AC59))</f>
        <v>3.5546060906704109E-3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112326.87927002524</v>
      </c>
      <c r="I60" s="127"/>
      <c r="J60" s="124"/>
      <c r="K60" s="128">
        <f>SUM(K58:K59)</f>
        <v>116158.48119759999</v>
      </c>
      <c r="L60" s="127"/>
      <c r="M60" s="129">
        <f>K60-H60</f>
        <v>3831.6019275747531</v>
      </c>
      <c r="N60" s="130">
        <f>IF((H60)=0,"",(M60/H60))</f>
        <v>3.4111175815397438E-2</v>
      </c>
      <c r="O60" s="127"/>
      <c r="P60" s="124"/>
      <c r="Q60" s="128">
        <f>SUM(Q58:Q59)</f>
        <v>116473.36125519998</v>
      </c>
      <c r="R60" s="127"/>
      <c r="S60" s="129">
        <f t="shared" si="12"/>
        <v>314.88005759999214</v>
      </c>
      <c r="T60" s="130">
        <f>IF((K60)=0,"",(S60/K60))</f>
        <v>2.7107797412084106E-3</v>
      </c>
      <c r="U60" s="127"/>
      <c r="V60" s="124"/>
      <c r="W60" s="128">
        <f>SUM(W58:W59)</f>
        <v>116865.47275519998</v>
      </c>
      <c r="X60" s="127"/>
      <c r="Y60" s="129">
        <f t="shared" si="13"/>
        <v>392.11149999999907</v>
      </c>
      <c r="Z60" s="130">
        <f>IF((Q60)=0,"",(Y60/Q60))</f>
        <v>3.3665337359060129E-3</v>
      </c>
      <c r="AA60" s="127"/>
      <c r="AB60" s="124"/>
      <c r="AC60" s="128">
        <f>SUM(AC58:AC59)</f>
        <v>117202.90545519997</v>
      </c>
      <c r="AD60" s="127"/>
      <c r="AE60" s="129">
        <f t="shared" si="14"/>
        <v>337.43269999999029</v>
      </c>
      <c r="AF60" s="130">
        <f>IF((W60)=0,"",(AE60/W60))</f>
        <v>2.887360073465121E-3</v>
      </c>
      <c r="AG60" s="127"/>
      <c r="AH60" s="124"/>
      <c r="AI60" s="128">
        <f>SUM(AI58:AI59)</f>
        <v>117619.50865519997</v>
      </c>
      <c r="AJ60" s="127"/>
      <c r="AK60" s="129">
        <f t="shared" si="15"/>
        <v>416.60319999999774</v>
      </c>
      <c r="AL60" s="130">
        <f>IF((AC60)=0,"",(AK60/AC60))</f>
        <v>3.5545466930360487E-3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0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1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2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3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4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P79"/>
  <sheetViews>
    <sheetView showGridLines="0" topLeftCell="Q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44140625" style="1" bestFit="1" customWidth="1"/>
    <col min="7" max="7" width="12.33203125" style="1" customWidth="1"/>
    <col min="8" max="8" width="12.33203125" style="152" customWidth="1"/>
    <col min="9" max="9" width="1.6640625" style="1" customWidth="1"/>
    <col min="10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3" width="12.33203125" style="1" customWidth="1"/>
    <col min="24" max="24" width="1.6640625" style="1" customWidth="1"/>
    <col min="25" max="26" width="9.109375" style="1"/>
    <col min="27" max="27" width="1.6640625" style="1" customWidth="1"/>
    <col min="28" max="29" width="12.33203125" style="1" customWidth="1"/>
    <col min="30" max="30" width="1.6640625" style="1" customWidth="1"/>
    <col min="31" max="32" width="9.109375" style="1"/>
    <col min="33" max="33" width="1.6640625" style="1" customWidth="1"/>
    <col min="34" max="35" width="12.33203125" style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79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4000</v>
      </c>
      <c r="H7" s="9" t="s">
        <v>72</v>
      </c>
      <c r="J7" s="161"/>
      <c r="K7" s="161"/>
    </row>
    <row r="8" spans="2:42" x14ac:dyDescent="0.25">
      <c r="B8" s="6"/>
      <c r="G8" s="8">
        <f>G7*(24*30)*0.611111111111111</f>
        <v>1759999.9999999998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191" t="s">
        <v>59</v>
      </c>
      <c r="H9" s="192"/>
      <c r="I9" s="158"/>
      <c r="J9" s="191" t="s">
        <v>61</v>
      </c>
      <c r="K9" s="192"/>
      <c r="L9" s="158"/>
      <c r="M9" s="191" t="s">
        <v>60</v>
      </c>
      <c r="N9" s="192"/>
      <c r="O9" s="158"/>
      <c r="P9" s="191" t="s">
        <v>62</v>
      </c>
      <c r="Q9" s="192"/>
      <c r="R9" s="158"/>
      <c r="S9" s="191" t="s">
        <v>63</v>
      </c>
      <c r="T9" s="192"/>
      <c r="U9" s="158"/>
      <c r="V9" s="191" t="s">
        <v>65</v>
      </c>
      <c r="W9" s="192"/>
      <c r="X9" s="158"/>
      <c r="Y9" s="191" t="s">
        <v>66</v>
      </c>
      <c r="Z9" s="192"/>
      <c r="AA9" s="158"/>
      <c r="AB9" s="191" t="s">
        <v>67</v>
      </c>
      <c r="AC9" s="192"/>
      <c r="AD9" s="158"/>
      <c r="AE9" s="191" t="s">
        <v>68</v>
      </c>
      <c r="AF9" s="192"/>
      <c r="AG9" s="158"/>
      <c r="AH9" s="191" t="s">
        <v>69</v>
      </c>
      <c r="AI9" s="192"/>
      <c r="AJ9" s="158"/>
      <c r="AK9" s="191" t="s">
        <v>70</v>
      </c>
      <c r="AL9" s="192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302.77</v>
      </c>
      <c r="H12" s="18">
        <f t="shared" ref="H12:H27" si="0">F12*G12</f>
        <v>302.77</v>
      </c>
      <c r="I12" s="19"/>
      <c r="J12" s="16">
        <v>376.9</v>
      </c>
      <c r="K12" s="18">
        <f t="shared" ref="K12:K27" si="1">$F12*J12</f>
        <v>376.9</v>
      </c>
      <c r="L12" s="19"/>
      <c r="M12" s="21">
        <f>K12-H12</f>
        <v>74.13</v>
      </c>
      <c r="N12" s="22">
        <f>IF((H12)=0,"",(M12/H12))</f>
        <v>0.24483931697328004</v>
      </c>
      <c r="O12" s="19"/>
      <c r="P12" s="16">
        <v>394.61</v>
      </c>
      <c r="Q12" s="18">
        <f t="shared" ref="Q12:Q27" si="2">$F12*P12</f>
        <v>394.61</v>
      </c>
      <c r="R12" s="19"/>
      <c r="S12" s="21">
        <f>Q12-K12</f>
        <v>17.710000000000036</v>
      </c>
      <c r="T12" s="22">
        <f t="shared" ref="T12:T34" si="3">IF((K12)=0,"",(S12/K12))</f>
        <v>4.6988591138233053E-2</v>
      </c>
      <c r="U12" s="19"/>
      <c r="V12" s="16">
        <v>404.56</v>
      </c>
      <c r="W12" s="18">
        <f t="shared" ref="W12:W27" si="4">$F12*V12</f>
        <v>404.56</v>
      </c>
      <c r="X12" s="19"/>
      <c r="Y12" s="21">
        <f>W12-Q12</f>
        <v>9.9499999999999886</v>
      </c>
      <c r="Z12" s="22">
        <f t="shared" ref="Z12:Z34" si="5">IF((Q12)=0,"",(Y12/Q12))</f>
        <v>2.5214769012442635E-2</v>
      </c>
      <c r="AA12" s="19"/>
      <c r="AB12" s="16">
        <v>410.35</v>
      </c>
      <c r="AC12" s="18">
        <f t="shared" ref="AC12:AC27" si="6">$F12*AB12</f>
        <v>410.35</v>
      </c>
      <c r="AD12" s="19"/>
      <c r="AE12" s="21">
        <f>AC12-W12</f>
        <v>5.7900000000000205</v>
      </c>
      <c r="AF12" s="22">
        <f t="shared" ref="AF12:AF34" si="7">IF((W12)=0,"",(AE12/W12))</f>
        <v>1.431184496737201E-2</v>
      </c>
      <c r="AG12" s="19"/>
      <c r="AH12" s="16">
        <v>422.19</v>
      </c>
      <c r="AI12" s="18">
        <f t="shared" ref="AI12:AI27" si="8">$F12*AH12</f>
        <v>422.19</v>
      </c>
      <c r="AJ12" s="19"/>
      <c r="AK12" s="21">
        <f>AI12-AC12</f>
        <v>11.839999999999975</v>
      </c>
      <c r="AL12" s="22">
        <f t="shared" ref="AL12:AL34" si="9">IF((AC12)=0,"",(AK12/AC12))</f>
        <v>2.8853417814061106E-2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5.4</v>
      </c>
      <c r="H14" s="18">
        <f t="shared" si="0"/>
        <v>5.4</v>
      </c>
      <c r="I14" s="19"/>
      <c r="J14" s="16">
        <v>0</v>
      </c>
      <c r="K14" s="18">
        <f>$F14*J14</f>
        <v>0</v>
      </c>
      <c r="L14" s="19"/>
      <c r="M14" s="21">
        <f t="shared" si="10"/>
        <v>-5.4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>$F14*AH14</f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>$F15*J15</f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>$F15*AH15</f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t="13.2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t="13.2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t="13.2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4000</v>
      </c>
      <c r="G19" s="16">
        <v>2.1000999999999999</v>
      </c>
      <c r="H19" s="18">
        <f t="shared" si="0"/>
        <v>8400.4</v>
      </c>
      <c r="I19" s="19"/>
      <c r="J19" s="16">
        <v>2.5407999999999999</v>
      </c>
      <c r="K19" s="18">
        <f t="shared" si="1"/>
        <v>10163.199999999999</v>
      </c>
      <c r="L19" s="19"/>
      <c r="M19" s="21">
        <f t="shared" si="10"/>
        <v>1762.7999999999993</v>
      </c>
      <c r="N19" s="22">
        <f t="shared" si="11"/>
        <v>0.20984715013570773</v>
      </c>
      <c r="O19" s="19"/>
      <c r="P19" s="16">
        <v>2.6459999999999999</v>
      </c>
      <c r="Q19" s="18">
        <f t="shared" si="2"/>
        <v>10584</v>
      </c>
      <c r="R19" s="19"/>
      <c r="S19" s="21">
        <f t="shared" si="12"/>
        <v>420.80000000000109</v>
      </c>
      <c r="T19" s="22">
        <f t="shared" si="3"/>
        <v>4.1404282115869127E-2</v>
      </c>
      <c r="U19" s="19"/>
      <c r="V19" s="16">
        <v>2.7050999999999998</v>
      </c>
      <c r="W19" s="18">
        <f t="shared" si="4"/>
        <v>10820.4</v>
      </c>
      <c r="X19" s="19"/>
      <c r="Y19" s="21">
        <f t="shared" si="13"/>
        <v>236.39999999999964</v>
      </c>
      <c r="Z19" s="22">
        <f t="shared" si="5"/>
        <v>2.2335600907029445E-2</v>
      </c>
      <c r="AA19" s="19"/>
      <c r="AB19" s="16">
        <v>2.7395</v>
      </c>
      <c r="AC19" s="18">
        <f t="shared" si="6"/>
        <v>10958</v>
      </c>
      <c r="AD19" s="19"/>
      <c r="AE19" s="21">
        <f t="shared" si="14"/>
        <v>137.60000000000036</v>
      </c>
      <c r="AF19" s="22">
        <f t="shared" si="7"/>
        <v>1.2716720269121323E-2</v>
      </c>
      <c r="AG19" s="19"/>
      <c r="AH19" s="16">
        <v>2.8096999999999999</v>
      </c>
      <c r="AI19" s="18">
        <f t="shared" si="8"/>
        <v>11238.8</v>
      </c>
      <c r="AJ19" s="19"/>
      <c r="AK19" s="21">
        <f t="shared" si="15"/>
        <v>280.79999999999927</v>
      </c>
      <c r="AL19" s="22">
        <f t="shared" si="9"/>
        <v>2.5625114071910867E-2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4000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4000</v>
      </c>
      <c r="G21" s="16"/>
      <c r="H21" s="18">
        <f t="shared" si="0"/>
        <v>0</v>
      </c>
      <c r="I21" s="19"/>
      <c r="J21" s="16">
        <v>-1.9099999999999999E-2</v>
      </c>
      <c r="K21" s="18">
        <f t="shared" si="1"/>
        <v>-76.399999999999991</v>
      </c>
      <c r="L21" s="19"/>
      <c r="M21" s="21">
        <f t="shared" si="10"/>
        <v>-76.399999999999991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76.399999999999991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4000</v>
      </c>
      <c r="G24" s="16">
        <v>-1.04E-2</v>
      </c>
      <c r="H24" s="18">
        <f t="shared" si="0"/>
        <v>-41.6</v>
      </c>
      <c r="I24" s="19"/>
      <c r="J24" s="16">
        <v>0</v>
      </c>
      <c r="K24" s="18">
        <f t="shared" si="1"/>
        <v>0</v>
      </c>
      <c r="L24" s="19"/>
      <c r="M24" s="21">
        <f t="shared" si="10"/>
        <v>41.6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t="13.2" hidden="1" customHeight="1" x14ac:dyDescent="0.25">
      <c r="B25" s="24"/>
      <c r="C25" s="14"/>
      <c r="D25" s="15"/>
      <c r="E25" s="15"/>
      <c r="F25" s="17">
        <f t="shared" si="17"/>
        <v>4000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t="13.2" hidden="1" customHeight="1" x14ac:dyDescent="0.25">
      <c r="B26" s="24"/>
      <c r="C26" s="14"/>
      <c r="D26" s="15"/>
      <c r="E26" s="15"/>
      <c r="F26" s="17">
        <f t="shared" si="17"/>
        <v>4000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t="13.2" hidden="1" customHeight="1" x14ac:dyDescent="0.25">
      <c r="B27" s="24"/>
      <c r="C27" s="14"/>
      <c r="D27" s="15"/>
      <c r="E27" s="15"/>
      <c r="F27" s="17">
        <f t="shared" si="17"/>
        <v>4000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8667.0099999999984</v>
      </c>
      <c r="I28" s="31"/>
      <c r="J28" s="28"/>
      <c r="K28" s="30">
        <f>SUM(K12:K27)</f>
        <v>10463.699999999999</v>
      </c>
      <c r="L28" s="31"/>
      <c r="M28" s="32">
        <f t="shared" si="10"/>
        <v>1796.6900000000005</v>
      </c>
      <c r="N28" s="33">
        <f t="shared" si="11"/>
        <v>0.20730217226009903</v>
      </c>
      <c r="O28" s="31"/>
      <c r="P28" s="28"/>
      <c r="Q28" s="30">
        <f>SUM(Q12:Q27)</f>
        <v>10978.61</v>
      </c>
      <c r="R28" s="31"/>
      <c r="S28" s="32">
        <f t="shared" si="12"/>
        <v>514.91000000000167</v>
      </c>
      <c r="T28" s="33">
        <f t="shared" si="3"/>
        <v>4.9209170752219741E-2</v>
      </c>
      <c r="U28" s="31"/>
      <c r="V28" s="28"/>
      <c r="W28" s="30">
        <f>SUM(W12:W27)</f>
        <v>11224.96</v>
      </c>
      <c r="X28" s="31"/>
      <c r="Y28" s="32">
        <f t="shared" si="13"/>
        <v>246.34999999999854</v>
      </c>
      <c r="Z28" s="33">
        <f t="shared" si="5"/>
        <v>2.2439088372753793E-2</v>
      </c>
      <c r="AA28" s="31"/>
      <c r="AB28" s="28"/>
      <c r="AC28" s="30">
        <f>SUM(AC12:AC27)</f>
        <v>11368.35</v>
      </c>
      <c r="AD28" s="31"/>
      <c r="AE28" s="32">
        <f t="shared" si="14"/>
        <v>143.39000000000124</v>
      </c>
      <c r="AF28" s="33">
        <f t="shared" si="7"/>
        <v>1.2774210331261871E-2</v>
      </c>
      <c r="AG28" s="31"/>
      <c r="AH28" s="28"/>
      <c r="AI28" s="30">
        <f>SUM(AI12:AI27)</f>
        <v>11660.99</v>
      </c>
      <c r="AJ28" s="31"/>
      <c r="AK28" s="32">
        <f t="shared" si="15"/>
        <v>292.63999999999942</v>
      </c>
      <c r="AL28" s="33">
        <f t="shared" si="9"/>
        <v>2.5741642366746222E-2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4000</v>
      </c>
      <c r="G29" s="16">
        <v>-0.58990164711516002</v>
      </c>
      <c r="H29" s="18">
        <f t="shared" ref="H29:H35" si="18">F29*G29</f>
        <v>-2359.6065884606401</v>
      </c>
      <c r="I29" s="19"/>
      <c r="J29" s="16">
        <v>-0.34010000000000001</v>
      </c>
      <c r="K29" s="18">
        <f t="shared" ref="K29:K35" si="19">$F29*J29</f>
        <v>-1360.4</v>
      </c>
      <c r="L29" s="19"/>
      <c r="M29" s="21">
        <f t="shared" si="10"/>
        <v>999.20658846063998</v>
      </c>
      <c r="N29" s="22">
        <f t="shared" si="11"/>
        <v>-0.42346321346411492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1360.4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ht="13.2" customHeight="1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4000</v>
      </c>
      <c r="G30" s="16">
        <v>-0.44033296685597306</v>
      </c>
      <c r="H30" s="18">
        <f t="shared" si="18"/>
        <v>-1761.3318674238922</v>
      </c>
      <c r="I30" s="19"/>
      <c r="J30" s="16">
        <v>0.44640000000000002</v>
      </c>
      <c r="K30" s="18">
        <f t="shared" si="19"/>
        <v>1785.6000000000001</v>
      </c>
      <c r="L30" s="19"/>
      <c r="M30" s="21">
        <f t="shared" si="10"/>
        <v>3546.9318674238921</v>
      </c>
      <c r="N30" s="22">
        <f t="shared" si="11"/>
        <v>-2.013778285072195</v>
      </c>
      <c r="O30" s="19"/>
      <c r="P30" s="16">
        <v>0</v>
      </c>
      <c r="Q30" s="18">
        <f t="shared" si="20"/>
        <v>0</v>
      </c>
      <c r="R30" s="19"/>
      <c r="S30" s="21">
        <f t="shared" si="12"/>
        <v>-1785.6000000000001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ht="13.2" customHeight="1" x14ac:dyDescent="0.25">
      <c r="B31" s="140">
        <v>1595</v>
      </c>
      <c r="C31" s="14"/>
      <c r="D31" s="15" t="s">
        <v>73</v>
      </c>
      <c r="E31" s="15"/>
      <c r="F31" s="17">
        <f t="shared" si="24"/>
        <v>4000</v>
      </c>
      <c r="G31" s="16">
        <v>0</v>
      </c>
      <c r="H31" s="18">
        <f t="shared" si="18"/>
        <v>0</v>
      </c>
      <c r="I31" s="19"/>
      <c r="J31" s="16">
        <v>4.6100000000000002E-2</v>
      </c>
      <c r="K31" s="18">
        <f t="shared" si="19"/>
        <v>184.4</v>
      </c>
      <c r="L31" s="19"/>
      <c r="M31" s="21">
        <f t="shared" si="10"/>
        <v>184.4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-184.4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t="13.2" hidden="1" customHeight="1" x14ac:dyDescent="0.25">
      <c r="B32" s="35"/>
      <c r="C32" s="14"/>
      <c r="D32" s="15"/>
      <c r="E32" s="15"/>
      <c r="F32" s="17">
        <f t="shared" si="24"/>
        <v>4000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4000</v>
      </c>
      <c r="G33" s="141">
        <v>2.1690000000000001E-2</v>
      </c>
      <c r="H33" s="18">
        <f t="shared" si="18"/>
        <v>86.76</v>
      </c>
      <c r="I33" s="19"/>
      <c r="J33" s="141">
        <v>2.1690000000000001E-2</v>
      </c>
      <c r="K33" s="18">
        <f t="shared" si="19"/>
        <v>86.76</v>
      </c>
      <c r="L33" s="19"/>
      <c r="M33" s="21">
        <f t="shared" si="10"/>
        <v>0</v>
      </c>
      <c r="N33" s="22">
        <f t="shared" si="11"/>
        <v>0</v>
      </c>
      <c r="O33" s="19"/>
      <c r="P33" s="141">
        <v>2.1690000000000001E-2</v>
      </c>
      <c r="Q33" s="18">
        <f t="shared" si="20"/>
        <v>86.76</v>
      </c>
      <c r="R33" s="19"/>
      <c r="S33" s="21">
        <f t="shared" si="12"/>
        <v>0</v>
      </c>
      <c r="T33" s="22">
        <f t="shared" si="3"/>
        <v>0</v>
      </c>
      <c r="U33" s="19"/>
      <c r="V33" s="141">
        <v>2.1690000000000001E-2</v>
      </c>
      <c r="W33" s="18">
        <f t="shared" si="21"/>
        <v>86.76</v>
      </c>
      <c r="X33" s="19"/>
      <c r="Y33" s="21">
        <f t="shared" si="13"/>
        <v>0</v>
      </c>
      <c r="Z33" s="22">
        <f t="shared" si="5"/>
        <v>0</v>
      </c>
      <c r="AA33" s="19"/>
      <c r="AB33" s="141">
        <v>2.1690000000000001E-2</v>
      </c>
      <c r="AC33" s="18">
        <f t="shared" si="22"/>
        <v>86.76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2.1690000000000001E-2</v>
      </c>
      <c r="AI33" s="18">
        <f t="shared" si="23"/>
        <v>86.76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54190.40000000014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5256.4688000000133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5256.4688000000133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5256.4688000000133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5256.4688000000133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5256.4688000000133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5256.4688000000133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9889.3003441154797</v>
      </c>
      <c r="I36" s="31"/>
      <c r="J36" s="42"/>
      <c r="K36" s="44">
        <f>SUM(K29:K35)+K28</f>
        <v>16416.528800000011</v>
      </c>
      <c r="L36" s="31"/>
      <c r="M36" s="32">
        <f t="shared" si="10"/>
        <v>6527.2284558845313</v>
      </c>
      <c r="N36" s="33">
        <f t="shared" ref="N36:N46" si="25">IF((H36)=0,"",(M36/H36))</f>
        <v>0.66002934775547473</v>
      </c>
      <c r="O36" s="31"/>
      <c r="P36" s="42"/>
      <c r="Q36" s="44">
        <f>SUM(Q29:Q35)+Q28</f>
        <v>16321.838800000014</v>
      </c>
      <c r="R36" s="31"/>
      <c r="S36" s="32">
        <f t="shared" si="12"/>
        <v>-94.689999999996871</v>
      </c>
      <c r="T36" s="33">
        <f t="shared" ref="T36:T46" si="26">IF((K36)=0,"",(S36/K36))</f>
        <v>-5.767967220938741E-3</v>
      </c>
      <c r="U36" s="31"/>
      <c r="V36" s="42"/>
      <c r="W36" s="44">
        <f>SUM(W29:W35)+W28</f>
        <v>16568.188800000011</v>
      </c>
      <c r="X36" s="31"/>
      <c r="Y36" s="32">
        <f t="shared" si="13"/>
        <v>246.34999999999673</v>
      </c>
      <c r="Z36" s="33">
        <f t="shared" ref="Z36:Z46" si="27">IF((Q36)=0,"",(Y36/Q36))</f>
        <v>1.5093274907236342E-2</v>
      </c>
      <c r="AA36" s="31"/>
      <c r="AB36" s="42"/>
      <c r="AC36" s="44">
        <f>SUM(AC29:AC35)+AC28</f>
        <v>16711.578800000014</v>
      </c>
      <c r="AD36" s="31"/>
      <c r="AE36" s="32">
        <f t="shared" si="14"/>
        <v>143.39000000000306</v>
      </c>
      <c r="AF36" s="33">
        <f t="shared" ref="AF36:AF46" si="28">IF((W36)=0,"",(AE36/W36))</f>
        <v>8.6545368193778043E-3</v>
      </c>
      <c r="AG36" s="31"/>
      <c r="AH36" s="42"/>
      <c r="AI36" s="44">
        <f>SUM(AI29:AI35)+AI28</f>
        <v>17004.218800000013</v>
      </c>
      <c r="AJ36" s="31"/>
      <c r="AK36" s="32">
        <f t="shared" si="15"/>
        <v>292.63999999999942</v>
      </c>
      <c r="AL36" s="33">
        <f t="shared" ref="AL36:AL46" si="29">IF((AC36)=0,"",(AK36/AC36))</f>
        <v>1.7511212046584082E-2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4000</v>
      </c>
      <c r="G37" s="20">
        <v>2.5070999999999999</v>
      </c>
      <c r="H37" s="18">
        <f>F37*G37</f>
        <v>10028.4</v>
      </c>
      <c r="I37" s="19"/>
      <c r="J37" s="20">
        <v>2.6038000000000001</v>
      </c>
      <c r="K37" s="18">
        <f>$F37*J37</f>
        <v>10415.200000000001</v>
      </c>
      <c r="L37" s="19"/>
      <c r="M37" s="21">
        <f t="shared" si="10"/>
        <v>386.80000000000109</v>
      </c>
      <c r="N37" s="22">
        <f t="shared" si="25"/>
        <v>3.8570459893901433E-2</v>
      </c>
      <c r="O37" s="19"/>
      <c r="P37" s="20">
        <v>2.6913</v>
      </c>
      <c r="Q37" s="18">
        <f>$F37*P37</f>
        <v>10765.2</v>
      </c>
      <c r="R37" s="19"/>
      <c r="S37" s="21">
        <f t="shared" si="12"/>
        <v>350</v>
      </c>
      <c r="T37" s="22">
        <f t="shared" si="26"/>
        <v>3.3604731546201701E-2</v>
      </c>
      <c r="U37" s="19"/>
      <c r="V37" s="20">
        <v>2.7789000000000001</v>
      </c>
      <c r="W37" s="18">
        <f>$F37*V37</f>
        <v>11115.6</v>
      </c>
      <c r="X37" s="19"/>
      <c r="Y37" s="21">
        <f t="shared" si="13"/>
        <v>350.39999999999964</v>
      </c>
      <c r="Z37" s="22">
        <f t="shared" si="27"/>
        <v>3.2549325604726308E-2</v>
      </c>
      <c r="AA37" s="19"/>
      <c r="AB37" s="20">
        <v>2.8664000000000001</v>
      </c>
      <c r="AC37" s="18">
        <f>$F37*AB37</f>
        <v>11465.6</v>
      </c>
      <c r="AD37" s="19"/>
      <c r="AE37" s="21">
        <f t="shared" si="14"/>
        <v>350</v>
      </c>
      <c r="AF37" s="22">
        <f t="shared" si="28"/>
        <v>3.1487279139227754E-2</v>
      </c>
      <c r="AG37" s="19"/>
      <c r="AH37" s="20">
        <v>2.9539</v>
      </c>
      <c r="AI37" s="18">
        <f>$F37*AH37</f>
        <v>11815.6</v>
      </c>
      <c r="AJ37" s="19"/>
      <c r="AK37" s="21">
        <f t="shared" si="15"/>
        <v>350</v>
      </c>
      <c r="AL37" s="22">
        <f t="shared" si="29"/>
        <v>3.0526095450739602E-2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4000</v>
      </c>
      <c r="G38" s="20">
        <v>1.8734</v>
      </c>
      <c r="H38" s="18">
        <f>F38*G38</f>
        <v>7493.5999999999995</v>
      </c>
      <c r="I38" s="19"/>
      <c r="J38" s="20">
        <v>2.0114999999999998</v>
      </c>
      <c r="K38" s="18">
        <f>$F38*J38</f>
        <v>8045.9999999999991</v>
      </c>
      <c r="L38" s="19"/>
      <c r="M38" s="21">
        <f t="shared" si="10"/>
        <v>552.39999999999964</v>
      </c>
      <c r="N38" s="22">
        <f t="shared" si="25"/>
        <v>7.3716237856304004E-2</v>
      </c>
      <c r="O38" s="19"/>
      <c r="P38" s="20">
        <v>2.0527000000000002</v>
      </c>
      <c r="Q38" s="18">
        <f>$F38*P38</f>
        <v>8210.8000000000011</v>
      </c>
      <c r="R38" s="19"/>
      <c r="S38" s="21">
        <f t="shared" si="12"/>
        <v>164.800000000002</v>
      </c>
      <c r="T38" s="22">
        <f t="shared" si="26"/>
        <v>2.0482227193636841E-2</v>
      </c>
      <c r="U38" s="19"/>
      <c r="V38" s="20">
        <v>2.0937999999999999</v>
      </c>
      <c r="W38" s="18">
        <f>$F38*V38</f>
        <v>8375.1999999999989</v>
      </c>
      <c r="X38" s="19"/>
      <c r="Y38" s="21">
        <f t="shared" si="13"/>
        <v>164.39999999999782</v>
      </c>
      <c r="Z38" s="22">
        <f t="shared" si="27"/>
        <v>2.0022409509426339E-2</v>
      </c>
      <c r="AA38" s="19"/>
      <c r="AB38" s="20">
        <v>2.1349</v>
      </c>
      <c r="AC38" s="18">
        <f>$F38*AB38</f>
        <v>8539.6</v>
      </c>
      <c r="AD38" s="19"/>
      <c r="AE38" s="21">
        <f t="shared" si="14"/>
        <v>164.40000000000146</v>
      </c>
      <c r="AF38" s="22">
        <f t="shared" si="28"/>
        <v>1.9629381984908E-2</v>
      </c>
      <c r="AG38" s="19"/>
      <c r="AH38" s="20">
        <v>2.1760999999999999</v>
      </c>
      <c r="AI38" s="18">
        <f>$F38*AH38</f>
        <v>8704.4</v>
      </c>
      <c r="AJ38" s="19"/>
      <c r="AK38" s="21">
        <f t="shared" si="15"/>
        <v>164.79999999999927</v>
      </c>
      <c r="AL38" s="22">
        <f t="shared" si="29"/>
        <v>1.9298327790528744E-2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27411.30034411548</v>
      </c>
      <c r="I39" s="49"/>
      <c r="J39" s="48"/>
      <c r="K39" s="44">
        <f>SUM(K36:K38)</f>
        <v>34877.728800000012</v>
      </c>
      <c r="L39" s="49"/>
      <c r="M39" s="32">
        <f t="shared" si="10"/>
        <v>7466.428455884532</v>
      </c>
      <c r="N39" s="33">
        <f t="shared" si="25"/>
        <v>0.27238505149893</v>
      </c>
      <c r="O39" s="49"/>
      <c r="P39" s="48"/>
      <c r="Q39" s="44">
        <f>SUM(Q36:Q38)</f>
        <v>35297.83880000002</v>
      </c>
      <c r="R39" s="49"/>
      <c r="S39" s="32">
        <f t="shared" si="12"/>
        <v>420.11000000000786</v>
      </c>
      <c r="T39" s="33">
        <f t="shared" si="26"/>
        <v>1.2045222394183182E-2</v>
      </c>
      <c r="U39" s="49"/>
      <c r="V39" s="48"/>
      <c r="W39" s="44">
        <f>SUM(W36:W38)</f>
        <v>36058.988800000006</v>
      </c>
      <c r="X39" s="49"/>
      <c r="Y39" s="32">
        <f t="shared" si="13"/>
        <v>761.1499999999869</v>
      </c>
      <c r="Z39" s="33">
        <f t="shared" si="27"/>
        <v>2.1563643154265483E-2</v>
      </c>
      <c r="AA39" s="49"/>
      <c r="AB39" s="48"/>
      <c r="AC39" s="44">
        <f>SUM(AC36:AC38)</f>
        <v>36716.778800000015</v>
      </c>
      <c r="AD39" s="49"/>
      <c r="AE39" s="32">
        <f t="shared" si="14"/>
        <v>657.79000000000815</v>
      </c>
      <c r="AF39" s="33">
        <f t="shared" si="28"/>
        <v>1.8242053421087839E-2</v>
      </c>
      <c r="AG39" s="49"/>
      <c r="AH39" s="48"/>
      <c r="AI39" s="44">
        <f>SUM(AI36:AI38)</f>
        <v>37524.218800000017</v>
      </c>
      <c r="AJ39" s="49"/>
      <c r="AK39" s="32">
        <f t="shared" si="15"/>
        <v>807.44000000000233</v>
      </c>
      <c r="AL39" s="33">
        <f t="shared" si="29"/>
        <v>2.1991035880304457E-2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1814190.4</v>
      </c>
      <c r="G40" s="51">
        <v>4.4000000000000003E-3</v>
      </c>
      <c r="H40" s="162">
        <f t="shared" ref="H40:H48" si="30">F40*G40</f>
        <v>7982.4377599999998</v>
      </c>
      <c r="I40" s="19"/>
      <c r="J40" s="51">
        <v>4.4000000000000003E-3</v>
      </c>
      <c r="K40" s="162">
        <f t="shared" ref="K40:K48" si="31">$F40*J40</f>
        <v>7982.4377599999998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7982.4377599999998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7982.4377599999998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7982.4377599999998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7982.4377599999998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1814190.4</v>
      </c>
      <c r="G41" s="51">
        <v>1.1999999999999999E-3</v>
      </c>
      <c r="H41" s="162">
        <f t="shared" si="30"/>
        <v>2177.0284799999995</v>
      </c>
      <c r="I41" s="19"/>
      <c r="J41" s="51">
        <v>1.1999999999999999E-3</v>
      </c>
      <c r="K41" s="162">
        <f t="shared" si="31"/>
        <v>2177.0284799999995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2358.4475199999997</v>
      </c>
      <c r="R41" s="19"/>
      <c r="S41" s="21">
        <f t="shared" si="12"/>
        <v>181.41904000000022</v>
      </c>
      <c r="T41" s="163">
        <f t="shared" si="26"/>
        <v>8.3333333333333454E-2</v>
      </c>
      <c r="U41" s="19"/>
      <c r="V41" s="51">
        <v>1.2999999999999999E-3</v>
      </c>
      <c r="W41" s="162">
        <f t="shared" si="33"/>
        <v>2358.4475199999997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2358.4475199999997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2358.4475199999997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1759999.9999999998</v>
      </c>
      <c r="G43" s="51">
        <v>7.0000000000000001E-3</v>
      </c>
      <c r="H43" s="162">
        <f t="shared" si="30"/>
        <v>12319.999999999998</v>
      </c>
      <c r="I43" s="19"/>
      <c r="J43" s="51">
        <v>7.0000000000000001E-3</v>
      </c>
      <c r="K43" s="162">
        <f t="shared" si="31"/>
        <v>12319.999999999998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12319.999999999998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12319.999999999998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12319.999999999998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12319.999999999998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1126399.9999999998</v>
      </c>
      <c r="G44" s="55">
        <v>7.1999999999999995E-2</v>
      </c>
      <c r="H44" s="162">
        <f t="shared" si="30"/>
        <v>81100.799999999974</v>
      </c>
      <c r="I44" s="19"/>
      <c r="J44" s="55">
        <v>7.1999999999999995E-2</v>
      </c>
      <c r="K44" s="162">
        <f t="shared" si="31"/>
        <v>81100.799999999974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81100.799999999974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81100.799999999974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81100.799999999974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81100.799999999974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316799.99999999994</v>
      </c>
      <c r="G45" s="55">
        <v>0.109</v>
      </c>
      <c r="H45" s="162">
        <f t="shared" si="30"/>
        <v>34531.199999999997</v>
      </c>
      <c r="I45" s="19"/>
      <c r="J45" s="55">
        <v>0.109</v>
      </c>
      <c r="K45" s="162">
        <f t="shared" si="31"/>
        <v>34531.199999999997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34531.199999999997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34531.199999999997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34531.199999999997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34531.199999999997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316799.99999999994</v>
      </c>
      <c r="G46" s="55">
        <v>0.129</v>
      </c>
      <c r="H46" s="162">
        <f t="shared" si="30"/>
        <v>40867.199999999997</v>
      </c>
      <c r="I46" s="19"/>
      <c r="J46" s="55">
        <v>0.129</v>
      </c>
      <c r="K46" s="162">
        <f t="shared" si="31"/>
        <v>40867.199999999997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40867.199999999997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40867.199999999997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40867.199999999997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40867.199999999997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1759249.9999999998</v>
      </c>
      <c r="G48" s="55">
        <v>9.7000000000000003E-2</v>
      </c>
      <c r="H48" s="162">
        <f t="shared" si="30"/>
        <v>170647.24999999997</v>
      </c>
      <c r="I48" s="60"/>
      <c r="J48" s="55">
        <v>9.7000000000000003E-2</v>
      </c>
      <c r="K48" s="162">
        <f t="shared" si="31"/>
        <v>170647.24999999997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170647.24999999997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170647.24999999997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170647.24999999997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170647.24999999997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206390.21658411546</v>
      </c>
      <c r="I50" s="76"/>
      <c r="J50" s="73"/>
      <c r="K50" s="75">
        <f>SUM(K40:K46,K39)</f>
        <v>213856.64504</v>
      </c>
      <c r="L50" s="76"/>
      <c r="M50" s="77">
        <f>K50-H50</f>
        <v>7466.4284558845393</v>
      </c>
      <c r="N50" s="78">
        <f>IF((H50)=0,"",(M50/H50))</f>
        <v>3.6176271237360495E-2</v>
      </c>
      <c r="O50" s="76"/>
      <c r="P50" s="73"/>
      <c r="Q50" s="75">
        <f>SUM(Q40:Q46,Q39)</f>
        <v>214458.17408000003</v>
      </c>
      <c r="R50" s="76"/>
      <c r="S50" s="77">
        <f t="shared" si="12"/>
        <v>601.52904000002309</v>
      </c>
      <c r="T50" s="78">
        <f>IF((K50)=0,"",(S50/K50))</f>
        <v>2.8127675896510596E-3</v>
      </c>
      <c r="U50" s="76"/>
      <c r="V50" s="73"/>
      <c r="W50" s="75">
        <f>SUM(W40:W46,W39)</f>
        <v>215219.32407999999</v>
      </c>
      <c r="X50" s="76"/>
      <c r="Y50" s="77">
        <f t="shared" si="13"/>
        <v>761.14999999996508</v>
      </c>
      <c r="Z50" s="78">
        <f>IF((Q50)=0,"",(Y50/Q50))</f>
        <v>3.5491769118393725E-3</v>
      </c>
      <c r="AA50" s="76"/>
      <c r="AB50" s="73"/>
      <c r="AC50" s="75">
        <f>SUM(AC40:AC46,AC39)</f>
        <v>215877.11408000003</v>
      </c>
      <c r="AD50" s="76"/>
      <c r="AE50" s="77">
        <f t="shared" si="14"/>
        <v>657.79000000003725</v>
      </c>
      <c r="AF50" s="78">
        <f>IF((W50)=0,"",(AE50/W50))</f>
        <v>3.0563705318372232E-3</v>
      </c>
      <c r="AG50" s="76"/>
      <c r="AH50" s="73"/>
      <c r="AI50" s="75">
        <f>SUM(AI40:AI46,AI39)</f>
        <v>216684.55408000003</v>
      </c>
      <c r="AJ50" s="76"/>
      <c r="AK50" s="77">
        <f t="shared" si="15"/>
        <v>807.44000000000233</v>
      </c>
      <c r="AL50" s="78">
        <f>IF((AC50)=0,"",(AK50/AC50))</f>
        <v>3.7402760521468717E-3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26830.728155935012</v>
      </c>
      <c r="I51" s="83"/>
      <c r="J51" s="80">
        <v>0.13</v>
      </c>
      <c r="K51" s="84">
        <f>K50*J51</f>
        <v>27801.363855200001</v>
      </c>
      <c r="L51" s="83"/>
      <c r="M51" s="85">
        <f>K51-H51</f>
        <v>970.63569926498894</v>
      </c>
      <c r="N51" s="86">
        <f>IF((H51)=0,"",(M51/H51))</f>
        <v>3.6176271237360447E-2</v>
      </c>
      <c r="O51" s="83"/>
      <c r="P51" s="80">
        <v>0.13</v>
      </c>
      <c r="Q51" s="84">
        <f>Q50*P51</f>
        <v>27879.562630400003</v>
      </c>
      <c r="R51" s="83"/>
      <c r="S51" s="85">
        <f t="shared" si="12"/>
        <v>78.198775200002274</v>
      </c>
      <c r="T51" s="86">
        <f>IF((K51)=0,"",(S51/K51))</f>
        <v>2.8127675896510336E-3</v>
      </c>
      <c r="U51" s="83"/>
      <c r="V51" s="80">
        <v>0.13</v>
      </c>
      <c r="W51" s="84">
        <f>W50*V51</f>
        <v>27978.512130399999</v>
      </c>
      <c r="X51" s="83"/>
      <c r="Y51" s="85">
        <f t="shared" si="13"/>
        <v>98.949499999995169</v>
      </c>
      <c r="Z51" s="86">
        <f>IF((Q51)=0,"",(Y51/Q51))</f>
        <v>3.5491769118393621E-3</v>
      </c>
      <c r="AA51" s="83"/>
      <c r="AB51" s="80">
        <v>0.13</v>
      </c>
      <c r="AC51" s="84">
        <f>AC50*AB51</f>
        <v>28064.024830400005</v>
      </c>
      <c r="AD51" s="83"/>
      <c r="AE51" s="85">
        <f t="shared" si="14"/>
        <v>85.512700000006589</v>
      </c>
      <c r="AF51" s="86">
        <f>IF((W51)=0,"",(AE51/W51))</f>
        <v>3.0563705318372857E-3</v>
      </c>
      <c r="AG51" s="83"/>
      <c r="AH51" s="80">
        <v>0.13</v>
      </c>
      <c r="AI51" s="84">
        <f>AI50*AH51</f>
        <v>28168.992030400004</v>
      </c>
      <c r="AJ51" s="83"/>
      <c r="AK51" s="85">
        <f t="shared" si="15"/>
        <v>104.96719999999914</v>
      </c>
      <c r="AL51" s="86">
        <f>IF((AC51)=0,"",(AK51/AC51))</f>
        <v>3.7402760521468301E-3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233220.94474005047</v>
      </c>
      <c r="I52" s="83"/>
      <c r="J52" s="88"/>
      <c r="K52" s="84">
        <f>K50+K51</f>
        <v>241658.00889520001</v>
      </c>
      <c r="L52" s="83"/>
      <c r="M52" s="85">
        <f>K52-H52</f>
        <v>8437.0641551495355</v>
      </c>
      <c r="N52" s="86">
        <f>IF((H52)=0,"",(M52/H52))</f>
        <v>3.6176271237360523E-2</v>
      </c>
      <c r="O52" s="83"/>
      <c r="P52" s="88"/>
      <c r="Q52" s="84">
        <f>Q50+Q51</f>
        <v>242337.73671040003</v>
      </c>
      <c r="R52" s="83"/>
      <c r="S52" s="85">
        <f t="shared" si="12"/>
        <v>679.72781520002172</v>
      </c>
      <c r="T52" s="86">
        <f>IF((K52)=0,"",(S52/K52))</f>
        <v>2.8127675896510418E-3</v>
      </c>
      <c r="U52" s="83"/>
      <c r="V52" s="88"/>
      <c r="W52" s="84">
        <f>W50+W51</f>
        <v>243197.83621039998</v>
      </c>
      <c r="X52" s="83"/>
      <c r="Y52" s="85">
        <f t="shared" si="13"/>
        <v>860.09949999995297</v>
      </c>
      <c r="Z52" s="86">
        <f>IF((Q52)=0,"",(Y52/Q52))</f>
        <v>3.5491769118393413E-3</v>
      </c>
      <c r="AA52" s="83"/>
      <c r="AB52" s="88"/>
      <c r="AC52" s="84">
        <f>AC50+AC51</f>
        <v>243941.13891040004</v>
      </c>
      <c r="AD52" s="83"/>
      <c r="AE52" s="85">
        <f t="shared" si="14"/>
        <v>743.30270000005839</v>
      </c>
      <c r="AF52" s="86">
        <f>IF((W52)=0,"",(AE52/W52))</f>
        <v>3.05637053183729E-3</v>
      </c>
      <c r="AG52" s="83"/>
      <c r="AH52" s="88"/>
      <c r="AI52" s="84">
        <f>AI50+AI51</f>
        <v>244853.54611040003</v>
      </c>
      <c r="AJ52" s="83"/>
      <c r="AK52" s="85">
        <f t="shared" si="15"/>
        <v>912.40719999998691</v>
      </c>
      <c r="AL52" s="86">
        <f>IF((AC52)=0,"",(AK52/AC52))</f>
        <v>3.7402760521468071E-3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-23322.09</v>
      </c>
      <c r="I53" s="83"/>
      <c r="J53" s="88"/>
      <c r="K53" s="90">
        <f>ROUND(-K52*10%,2)</f>
        <v>-24165.8</v>
      </c>
      <c r="L53" s="83"/>
      <c r="M53" s="91">
        <f>K53-H53</f>
        <v>-843.70999999999913</v>
      </c>
      <c r="N53" s="92">
        <f>IF((H53)=0,"",(M53/H53))</f>
        <v>3.6176431872100616E-2</v>
      </c>
      <c r="O53" s="83"/>
      <c r="P53" s="88"/>
      <c r="Q53" s="90">
        <f>ROUND(-Q52*10%,2)</f>
        <v>-24233.77</v>
      </c>
      <c r="R53" s="83"/>
      <c r="S53" s="91">
        <f t="shared" si="12"/>
        <v>-67.970000000001164</v>
      </c>
      <c r="T53" s="92">
        <f>IF((K53)=0,"",(S53/K53))</f>
        <v>2.8126525916791979E-3</v>
      </c>
      <c r="U53" s="83"/>
      <c r="V53" s="88"/>
      <c r="W53" s="90">
        <f>ROUND(-W52*10%,2)</f>
        <v>-24319.78</v>
      </c>
      <c r="X53" s="83"/>
      <c r="Y53" s="91">
        <f t="shared" si="13"/>
        <v>-86.009999999998399</v>
      </c>
      <c r="Z53" s="92">
        <f>IF((Q53)=0,"",(Y53/Q53))</f>
        <v>3.5491795127212313E-3</v>
      </c>
      <c r="AA53" s="83"/>
      <c r="AB53" s="88"/>
      <c r="AC53" s="90">
        <f>ROUND(-AC52*10%,2)</f>
        <v>-24394.11</v>
      </c>
      <c r="AD53" s="83"/>
      <c r="AE53" s="91">
        <f t="shared" si="14"/>
        <v>-74.330000000001746</v>
      </c>
      <c r="AF53" s="92">
        <f>IF((W53)=0,"",(AE53/W53))</f>
        <v>3.0563598848345566E-3</v>
      </c>
      <c r="AG53" s="83"/>
      <c r="AH53" s="88"/>
      <c r="AI53" s="90">
        <f>ROUND(-AI52*10%,2)</f>
        <v>-24485.35</v>
      </c>
      <c r="AJ53" s="83"/>
      <c r="AK53" s="91">
        <f t="shared" si="15"/>
        <v>-91.239999999997963</v>
      </c>
      <c r="AL53" s="92">
        <f>IF((AC53)=0,"",(AK53/AC53))</f>
        <v>3.7402471334267969E-3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209898.85474005048</v>
      </c>
      <c r="I54" s="96"/>
      <c r="J54" s="93"/>
      <c r="K54" s="97">
        <f>K52+K53</f>
        <v>217492.20889520002</v>
      </c>
      <c r="L54" s="96"/>
      <c r="M54" s="98">
        <f>K54-H54</f>
        <v>7593.3541551495437</v>
      </c>
      <c r="N54" s="99">
        <f>IF((H54)=0,"",(M54/H54))</f>
        <v>3.6176253389059908E-2</v>
      </c>
      <c r="O54" s="96"/>
      <c r="P54" s="93"/>
      <c r="Q54" s="97">
        <f>Q52+Q53</f>
        <v>218103.96671040004</v>
      </c>
      <c r="R54" s="96"/>
      <c r="S54" s="98">
        <f t="shared" si="12"/>
        <v>611.75781520002056</v>
      </c>
      <c r="T54" s="99">
        <f>IF((K54)=0,"",(S54/K54))</f>
        <v>2.812780367202946E-3</v>
      </c>
      <c r="U54" s="96"/>
      <c r="V54" s="93"/>
      <c r="W54" s="97">
        <f>W52+W53</f>
        <v>218878.05621039998</v>
      </c>
      <c r="X54" s="96"/>
      <c r="Y54" s="98">
        <f t="shared" si="13"/>
        <v>774.08949999994365</v>
      </c>
      <c r="Z54" s="99">
        <f>IF((Q54)=0,"",(Y54/Q54))</f>
        <v>3.549176622852463E-3</v>
      </c>
      <c r="AA54" s="96"/>
      <c r="AB54" s="93"/>
      <c r="AC54" s="97">
        <f>AC52+AC53</f>
        <v>219547.02891040005</v>
      </c>
      <c r="AD54" s="96"/>
      <c r="AE54" s="98">
        <f t="shared" si="14"/>
        <v>668.9727000000712</v>
      </c>
      <c r="AF54" s="99">
        <f>IF((W54)=0,"",(AE54/W54))</f>
        <v>3.0563717148374648E-3</v>
      </c>
      <c r="AG54" s="96"/>
      <c r="AH54" s="93"/>
      <c r="AI54" s="97">
        <f>AI52+AI53</f>
        <v>220368.19611040002</v>
      </c>
      <c r="AJ54" s="96"/>
      <c r="AK54" s="98">
        <f t="shared" si="15"/>
        <v>821.16719999996712</v>
      </c>
      <c r="AL54" s="99">
        <f>IF((AC54)=0,"",(AK54/AC54))</f>
        <v>3.74027926533725E-3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220600.51658411545</v>
      </c>
      <c r="I56" s="110"/>
      <c r="J56" s="107"/>
      <c r="K56" s="109">
        <f>SUM(K47:K48,K39,K40:K43)</f>
        <v>228066.94503999999</v>
      </c>
      <c r="L56" s="110"/>
      <c r="M56" s="111">
        <f>K56-H56</f>
        <v>7466.4284558845393</v>
      </c>
      <c r="N56" s="78">
        <f>IF((H56)=0,"",(M56/H56))</f>
        <v>3.3845924622019526E-2</v>
      </c>
      <c r="O56" s="110"/>
      <c r="P56" s="107"/>
      <c r="Q56" s="109">
        <f>SUM(Q47:Q48,Q39,Q40:Q43)</f>
        <v>228668.47407999999</v>
      </c>
      <c r="R56" s="110"/>
      <c r="S56" s="111">
        <f t="shared" si="12"/>
        <v>601.52903999999398</v>
      </c>
      <c r="T56" s="78">
        <f>IF((K56)=0,"",(S56/K56))</f>
        <v>2.6375108409265251E-3</v>
      </c>
      <c r="U56" s="110"/>
      <c r="V56" s="107"/>
      <c r="W56" s="109">
        <f>SUM(W47:W48,W39,W40:W43)</f>
        <v>229429.62407999998</v>
      </c>
      <c r="X56" s="110"/>
      <c r="Y56" s="111">
        <f t="shared" si="13"/>
        <v>761.14999999999418</v>
      </c>
      <c r="Z56" s="78">
        <f>IF((Q56)=0,"",(Y56/Q56))</f>
        <v>3.3286180050062556E-3</v>
      </c>
      <c r="AA56" s="110"/>
      <c r="AB56" s="107"/>
      <c r="AC56" s="109">
        <f>SUM(AC47:AC48,AC39,AC40:AC43)</f>
        <v>230087.41407999996</v>
      </c>
      <c r="AD56" s="110"/>
      <c r="AE56" s="111">
        <f t="shared" si="14"/>
        <v>657.78999999997905</v>
      </c>
      <c r="AF56" s="78">
        <f>IF((W56)=0,"",(AE56/W56))</f>
        <v>2.8670665466052187E-3</v>
      </c>
      <c r="AG56" s="110"/>
      <c r="AH56" s="107"/>
      <c r="AI56" s="109">
        <f>SUM(AI47:AI48,AI39,AI40:AI43)</f>
        <v>230894.85407999996</v>
      </c>
      <c r="AJ56" s="110"/>
      <c r="AK56" s="111">
        <f t="shared" si="15"/>
        <v>807.44000000000233</v>
      </c>
      <c r="AL56" s="78">
        <f>IF((AC56)=0,"",(AK56/AC56))</f>
        <v>3.5092749563401171E-3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28678.067155935008</v>
      </c>
      <c r="I57" s="115"/>
      <c r="J57" s="113">
        <v>0.13</v>
      </c>
      <c r="K57" s="116">
        <f>K56*J57</f>
        <v>29648.702855200001</v>
      </c>
      <c r="L57" s="115"/>
      <c r="M57" s="117">
        <f>K57-H57</f>
        <v>970.63569926499258</v>
      </c>
      <c r="N57" s="86">
        <f>IF((H57)=0,"",(M57/H57))</f>
        <v>3.3845924622019609E-2</v>
      </c>
      <c r="O57" s="115"/>
      <c r="P57" s="113">
        <v>0.13</v>
      </c>
      <c r="Q57" s="116">
        <f>Q56*P57</f>
        <v>29726.9016304</v>
      </c>
      <c r="R57" s="115"/>
      <c r="S57" s="117">
        <f t="shared" si="12"/>
        <v>78.198775199998636</v>
      </c>
      <c r="T57" s="86">
        <f>IF((K57)=0,"",(S57/K57))</f>
        <v>2.6375108409265055E-3</v>
      </c>
      <c r="U57" s="115"/>
      <c r="V57" s="113">
        <v>0.13</v>
      </c>
      <c r="W57" s="116">
        <f>W56*V57</f>
        <v>29825.851130399999</v>
      </c>
      <c r="X57" s="115"/>
      <c r="Y57" s="117">
        <f t="shared" si="13"/>
        <v>98.949499999998807</v>
      </c>
      <c r="Z57" s="86">
        <f>IF((Q57)=0,"",(Y57/Q57))</f>
        <v>3.3286180050062404E-3</v>
      </c>
      <c r="AA57" s="115"/>
      <c r="AB57" s="113">
        <v>0.13</v>
      </c>
      <c r="AC57" s="116">
        <f>AC56*AB57</f>
        <v>29911.363830399994</v>
      </c>
      <c r="AD57" s="115"/>
      <c r="AE57" s="117">
        <f t="shared" si="14"/>
        <v>85.512699999995675</v>
      </c>
      <c r="AF57" s="86">
        <f>IF((W57)=0,"",(AE57/W57))</f>
        <v>2.8670665466051649E-3</v>
      </c>
      <c r="AG57" s="115"/>
      <c r="AH57" s="113">
        <v>0.13</v>
      </c>
      <c r="AI57" s="116">
        <f>AI56*AH57</f>
        <v>30016.331030399997</v>
      </c>
      <c r="AJ57" s="115"/>
      <c r="AK57" s="117">
        <f t="shared" si="15"/>
        <v>104.96720000000278</v>
      </c>
      <c r="AL57" s="86">
        <f>IF((AC57)=0,"",(AK57/AC57))</f>
        <v>3.5092749563401999E-3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249278.58374005047</v>
      </c>
      <c r="I58" s="115"/>
      <c r="J58" s="119"/>
      <c r="K58" s="116">
        <f>K56+K57</f>
        <v>257715.6478952</v>
      </c>
      <c r="L58" s="115"/>
      <c r="M58" s="117">
        <f>K58-H58</f>
        <v>8437.0641551495355</v>
      </c>
      <c r="N58" s="86">
        <f>IF((H58)=0,"",(M58/H58))</f>
        <v>3.3845924622019546E-2</v>
      </c>
      <c r="O58" s="115"/>
      <c r="P58" s="119"/>
      <c r="Q58" s="116">
        <f>Q56+Q57</f>
        <v>258395.3757104</v>
      </c>
      <c r="R58" s="115"/>
      <c r="S58" s="117">
        <f t="shared" si="12"/>
        <v>679.72781519999262</v>
      </c>
      <c r="T58" s="86">
        <f>IF((K58)=0,"",(S58/K58))</f>
        <v>2.6375108409265229E-3</v>
      </c>
      <c r="U58" s="115"/>
      <c r="V58" s="119"/>
      <c r="W58" s="116">
        <f>W56+W57</f>
        <v>259255.47521039998</v>
      </c>
      <c r="X58" s="115"/>
      <c r="Y58" s="117">
        <f t="shared" si="13"/>
        <v>860.09949999998207</v>
      </c>
      <c r="Z58" s="86">
        <f>IF((Q58)=0,"",(Y58/Q58))</f>
        <v>3.3286180050062114E-3</v>
      </c>
      <c r="AA58" s="115"/>
      <c r="AB58" s="119"/>
      <c r="AC58" s="116">
        <f>AC56+AC57</f>
        <v>259998.77791039995</v>
      </c>
      <c r="AD58" s="115"/>
      <c r="AE58" s="117">
        <f t="shared" si="14"/>
        <v>743.30269999997108</v>
      </c>
      <c r="AF58" s="86">
        <f>IF((W58)=0,"",(AE58/W58))</f>
        <v>2.8670665466051983E-3</v>
      </c>
      <c r="AG58" s="115"/>
      <c r="AH58" s="119"/>
      <c r="AI58" s="116">
        <f>AI56+AI57</f>
        <v>260911.18511039997</v>
      </c>
      <c r="AJ58" s="115"/>
      <c r="AK58" s="117">
        <f t="shared" si="15"/>
        <v>912.40720000001602</v>
      </c>
      <c r="AL58" s="86">
        <f>IF((AC58)=0,"",(AK58/AC58))</f>
        <v>3.5092749563401687E-3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-24927.86</v>
      </c>
      <c r="I59" s="115"/>
      <c r="J59" s="119"/>
      <c r="K59" s="122">
        <f>ROUND(-K58*10%,2)</f>
        <v>-25771.56</v>
      </c>
      <c r="L59" s="115"/>
      <c r="M59" s="123">
        <f>K59-H59</f>
        <v>-843.70000000000073</v>
      </c>
      <c r="N59" s="92">
        <f>IF((H59)=0,"",(M59/H59))</f>
        <v>3.3845665051071401E-2</v>
      </c>
      <c r="O59" s="115"/>
      <c r="P59" s="119"/>
      <c r="Q59" s="122">
        <f>ROUND(-Q58*10%,2)</f>
        <v>-25839.54</v>
      </c>
      <c r="R59" s="115"/>
      <c r="S59" s="123">
        <f t="shared" si="12"/>
        <v>-67.979999999999563</v>
      </c>
      <c r="T59" s="92">
        <f>IF((K59)=0,"",(S59/K59))</f>
        <v>2.6377914258973673E-3</v>
      </c>
      <c r="U59" s="115"/>
      <c r="V59" s="119"/>
      <c r="W59" s="122">
        <f>ROUND(-W58*10%,2)</f>
        <v>-25925.55</v>
      </c>
      <c r="X59" s="115"/>
      <c r="Y59" s="123">
        <f t="shared" si="13"/>
        <v>-86.009999999998399</v>
      </c>
      <c r="Z59" s="92">
        <f>IF((Q59)=0,"",(Y59/Q59))</f>
        <v>3.3286196271295229E-3</v>
      </c>
      <c r="AA59" s="115"/>
      <c r="AB59" s="119"/>
      <c r="AC59" s="122">
        <f>ROUND(-AC58*10%,2)</f>
        <v>-25999.88</v>
      </c>
      <c r="AD59" s="115"/>
      <c r="AE59" s="123">
        <f t="shared" si="14"/>
        <v>-74.330000000001746</v>
      </c>
      <c r="AF59" s="92">
        <f>IF((W59)=0,"",(AE59/W59))</f>
        <v>2.8670558580242947E-3</v>
      </c>
      <c r="AG59" s="115"/>
      <c r="AH59" s="119"/>
      <c r="AI59" s="122">
        <f>ROUND(-AI58*10%,2)</f>
        <v>-26091.119999999999</v>
      </c>
      <c r="AJ59" s="115"/>
      <c r="AK59" s="123">
        <f t="shared" si="15"/>
        <v>-91.239999999997963</v>
      </c>
      <c r="AL59" s="92">
        <f>IF((AC59)=0,"",(AK59/AC59))</f>
        <v>3.5092469657551479E-3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224350.72374005045</v>
      </c>
      <c r="I60" s="127"/>
      <c r="J60" s="124"/>
      <c r="K60" s="128">
        <f>SUM(K58:K59)</f>
        <v>231944.08789520001</v>
      </c>
      <c r="L60" s="127"/>
      <c r="M60" s="129">
        <f>K60-H60</f>
        <v>7593.364155149553</v>
      </c>
      <c r="N60" s="130">
        <f>IF((H60)=0,"",(M60/H60))</f>
        <v>3.3845953463238182E-2</v>
      </c>
      <c r="O60" s="127"/>
      <c r="P60" s="124"/>
      <c r="Q60" s="128">
        <f>SUM(Q58:Q59)</f>
        <v>232555.83571039999</v>
      </c>
      <c r="R60" s="127"/>
      <c r="S60" s="129">
        <f t="shared" si="12"/>
        <v>611.74781519998214</v>
      </c>
      <c r="T60" s="130">
        <f>IF((K60)=0,"",(S60/K60))</f>
        <v>2.6374796648250417E-3</v>
      </c>
      <c r="U60" s="127"/>
      <c r="V60" s="124"/>
      <c r="W60" s="128">
        <f>SUM(W58:W59)</f>
        <v>233329.92521039999</v>
      </c>
      <c r="X60" s="127"/>
      <c r="Y60" s="129">
        <f t="shared" si="13"/>
        <v>774.08950000000186</v>
      </c>
      <c r="Z60" s="130">
        <f>IF((Q60)=0,"",(Y60/Q60))</f>
        <v>3.3286178247703474E-3</v>
      </c>
      <c r="AA60" s="127"/>
      <c r="AB60" s="124"/>
      <c r="AC60" s="128">
        <f>SUM(AC58:AC59)</f>
        <v>233998.89791039994</v>
      </c>
      <c r="AD60" s="127"/>
      <c r="AE60" s="129">
        <f t="shared" si="14"/>
        <v>668.97269999995478</v>
      </c>
      <c r="AF60" s="130">
        <f>IF((W60)=0,"",(AE60/W60))</f>
        <v>2.8670677342253624E-3</v>
      </c>
      <c r="AG60" s="127"/>
      <c r="AH60" s="124"/>
      <c r="AI60" s="128">
        <f>SUM(AI58:AI59)</f>
        <v>234820.06511039997</v>
      </c>
      <c r="AJ60" s="127"/>
      <c r="AK60" s="129">
        <f t="shared" si="15"/>
        <v>821.16720000002533</v>
      </c>
      <c r="AL60" s="130">
        <f>IF((AC60)=0,"",(AK60/AC60))</f>
        <v>3.5092780664054959E-3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8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P79"/>
  <sheetViews>
    <sheetView showGridLines="0" topLeftCell="Q39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2.4414062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2.4414062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75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Summary!D19</f>
        <v>6500</v>
      </c>
      <c r="H7" s="9" t="s">
        <v>72</v>
      </c>
      <c r="J7" s="161"/>
      <c r="K7" s="161"/>
    </row>
    <row r="8" spans="2:42" x14ac:dyDescent="0.25">
      <c r="B8" s="6"/>
      <c r="G8" s="8">
        <f>Summary!C19</f>
        <v>3321500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17835.830000000002</v>
      </c>
      <c r="K12" s="18">
        <f t="shared" ref="K12:K27" si="1">$F12*J12</f>
        <v>17835.830000000002</v>
      </c>
      <c r="L12" s="19"/>
      <c r="M12" s="21">
        <f>K12-H12</f>
        <v>-5540.3399999999965</v>
      </c>
      <c r="N12" s="22">
        <f>IF((H12)=0,"",(M12/H12))</f>
        <v>-0.23700802997240339</v>
      </c>
      <c r="O12" s="19"/>
      <c r="P12" s="16">
        <v>18655.46</v>
      </c>
      <c r="Q12" s="18">
        <f t="shared" ref="Q12:Q27" si="2">$F12*P12</f>
        <v>18655.46</v>
      </c>
      <c r="R12" s="19"/>
      <c r="S12" s="21">
        <f>Q12-K12</f>
        <v>819.62999999999738</v>
      </c>
      <c r="T12" s="22">
        <f t="shared" ref="T12:T34" si="3">IF((K12)=0,"",(S12/K12))</f>
        <v>4.5954127169859617E-2</v>
      </c>
      <c r="U12" s="19"/>
      <c r="V12" s="16">
        <v>19042.3</v>
      </c>
      <c r="W12" s="18">
        <f t="shared" ref="W12:W27" si="4">$F12*V12</f>
        <v>19042.3</v>
      </c>
      <c r="X12" s="19"/>
      <c r="Y12" s="21">
        <f>W12-Q12</f>
        <v>386.84000000000015</v>
      </c>
      <c r="Z12" s="22">
        <f t="shared" ref="Z12:Z34" si="5">IF((Q12)=0,"",(Y12/Q12))</f>
        <v>2.0736020446560963E-2</v>
      </c>
      <c r="AA12" s="19"/>
      <c r="AB12" s="16">
        <v>19314.38</v>
      </c>
      <c r="AC12" s="18">
        <f t="shared" ref="AC12:AC27" si="6">$F12*AB12</f>
        <v>19314.38</v>
      </c>
      <c r="AD12" s="19"/>
      <c r="AE12" s="21">
        <f>AC12-W12</f>
        <v>272.08000000000175</v>
      </c>
      <c r="AF12" s="22">
        <f t="shared" ref="AF12:AF34" si="7">IF((W12)=0,"",(AE12/W12))</f>
        <v>1.4288189977051185E-2</v>
      </c>
      <c r="AG12" s="19"/>
      <c r="AH12" s="16">
        <v>19868.86</v>
      </c>
      <c r="AI12" s="18">
        <f t="shared" ref="AI12:AI27" si="8">$F12*AH12</f>
        <v>19868.86</v>
      </c>
      <c r="AJ12" s="19"/>
      <c r="AK12" s="21">
        <f>AI12-AC12</f>
        <v>554.47999999999956</v>
      </c>
      <c r="AL12" s="22">
        <f t="shared" ref="AL12:AL34" si="9">IF((AC12)=0,"",(AK12/AC12))</f>
        <v>2.8708143880362691E-2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ref="H14" si="16">F14*G14</f>
        <v>0</v>
      </c>
      <c r="I14" s="19"/>
      <c r="J14" s="16"/>
      <c r="K14" s="18">
        <f t="shared" ref="K14" si="17">$F14*J14</f>
        <v>0</v>
      </c>
      <c r="L14" s="19"/>
      <c r="M14" s="21">
        <f t="shared" ref="M14" si="18">K14-H14</f>
        <v>0</v>
      </c>
      <c r="N14" s="22" t="str">
        <f t="shared" ref="N14" si="19">IF((H14)=0,"",(M14/H14))</f>
        <v/>
      </c>
      <c r="O14" s="19"/>
      <c r="P14" s="16"/>
      <c r="Q14" s="18">
        <f t="shared" ref="Q14" si="20">$F14*P14</f>
        <v>0</v>
      </c>
      <c r="R14" s="19"/>
      <c r="S14" s="21">
        <f t="shared" ref="S14" si="21">Q14-K14</f>
        <v>0</v>
      </c>
      <c r="T14" s="22" t="str">
        <f t="shared" ref="T14" si="22">IF((K14)=0,"",(S14/K14))</f>
        <v/>
      </c>
      <c r="U14" s="19"/>
      <c r="V14" s="16"/>
      <c r="W14" s="18">
        <f t="shared" ref="W14" si="23">$F14*V14</f>
        <v>0</v>
      </c>
      <c r="X14" s="19"/>
      <c r="Y14" s="21">
        <f t="shared" ref="Y14" si="24">W14-Q14</f>
        <v>0</v>
      </c>
      <c r="Z14" s="22" t="str">
        <f t="shared" ref="Z14" si="25">IF((Q14)=0,"",(Y14/Q14))</f>
        <v/>
      </c>
      <c r="AA14" s="19"/>
      <c r="AB14" s="16"/>
      <c r="AC14" s="18">
        <f t="shared" ref="AC14" si="26">$F14*AB14</f>
        <v>0</v>
      </c>
      <c r="AD14" s="19"/>
      <c r="AE14" s="21">
        <f t="shared" ref="AE14" si="27">AC14-W14</f>
        <v>0</v>
      </c>
      <c r="AF14" s="22" t="str">
        <f t="shared" ref="AF14" si="28">IF((W14)=0,"",(AE14/W14))</f>
        <v/>
      </c>
      <c r="AG14" s="19"/>
      <c r="AH14" s="16"/>
      <c r="AI14" s="18">
        <f t="shared" ref="AI14" si="29">$F14*AH14</f>
        <v>0</v>
      </c>
      <c r="AJ14" s="19"/>
      <c r="AK14" s="21">
        <f t="shared" ref="AK14" si="30">AI14-AC14</f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6500</v>
      </c>
      <c r="G19" s="16">
        <v>1.3792</v>
      </c>
      <c r="H19" s="18">
        <f t="shared" si="0"/>
        <v>8964.7999999999993</v>
      </c>
      <c r="I19" s="19"/>
      <c r="J19" s="16">
        <v>1.0523</v>
      </c>
      <c r="K19" s="18">
        <f t="shared" si="1"/>
        <v>6839.95</v>
      </c>
      <c r="L19" s="19"/>
      <c r="M19" s="21">
        <f t="shared" si="10"/>
        <v>-2124.8499999999995</v>
      </c>
      <c r="N19" s="22">
        <f t="shared" si="11"/>
        <v>-0.2370214617169373</v>
      </c>
      <c r="O19" s="19"/>
      <c r="P19" s="16">
        <v>1.1007</v>
      </c>
      <c r="Q19" s="18">
        <f t="shared" si="2"/>
        <v>7154.55</v>
      </c>
      <c r="R19" s="19"/>
      <c r="S19" s="21">
        <f t="shared" si="12"/>
        <v>314.60000000000036</v>
      </c>
      <c r="T19" s="22">
        <f t="shared" si="3"/>
        <v>4.5994488263803153E-2</v>
      </c>
      <c r="U19" s="19"/>
      <c r="V19" s="16">
        <v>1.1234999999999999</v>
      </c>
      <c r="W19" s="18">
        <f t="shared" si="4"/>
        <v>7302.75</v>
      </c>
      <c r="X19" s="19"/>
      <c r="Y19" s="21">
        <f t="shared" si="13"/>
        <v>148.19999999999982</v>
      </c>
      <c r="Z19" s="22">
        <f t="shared" si="5"/>
        <v>2.0714091032978988E-2</v>
      </c>
      <c r="AA19" s="19"/>
      <c r="AB19" s="16">
        <v>1.1395999999999999</v>
      </c>
      <c r="AC19" s="18">
        <f t="shared" si="6"/>
        <v>7407.4</v>
      </c>
      <c r="AD19" s="19"/>
      <c r="AE19" s="21">
        <f t="shared" si="14"/>
        <v>104.64999999999964</v>
      </c>
      <c r="AF19" s="22">
        <f t="shared" si="7"/>
        <v>1.4330218068535776E-2</v>
      </c>
      <c r="AG19" s="19"/>
      <c r="AH19" s="16">
        <v>1.1722999999999999</v>
      </c>
      <c r="AI19" s="18">
        <f t="shared" si="8"/>
        <v>7619.9499999999989</v>
      </c>
      <c r="AJ19" s="19"/>
      <c r="AK19" s="21">
        <f t="shared" si="15"/>
        <v>212.54999999999927</v>
      </c>
      <c r="AL19" s="22">
        <f t="shared" si="9"/>
        <v>2.8694278694278597E-2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31">$G$7</f>
        <v>6500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6500</v>
      </c>
      <c r="G21" s="16"/>
      <c r="H21" s="18">
        <f t="shared" si="0"/>
        <v>0</v>
      </c>
      <c r="I21" s="19"/>
      <c r="J21" s="16">
        <v>-2.2599999999999999E-2</v>
      </c>
      <c r="K21" s="18">
        <f t="shared" si="1"/>
        <v>-146.89999999999998</v>
      </c>
      <c r="L21" s="19"/>
      <c r="M21" s="21">
        <f t="shared" si="10"/>
        <v>-146.89999999999998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146.89999999999998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32">$G$7</f>
        <v>6500</v>
      </c>
      <c r="G24" s="16">
        <v>-7.4000000000000003E-3</v>
      </c>
      <c r="H24" s="18">
        <f t="shared" si="0"/>
        <v>-48.1</v>
      </c>
      <c r="I24" s="19"/>
      <c r="J24" s="16">
        <v>0</v>
      </c>
      <c r="K24" s="18">
        <f t="shared" si="1"/>
        <v>0</v>
      </c>
      <c r="L24" s="19"/>
      <c r="M24" s="21">
        <f t="shared" si="10"/>
        <v>48.1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32"/>
        <v>6500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32"/>
        <v>6500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32"/>
        <v>6500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32292.91</v>
      </c>
      <c r="I28" s="31"/>
      <c r="J28" s="28"/>
      <c r="K28" s="30">
        <f>SUM(K12:K27)</f>
        <v>24528.880000000001</v>
      </c>
      <c r="L28" s="31"/>
      <c r="M28" s="32">
        <f t="shared" si="10"/>
        <v>-7764.0299999999988</v>
      </c>
      <c r="N28" s="33">
        <f t="shared" si="11"/>
        <v>-0.24042522027280908</v>
      </c>
      <c r="O28" s="31"/>
      <c r="P28" s="28"/>
      <c r="Q28" s="30">
        <f>SUM(Q12:Q27)</f>
        <v>25810.01</v>
      </c>
      <c r="R28" s="31"/>
      <c r="S28" s="32">
        <f t="shared" si="12"/>
        <v>1281.1299999999974</v>
      </c>
      <c r="T28" s="33">
        <f t="shared" si="3"/>
        <v>5.2229453607339486E-2</v>
      </c>
      <c r="U28" s="31"/>
      <c r="V28" s="28"/>
      <c r="W28" s="30">
        <f>SUM(W12:W27)</f>
        <v>26345.05</v>
      </c>
      <c r="X28" s="31"/>
      <c r="Y28" s="32">
        <f t="shared" si="13"/>
        <v>535.04000000000087</v>
      </c>
      <c r="Z28" s="33">
        <f t="shared" si="5"/>
        <v>2.0729941600177642E-2</v>
      </c>
      <c r="AA28" s="31"/>
      <c r="AB28" s="28"/>
      <c r="AC28" s="30">
        <f>SUM(AC12:AC27)</f>
        <v>26721.78</v>
      </c>
      <c r="AD28" s="31"/>
      <c r="AE28" s="32">
        <f t="shared" si="14"/>
        <v>376.72999999999956</v>
      </c>
      <c r="AF28" s="33">
        <f t="shared" si="7"/>
        <v>1.4299840007895205E-2</v>
      </c>
      <c r="AG28" s="31"/>
      <c r="AH28" s="28"/>
      <c r="AI28" s="30">
        <f>SUM(AI12:AI27)</f>
        <v>27488.809999999998</v>
      </c>
      <c r="AJ28" s="31"/>
      <c r="AK28" s="32">
        <f t="shared" si="15"/>
        <v>767.02999999999884</v>
      </c>
      <c r="AL28" s="33">
        <f t="shared" si="9"/>
        <v>2.8704300387174763E-2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6500</v>
      </c>
      <c r="G29" s="16">
        <v>-0.34624020110229936</v>
      </c>
      <c r="H29" s="18">
        <f t="shared" ref="H29:H35" si="33">F29*G29</f>
        <v>-2250.5613071649459</v>
      </c>
      <c r="I29" s="19"/>
      <c r="J29" s="16">
        <v>-0.40860000000000002</v>
      </c>
      <c r="K29" s="18">
        <f t="shared" ref="K29:K35" si="34">$F29*J29</f>
        <v>-2655.9</v>
      </c>
      <c r="L29" s="19"/>
      <c r="M29" s="21">
        <f t="shared" si="10"/>
        <v>-405.33869283505419</v>
      </c>
      <c r="N29" s="22">
        <f t="shared" si="11"/>
        <v>0.18010559923189265</v>
      </c>
      <c r="O29" s="19"/>
      <c r="P29" s="16">
        <v>0</v>
      </c>
      <c r="Q29" s="18">
        <f t="shared" ref="Q29:Q35" si="35">$F29*P29</f>
        <v>0</v>
      </c>
      <c r="R29" s="19"/>
      <c r="S29" s="21">
        <f t="shared" si="12"/>
        <v>2655.9</v>
      </c>
      <c r="T29" s="22">
        <f t="shared" si="3"/>
        <v>-1</v>
      </c>
      <c r="U29" s="19"/>
      <c r="V29" s="16">
        <v>0</v>
      </c>
      <c r="W29" s="18">
        <f t="shared" ref="W29:W35" si="36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7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8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1" si="39">$G$7</f>
        <v>6500</v>
      </c>
      <c r="G30" s="16">
        <v>-0.27998187016745585</v>
      </c>
      <c r="H30" s="18">
        <f t="shared" si="33"/>
        <v>-1819.882156088463</v>
      </c>
      <c r="I30" s="19"/>
      <c r="J30" s="16">
        <v>0.52929999999999999</v>
      </c>
      <c r="K30" s="18">
        <f t="shared" si="34"/>
        <v>3440.45</v>
      </c>
      <c r="L30" s="19"/>
      <c r="M30" s="21">
        <f t="shared" ref="M30:M31" si="40">K30-H30</f>
        <v>5260.3321560884633</v>
      </c>
      <c r="N30" s="22">
        <f t="shared" ref="N30:N31" si="41">IF((H30)=0,"",(M30/H30))</f>
        <v>-2.8904795502774099</v>
      </c>
      <c r="O30" s="19"/>
      <c r="P30" s="16">
        <v>0</v>
      </c>
      <c r="Q30" s="18">
        <f t="shared" si="35"/>
        <v>0</v>
      </c>
      <c r="R30" s="19"/>
      <c r="S30" s="21">
        <f t="shared" ref="S30:S31" si="42">Q30-K30</f>
        <v>-3440.45</v>
      </c>
      <c r="T30" s="22">
        <f t="shared" ref="T30:T31" si="43">IF((K30)=0,"",(S30/K30))</f>
        <v>-1</v>
      </c>
      <c r="U30" s="19"/>
      <c r="V30" s="16">
        <v>0</v>
      </c>
      <c r="W30" s="18">
        <f t="shared" si="36"/>
        <v>0</v>
      </c>
      <c r="X30" s="19"/>
      <c r="Y30" s="21">
        <f t="shared" ref="Y30:Y31" si="44">W30-Q30</f>
        <v>0</v>
      </c>
      <c r="Z30" s="22" t="str">
        <f t="shared" ref="Z30:Z31" si="45">IF((Q30)=0,"",(Y30/Q30))</f>
        <v/>
      </c>
      <c r="AA30" s="19"/>
      <c r="AB30" s="16">
        <v>0</v>
      </c>
      <c r="AC30" s="18">
        <f t="shared" si="37"/>
        <v>0</v>
      </c>
      <c r="AD30" s="19"/>
      <c r="AE30" s="21">
        <f t="shared" ref="AE30:AE31" si="46">AC30-W30</f>
        <v>0</v>
      </c>
      <c r="AF30" s="22" t="str">
        <f t="shared" ref="AF30:AF31" si="47">IF((W30)=0,"",(AE30/W30))</f>
        <v/>
      </c>
      <c r="AG30" s="19"/>
      <c r="AH30" s="16">
        <v>0</v>
      </c>
      <c r="AI30" s="18">
        <f t="shared" si="38"/>
        <v>0</v>
      </c>
      <c r="AJ30" s="19"/>
      <c r="AK30" s="21">
        <f t="shared" ref="AK30:AK31" si="48">AI30-AC30</f>
        <v>0</v>
      </c>
      <c r="AL30" s="22" t="str">
        <f t="shared" ref="AL30:AL31" si="49">IF((AC30)=0,"",(AK30/AC30))</f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39"/>
        <v>6500</v>
      </c>
      <c r="G31" s="16">
        <v>0</v>
      </c>
      <c r="H31" s="18">
        <f t="shared" si="33"/>
        <v>0</v>
      </c>
      <c r="I31" s="19"/>
      <c r="J31" s="16">
        <v>5.4600000000000003E-2</v>
      </c>
      <c r="K31" s="18">
        <f>$F31*J31</f>
        <v>354.90000000000003</v>
      </c>
      <c r="L31" s="19"/>
      <c r="M31" s="21">
        <f t="shared" si="40"/>
        <v>354.90000000000003</v>
      </c>
      <c r="N31" s="22" t="str">
        <f t="shared" si="41"/>
        <v/>
      </c>
      <c r="O31" s="19"/>
      <c r="P31" s="16">
        <v>0</v>
      </c>
      <c r="Q31" s="18">
        <f t="shared" si="35"/>
        <v>0</v>
      </c>
      <c r="R31" s="19"/>
      <c r="S31" s="21">
        <f t="shared" si="42"/>
        <v>-354.90000000000003</v>
      </c>
      <c r="T31" s="22">
        <f t="shared" si="43"/>
        <v>-1</v>
      </c>
      <c r="U31" s="19"/>
      <c r="V31" s="16">
        <v>0</v>
      </c>
      <c r="W31" s="18">
        <f t="shared" si="36"/>
        <v>0</v>
      </c>
      <c r="X31" s="19"/>
      <c r="Y31" s="21">
        <f t="shared" si="44"/>
        <v>0</v>
      </c>
      <c r="Z31" s="22" t="str">
        <f t="shared" si="45"/>
        <v/>
      </c>
      <c r="AA31" s="19"/>
      <c r="AB31" s="16">
        <v>0</v>
      </c>
      <c r="AC31" s="18">
        <f t="shared" si="37"/>
        <v>0</v>
      </c>
      <c r="AD31" s="19"/>
      <c r="AE31" s="21">
        <f t="shared" si="46"/>
        <v>0</v>
      </c>
      <c r="AF31" s="22" t="str">
        <f t="shared" si="47"/>
        <v/>
      </c>
      <c r="AG31" s="19"/>
      <c r="AH31" s="16">
        <v>0</v>
      </c>
      <c r="AI31" s="18">
        <f t="shared" si="38"/>
        <v>0</v>
      </c>
      <c r="AJ31" s="19"/>
      <c r="AK31" s="21">
        <f t="shared" si="48"/>
        <v>0</v>
      </c>
      <c r="AL31" s="22" t="str">
        <f t="shared" si="49"/>
        <v/>
      </c>
    </row>
    <row r="32" spans="2:38" hidden="1" x14ac:dyDescent="0.25">
      <c r="B32" s="35"/>
      <c r="C32" s="14"/>
      <c r="D32" s="15"/>
      <c r="E32" s="15"/>
      <c r="F32" s="17">
        <f t="shared" ref="F32:F33" si="50">$G$7</f>
        <v>6500</v>
      </c>
      <c r="G32" s="16"/>
      <c r="H32" s="18">
        <f t="shared" si="33"/>
        <v>0</v>
      </c>
      <c r="I32" s="36"/>
      <c r="J32" s="16"/>
      <c r="K32" s="18">
        <f t="shared" si="34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5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6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7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8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50"/>
        <v>6500</v>
      </c>
      <c r="G33" s="141">
        <v>2.4920000000000001E-2</v>
      </c>
      <c r="H33" s="18">
        <f t="shared" si="33"/>
        <v>161.98000000000002</v>
      </c>
      <c r="I33" s="19"/>
      <c r="J33" s="141">
        <v>2.4920000000000001E-2</v>
      </c>
      <c r="K33" s="18">
        <f t="shared" si="34"/>
        <v>161.98000000000002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35"/>
        <v>161.98000000000002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36"/>
        <v>161.98000000000002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37"/>
        <v>161.98000000000002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38"/>
        <v>161.98000000000002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19929</v>
      </c>
      <c r="G34" s="38">
        <f>IF(ISBLANK($D$5)=TRUE, 0, IF($D$5="TOU", 0.64*$G$44+0.18*$G$45+0.18*$G$46, IF(AND($D$5="non-TOU", $F$48&gt;0), G48,G47)))</f>
        <v>9.7000000000000003E-2</v>
      </c>
      <c r="H34" s="18">
        <f t="shared" si="33"/>
        <v>1933.1130000000001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34"/>
        <v>1933.1130000000001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35"/>
        <v>1933.1130000000001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36"/>
        <v>1933.1130000000001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37"/>
        <v>1933.1130000000001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38"/>
        <v>1933.1130000000001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33"/>
        <v>0</v>
      </c>
      <c r="I35" s="19"/>
      <c r="J35" s="38"/>
      <c r="K35" s="18">
        <f t="shared" si="34"/>
        <v>0</v>
      </c>
      <c r="L35" s="19"/>
      <c r="M35" s="21">
        <f t="shared" si="10"/>
        <v>0</v>
      </c>
      <c r="N35" s="22"/>
      <c r="O35" s="19"/>
      <c r="P35" s="38"/>
      <c r="Q35" s="18">
        <f t="shared" si="35"/>
        <v>0</v>
      </c>
      <c r="R35" s="19"/>
      <c r="S35" s="21">
        <f t="shared" si="12"/>
        <v>0</v>
      </c>
      <c r="T35" s="22"/>
      <c r="U35" s="19"/>
      <c r="V35" s="38"/>
      <c r="W35" s="18">
        <f t="shared" si="36"/>
        <v>0</v>
      </c>
      <c r="X35" s="19"/>
      <c r="Y35" s="21">
        <f t="shared" si="13"/>
        <v>0</v>
      </c>
      <c r="Z35" s="22"/>
      <c r="AA35" s="19"/>
      <c r="AB35" s="38"/>
      <c r="AC35" s="18">
        <f t="shared" si="37"/>
        <v>0</v>
      </c>
      <c r="AD35" s="19"/>
      <c r="AE35" s="21">
        <f t="shared" si="14"/>
        <v>0</v>
      </c>
      <c r="AF35" s="22"/>
      <c r="AG35" s="19"/>
      <c r="AH35" s="38"/>
      <c r="AI35" s="18">
        <f t="shared" si="38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30317.55953674659</v>
      </c>
      <c r="I36" s="31"/>
      <c r="J36" s="42"/>
      <c r="K36" s="44">
        <f>SUM(K29:K35)+K28</f>
        <v>27763.423000000003</v>
      </c>
      <c r="L36" s="31"/>
      <c r="M36" s="32">
        <f t="shared" si="10"/>
        <v>-2554.1365367465878</v>
      </c>
      <c r="N36" s="33">
        <f t="shared" ref="N36:N46" si="51">IF((H36)=0,"",(M36/H36))</f>
        <v>-8.4246112674433132E-2</v>
      </c>
      <c r="O36" s="31"/>
      <c r="P36" s="42"/>
      <c r="Q36" s="44">
        <f>SUM(Q29:Q35)+Q28</f>
        <v>27905.102999999999</v>
      </c>
      <c r="R36" s="31"/>
      <c r="S36" s="32">
        <f t="shared" si="12"/>
        <v>141.67999999999665</v>
      </c>
      <c r="T36" s="33">
        <f t="shared" ref="T36:T46" si="52">IF((K36)=0,"",(S36/K36))</f>
        <v>5.1031171480547134E-3</v>
      </c>
      <c r="U36" s="31"/>
      <c r="V36" s="42"/>
      <c r="W36" s="44">
        <f>SUM(W29:W35)+W28</f>
        <v>28440.143</v>
      </c>
      <c r="X36" s="31"/>
      <c r="Y36" s="32">
        <f t="shared" si="13"/>
        <v>535.04000000000087</v>
      </c>
      <c r="Z36" s="33">
        <f t="shared" ref="Z36:Z46" si="53">IF((Q36)=0,"",(Y36/Q36))</f>
        <v>1.9173554027017956E-2</v>
      </c>
      <c r="AA36" s="31"/>
      <c r="AB36" s="42"/>
      <c r="AC36" s="44">
        <f>SUM(AC29:AC35)+AC28</f>
        <v>28816.873</v>
      </c>
      <c r="AD36" s="31"/>
      <c r="AE36" s="32">
        <f t="shared" si="14"/>
        <v>376.72999999999956</v>
      </c>
      <c r="AF36" s="33">
        <f t="shared" ref="AF36:AF46" si="54">IF((W36)=0,"",(AE36/W36))</f>
        <v>1.3246417220897925E-2</v>
      </c>
      <c r="AG36" s="31"/>
      <c r="AH36" s="42"/>
      <c r="AI36" s="44">
        <f>SUM(AI29:AI35)+AI28</f>
        <v>29583.902999999998</v>
      </c>
      <c r="AJ36" s="31"/>
      <c r="AK36" s="32">
        <f t="shared" si="15"/>
        <v>767.02999999999884</v>
      </c>
      <c r="AL36" s="33">
        <f t="shared" ref="AL36:AL46" si="55">IF((AC36)=0,"",(AK36/AC36))</f>
        <v>2.6617391831514781E-2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6500</v>
      </c>
      <c r="G37" s="20">
        <v>2.8639999999999999</v>
      </c>
      <c r="H37" s="18">
        <f>F37*G37</f>
        <v>18616</v>
      </c>
      <c r="I37" s="19"/>
      <c r="J37" s="20">
        <v>2.9744999999999999</v>
      </c>
      <c r="K37" s="18">
        <f>$F37*J37</f>
        <v>19334.25</v>
      </c>
      <c r="L37" s="19"/>
      <c r="M37" s="21">
        <f t="shared" si="10"/>
        <v>718.25</v>
      </c>
      <c r="N37" s="22">
        <f t="shared" si="51"/>
        <v>3.8582402234636874E-2</v>
      </c>
      <c r="O37" s="19"/>
      <c r="P37" s="20">
        <v>3.0743999999999998</v>
      </c>
      <c r="Q37" s="18">
        <f>$F37*P37</f>
        <v>19983.599999999999</v>
      </c>
      <c r="R37" s="19"/>
      <c r="S37" s="21">
        <f t="shared" si="12"/>
        <v>649.34999999999854</v>
      </c>
      <c r="T37" s="22">
        <f t="shared" si="52"/>
        <v>3.3585476550680712E-2</v>
      </c>
      <c r="U37" s="19"/>
      <c r="V37" s="20">
        <v>3.1743999999999999</v>
      </c>
      <c r="W37" s="18">
        <f>$F37*V37</f>
        <v>20633.599999999999</v>
      </c>
      <c r="X37" s="19"/>
      <c r="Y37" s="21">
        <f t="shared" si="13"/>
        <v>650</v>
      </c>
      <c r="Z37" s="22">
        <f t="shared" si="53"/>
        <v>3.2526671870934165E-2</v>
      </c>
      <c r="AA37" s="19"/>
      <c r="AB37" s="20">
        <v>3.2744</v>
      </c>
      <c r="AC37" s="18">
        <f>$F37*AB37</f>
        <v>21283.599999999999</v>
      </c>
      <c r="AD37" s="19"/>
      <c r="AE37" s="21">
        <f t="shared" si="14"/>
        <v>650</v>
      </c>
      <c r="AF37" s="22">
        <f t="shared" si="54"/>
        <v>3.1502016129032258E-2</v>
      </c>
      <c r="AG37" s="19"/>
      <c r="AH37" s="20">
        <v>3.3742999999999999</v>
      </c>
      <c r="AI37" s="18">
        <f>$F37*AH37</f>
        <v>21932.95</v>
      </c>
      <c r="AJ37" s="19"/>
      <c r="AK37" s="21">
        <f t="shared" si="15"/>
        <v>649.35000000000218</v>
      </c>
      <c r="AL37" s="22">
        <f t="shared" si="55"/>
        <v>3.0509406303445012E-2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6500</v>
      </c>
      <c r="G38" s="20">
        <v>2.1528</v>
      </c>
      <c r="H38" s="18">
        <f>F38*G38</f>
        <v>13993.2</v>
      </c>
      <c r="I38" s="19"/>
      <c r="J38" s="20">
        <v>2.3115000000000001</v>
      </c>
      <c r="K38" s="18">
        <f>$F38*J38</f>
        <v>15024.75</v>
      </c>
      <c r="L38" s="19"/>
      <c r="M38" s="21">
        <f t="shared" si="10"/>
        <v>1031.5499999999993</v>
      </c>
      <c r="N38" s="22">
        <f t="shared" si="51"/>
        <v>7.3717948717948664E-2</v>
      </c>
      <c r="O38" s="19"/>
      <c r="P38" s="20">
        <v>2.3588</v>
      </c>
      <c r="Q38" s="18">
        <f>$F38*P38</f>
        <v>15332.2</v>
      </c>
      <c r="R38" s="19"/>
      <c r="S38" s="21">
        <f t="shared" si="12"/>
        <v>307.45000000000073</v>
      </c>
      <c r="T38" s="22">
        <f t="shared" si="52"/>
        <v>2.0462902876919799E-2</v>
      </c>
      <c r="U38" s="19"/>
      <c r="V38" s="20">
        <v>2.4060000000000001</v>
      </c>
      <c r="W38" s="18">
        <f>$F38*V38</f>
        <v>15639</v>
      </c>
      <c r="X38" s="19"/>
      <c r="Y38" s="21">
        <f t="shared" si="13"/>
        <v>306.79999999999927</v>
      </c>
      <c r="Z38" s="22">
        <f t="shared" si="53"/>
        <v>2.0010174665083893E-2</v>
      </c>
      <c r="AA38" s="19"/>
      <c r="AB38" s="20">
        <v>2.4533</v>
      </c>
      <c r="AC38" s="18">
        <f>$F38*AB38</f>
        <v>15946.45</v>
      </c>
      <c r="AD38" s="19"/>
      <c r="AE38" s="21">
        <f t="shared" si="14"/>
        <v>307.45000000000073</v>
      </c>
      <c r="AF38" s="22">
        <f t="shared" si="54"/>
        <v>1.965918536990861E-2</v>
      </c>
      <c r="AG38" s="19"/>
      <c r="AH38" s="20">
        <v>2.5005999999999999</v>
      </c>
      <c r="AI38" s="18">
        <f>$F38*AH38</f>
        <v>16253.9</v>
      </c>
      <c r="AJ38" s="19"/>
      <c r="AK38" s="21">
        <f t="shared" si="15"/>
        <v>307.44999999999891</v>
      </c>
      <c r="AL38" s="22">
        <f t="shared" si="55"/>
        <v>1.9280153262951873E-2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62926.759536746584</v>
      </c>
      <c r="I39" s="49"/>
      <c r="J39" s="48"/>
      <c r="K39" s="44">
        <f>SUM(K36:K38)</f>
        <v>62122.423000000003</v>
      </c>
      <c r="L39" s="49"/>
      <c r="M39" s="32">
        <f t="shared" si="10"/>
        <v>-804.33653674658126</v>
      </c>
      <c r="N39" s="33">
        <f t="shared" si="51"/>
        <v>-1.2782106414948676E-2</v>
      </c>
      <c r="O39" s="49"/>
      <c r="P39" s="48"/>
      <c r="Q39" s="44">
        <f>SUM(Q36:Q38)</f>
        <v>63220.902999999991</v>
      </c>
      <c r="R39" s="49"/>
      <c r="S39" s="32">
        <f t="shared" si="12"/>
        <v>1098.4799999999886</v>
      </c>
      <c r="T39" s="33">
        <f t="shared" si="52"/>
        <v>1.768250410966727E-2</v>
      </c>
      <c r="U39" s="49"/>
      <c r="V39" s="48"/>
      <c r="W39" s="44">
        <f>SUM(W36:W38)</f>
        <v>64712.743000000002</v>
      </c>
      <c r="X39" s="49"/>
      <c r="Y39" s="32">
        <f t="shared" si="13"/>
        <v>1491.8400000000111</v>
      </c>
      <c r="Z39" s="33">
        <f t="shared" si="53"/>
        <v>2.3597258647191598E-2</v>
      </c>
      <c r="AA39" s="49"/>
      <c r="AB39" s="48"/>
      <c r="AC39" s="44">
        <f>SUM(AC36:AC38)</f>
        <v>66046.922999999995</v>
      </c>
      <c r="AD39" s="49"/>
      <c r="AE39" s="32">
        <f t="shared" si="14"/>
        <v>1334.179999999993</v>
      </c>
      <c r="AF39" s="33">
        <f t="shared" si="54"/>
        <v>2.0616959475817504E-2</v>
      </c>
      <c r="AG39" s="49"/>
      <c r="AH39" s="48"/>
      <c r="AI39" s="44">
        <f>SUM(AI36:AI38)</f>
        <v>67770.752999999997</v>
      </c>
      <c r="AJ39" s="49"/>
      <c r="AK39" s="32">
        <f t="shared" si="15"/>
        <v>1723.8300000000017</v>
      </c>
      <c r="AL39" s="33">
        <f t="shared" si="55"/>
        <v>2.6100080392844369E-2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3341429</v>
      </c>
      <c r="G40" s="51">
        <v>4.4000000000000003E-3</v>
      </c>
      <c r="H40" s="162">
        <f t="shared" ref="H40:H48" si="56">F40*G40</f>
        <v>14702.287600000001</v>
      </c>
      <c r="I40" s="19"/>
      <c r="J40" s="51">
        <v>4.4000000000000003E-3</v>
      </c>
      <c r="K40" s="162">
        <f t="shared" ref="K40:K48" si="57">$F40*J40</f>
        <v>14702.287600000001</v>
      </c>
      <c r="L40" s="19"/>
      <c r="M40" s="21">
        <f>K40-H40</f>
        <v>0</v>
      </c>
      <c r="N40" s="163">
        <f t="shared" si="51"/>
        <v>0</v>
      </c>
      <c r="O40" s="19"/>
      <c r="P40" s="51">
        <v>4.4000000000000003E-3</v>
      </c>
      <c r="Q40" s="162">
        <f t="shared" ref="Q40:Q48" si="58">$F40*P40</f>
        <v>14702.287600000001</v>
      </c>
      <c r="R40" s="19"/>
      <c r="S40" s="21">
        <f t="shared" si="12"/>
        <v>0</v>
      </c>
      <c r="T40" s="163">
        <f t="shared" si="52"/>
        <v>0</v>
      </c>
      <c r="U40" s="19"/>
      <c r="V40" s="51">
        <v>4.4000000000000003E-3</v>
      </c>
      <c r="W40" s="162">
        <f t="shared" ref="W40:W48" si="59">$F40*V40</f>
        <v>14702.287600000001</v>
      </c>
      <c r="X40" s="19"/>
      <c r="Y40" s="21">
        <f t="shared" si="13"/>
        <v>0</v>
      </c>
      <c r="Z40" s="163">
        <f t="shared" si="53"/>
        <v>0</v>
      </c>
      <c r="AA40" s="19"/>
      <c r="AB40" s="51">
        <v>4.4000000000000003E-3</v>
      </c>
      <c r="AC40" s="162">
        <f t="shared" ref="AC40:AC48" si="60">$F40*AB40</f>
        <v>14702.287600000001</v>
      </c>
      <c r="AD40" s="19"/>
      <c r="AE40" s="21">
        <f t="shared" si="14"/>
        <v>0</v>
      </c>
      <c r="AF40" s="163">
        <f t="shared" si="54"/>
        <v>0</v>
      </c>
      <c r="AG40" s="19"/>
      <c r="AH40" s="51">
        <v>4.4000000000000003E-3</v>
      </c>
      <c r="AI40" s="162">
        <f t="shared" ref="AI40:AI48" si="61">$F40*AH40</f>
        <v>14702.287600000001</v>
      </c>
      <c r="AJ40" s="19"/>
      <c r="AK40" s="21">
        <f t="shared" si="15"/>
        <v>0</v>
      </c>
      <c r="AL40" s="163">
        <f t="shared" si="55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3341429</v>
      </c>
      <c r="G41" s="51">
        <v>1.1999999999999999E-3</v>
      </c>
      <c r="H41" s="162">
        <f t="shared" si="56"/>
        <v>4009.7147999999997</v>
      </c>
      <c r="I41" s="19"/>
      <c r="J41" s="51">
        <v>1.1999999999999999E-3</v>
      </c>
      <c r="K41" s="162">
        <f t="shared" si="57"/>
        <v>4009.7147999999997</v>
      </c>
      <c r="L41" s="19"/>
      <c r="M41" s="21">
        <f t="shared" si="10"/>
        <v>0</v>
      </c>
      <c r="N41" s="163">
        <f t="shared" si="51"/>
        <v>0</v>
      </c>
      <c r="O41" s="19"/>
      <c r="P41" s="51">
        <v>1.2999999999999999E-3</v>
      </c>
      <c r="Q41" s="162">
        <f t="shared" si="58"/>
        <v>4343.8576999999996</v>
      </c>
      <c r="R41" s="19"/>
      <c r="S41" s="21">
        <f t="shared" si="12"/>
        <v>334.14289999999983</v>
      </c>
      <c r="T41" s="163">
        <f t="shared" si="52"/>
        <v>8.3333333333333301E-2</v>
      </c>
      <c r="U41" s="19"/>
      <c r="V41" s="51">
        <v>1.2999999999999999E-3</v>
      </c>
      <c r="W41" s="162">
        <f t="shared" si="59"/>
        <v>4343.8576999999996</v>
      </c>
      <c r="X41" s="19"/>
      <c r="Y41" s="21">
        <f t="shared" si="13"/>
        <v>0</v>
      </c>
      <c r="Z41" s="163">
        <f t="shared" si="53"/>
        <v>0</v>
      </c>
      <c r="AA41" s="19"/>
      <c r="AB41" s="51">
        <v>1.2999999999999999E-3</v>
      </c>
      <c r="AC41" s="162">
        <f t="shared" si="60"/>
        <v>4343.8576999999996</v>
      </c>
      <c r="AD41" s="19"/>
      <c r="AE41" s="21">
        <f t="shared" si="14"/>
        <v>0</v>
      </c>
      <c r="AF41" s="163">
        <f t="shared" si="54"/>
        <v>0</v>
      </c>
      <c r="AG41" s="19"/>
      <c r="AH41" s="51">
        <v>1.2999999999999999E-3</v>
      </c>
      <c r="AI41" s="162">
        <f t="shared" si="61"/>
        <v>4343.8576999999996</v>
      </c>
      <c r="AJ41" s="19"/>
      <c r="AK41" s="21">
        <f t="shared" si="15"/>
        <v>0</v>
      </c>
      <c r="AL41" s="163">
        <f t="shared" si="55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56"/>
        <v>0.25</v>
      </c>
      <c r="I42" s="19"/>
      <c r="J42" s="51">
        <v>0.25</v>
      </c>
      <c r="K42" s="162">
        <f t="shared" si="57"/>
        <v>0.25</v>
      </c>
      <c r="L42" s="19"/>
      <c r="M42" s="21">
        <f t="shared" si="10"/>
        <v>0</v>
      </c>
      <c r="N42" s="163">
        <f t="shared" si="51"/>
        <v>0</v>
      </c>
      <c r="O42" s="19"/>
      <c r="P42" s="51">
        <v>0.25</v>
      </c>
      <c r="Q42" s="162">
        <f t="shared" si="58"/>
        <v>0.25</v>
      </c>
      <c r="R42" s="19"/>
      <c r="S42" s="21">
        <f t="shared" si="12"/>
        <v>0</v>
      </c>
      <c r="T42" s="163">
        <f t="shared" si="52"/>
        <v>0</v>
      </c>
      <c r="U42" s="19"/>
      <c r="V42" s="51">
        <v>0.25</v>
      </c>
      <c r="W42" s="162">
        <f t="shared" si="59"/>
        <v>0.25</v>
      </c>
      <c r="X42" s="19"/>
      <c r="Y42" s="21">
        <f t="shared" si="13"/>
        <v>0</v>
      </c>
      <c r="Z42" s="163">
        <f t="shared" si="53"/>
        <v>0</v>
      </c>
      <c r="AA42" s="19"/>
      <c r="AB42" s="51">
        <v>0.25</v>
      </c>
      <c r="AC42" s="162">
        <f t="shared" si="60"/>
        <v>0.25</v>
      </c>
      <c r="AD42" s="19"/>
      <c r="AE42" s="21">
        <f t="shared" si="14"/>
        <v>0</v>
      </c>
      <c r="AF42" s="163">
        <f t="shared" si="54"/>
        <v>0</v>
      </c>
      <c r="AG42" s="19"/>
      <c r="AH42" s="51">
        <v>0.25</v>
      </c>
      <c r="AI42" s="162">
        <f t="shared" si="61"/>
        <v>0.25</v>
      </c>
      <c r="AJ42" s="19"/>
      <c r="AK42" s="21">
        <f t="shared" si="15"/>
        <v>0</v>
      </c>
      <c r="AL42" s="163">
        <f t="shared" si="55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3321500</v>
      </c>
      <c r="G43" s="51">
        <v>7.0000000000000001E-3</v>
      </c>
      <c r="H43" s="162">
        <f t="shared" si="56"/>
        <v>23250.5</v>
      </c>
      <c r="I43" s="19"/>
      <c r="J43" s="51">
        <v>7.0000000000000001E-3</v>
      </c>
      <c r="K43" s="162">
        <f t="shared" si="57"/>
        <v>23250.5</v>
      </c>
      <c r="L43" s="19"/>
      <c r="M43" s="21">
        <f t="shared" si="10"/>
        <v>0</v>
      </c>
      <c r="N43" s="163">
        <f t="shared" si="51"/>
        <v>0</v>
      </c>
      <c r="O43" s="19"/>
      <c r="P43" s="51">
        <v>7.0000000000000001E-3</v>
      </c>
      <c r="Q43" s="162">
        <f t="shared" si="58"/>
        <v>23250.5</v>
      </c>
      <c r="R43" s="19"/>
      <c r="S43" s="21">
        <f t="shared" si="12"/>
        <v>0</v>
      </c>
      <c r="T43" s="163">
        <f t="shared" si="52"/>
        <v>0</v>
      </c>
      <c r="U43" s="19"/>
      <c r="V43" s="51">
        <v>7.0000000000000001E-3</v>
      </c>
      <c r="W43" s="162">
        <f t="shared" si="59"/>
        <v>23250.5</v>
      </c>
      <c r="X43" s="19"/>
      <c r="Y43" s="21">
        <f t="shared" si="13"/>
        <v>0</v>
      </c>
      <c r="Z43" s="163">
        <f t="shared" si="53"/>
        <v>0</v>
      </c>
      <c r="AA43" s="19"/>
      <c r="AB43" s="51">
        <v>7.0000000000000001E-3</v>
      </c>
      <c r="AC43" s="162">
        <f t="shared" si="60"/>
        <v>23250.5</v>
      </c>
      <c r="AD43" s="19"/>
      <c r="AE43" s="21">
        <f t="shared" si="14"/>
        <v>0</v>
      </c>
      <c r="AF43" s="163">
        <f t="shared" si="54"/>
        <v>0</v>
      </c>
      <c r="AG43" s="19"/>
      <c r="AH43" s="51">
        <v>7.0000000000000001E-3</v>
      </c>
      <c r="AI43" s="162">
        <f t="shared" si="61"/>
        <v>23250.5</v>
      </c>
      <c r="AJ43" s="19"/>
      <c r="AK43" s="21">
        <f t="shared" si="15"/>
        <v>0</v>
      </c>
      <c r="AL43" s="163">
        <f t="shared" si="55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2125760</v>
      </c>
      <c r="G44" s="55">
        <v>7.1999999999999995E-2</v>
      </c>
      <c r="H44" s="162">
        <f t="shared" si="56"/>
        <v>153054.72</v>
      </c>
      <c r="I44" s="19"/>
      <c r="J44" s="55">
        <v>7.1999999999999995E-2</v>
      </c>
      <c r="K44" s="162">
        <f t="shared" si="57"/>
        <v>153054.72</v>
      </c>
      <c r="L44" s="19"/>
      <c r="M44" s="21">
        <f t="shared" si="10"/>
        <v>0</v>
      </c>
      <c r="N44" s="163">
        <f t="shared" si="51"/>
        <v>0</v>
      </c>
      <c r="O44" s="19"/>
      <c r="P44" s="55">
        <v>7.1999999999999995E-2</v>
      </c>
      <c r="Q44" s="162">
        <f t="shared" si="58"/>
        <v>153054.72</v>
      </c>
      <c r="R44" s="19"/>
      <c r="S44" s="21">
        <f t="shared" si="12"/>
        <v>0</v>
      </c>
      <c r="T44" s="163">
        <f t="shared" si="52"/>
        <v>0</v>
      </c>
      <c r="U44" s="19"/>
      <c r="V44" s="55">
        <v>7.1999999999999995E-2</v>
      </c>
      <c r="W44" s="162">
        <f t="shared" si="59"/>
        <v>153054.72</v>
      </c>
      <c r="X44" s="19"/>
      <c r="Y44" s="21">
        <f t="shared" si="13"/>
        <v>0</v>
      </c>
      <c r="Z44" s="163">
        <f t="shared" si="53"/>
        <v>0</v>
      </c>
      <c r="AA44" s="19"/>
      <c r="AB44" s="55">
        <v>7.1999999999999995E-2</v>
      </c>
      <c r="AC44" s="162">
        <f t="shared" si="60"/>
        <v>153054.72</v>
      </c>
      <c r="AD44" s="19"/>
      <c r="AE44" s="21">
        <f t="shared" si="14"/>
        <v>0</v>
      </c>
      <c r="AF44" s="163">
        <f t="shared" si="54"/>
        <v>0</v>
      </c>
      <c r="AG44" s="19"/>
      <c r="AH44" s="55">
        <v>7.1999999999999995E-2</v>
      </c>
      <c r="AI44" s="162">
        <f t="shared" si="61"/>
        <v>153054.72</v>
      </c>
      <c r="AJ44" s="19"/>
      <c r="AK44" s="21">
        <f t="shared" si="15"/>
        <v>0</v>
      </c>
      <c r="AL44" s="163">
        <f t="shared" si="55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597870</v>
      </c>
      <c r="G45" s="55">
        <v>0.109</v>
      </c>
      <c r="H45" s="162">
        <f t="shared" si="56"/>
        <v>65167.83</v>
      </c>
      <c r="I45" s="19"/>
      <c r="J45" s="55">
        <v>0.109</v>
      </c>
      <c r="K45" s="162">
        <f t="shared" si="57"/>
        <v>65167.83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58"/>
        <v>65167.83</v>
      </c>
      <c r="R45" s="19"/>
      <c r="S45" s="21">
        <f t="shared" si="12"/>
        <v>0</v>
      </c>
      <c r="T45" s="163">
        <f t="shared" si="52"/>
        <v>0</v>
      </c>
      <c r="U45" s="19"/>
      <c r="V45" s="55">
        <v>0.109</v>
      </c>
      <c r="W45" s="162">
        <f t="shared" si="59"/>
        <v>65167.83</v>
      </c>
      <c r="X45" s="19"/>
      <c r="Y45" s="21">
        <f t="shared" si="13"/>
        <v>0</v>
      </c>
      <c r="Z45" s="163">
        <f t="shared" si="53"/>
        <v>0</v>
      </c>
      <c r="AA45" s="19"/>
      <c r="AB45" s="55">
        <v>0.109</v>
      </c>
      <c r="AC45" s="162">
        <f t="shared" si="60"/>
        <v>65167.83</v>
      </c>
      <c r="AD45" s="19"/>
      <c r="AE45" s="21">
        <f t="shared" si="14"/>
        <v>0</v>
      </c>
      <c r="AF45" s="163">
        <f t="shared" si="54"/>
        <v>0</v>
      </c>
      <c r="AG45" s="19"/>
      <c r="AH45" s="55">
        <v>0.109</v>
      </c>
      <c r="AI45" s="162">
        <f t="shared" si="61"/>
        <v>65167.83</v>
      </c>
      <c r="AJ45" s="19"/>
      <c r="AK45" s="21">
        <f t="shared" si="15"/>
        <v>0</v>
      </c>
      <c r="AL45" s="163">
        <f t="shared" si="55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597870</v>
      </c>
      <c r="G46" s="55">
        <v>0.129</v>
      </c>
      <c r="H46" s="162">
        <f t="shared" si="56"/>
        <v>77125.23</v>
      </c>
      <c r="I46" s="19"/>
      <c r="J46" s="55">
        <v>0.129</v>
      </c>
      <c r="K46" s="162">
        <f t="shared" si="57"/>
        <v>77125.23</v>
      </c>
      <c r="L46" s="19"/>
      <c r="M46" s="21">
        <f t="shared" si="10"/>
        <v>0</v>
      </c>
      <c r="N46" s="163">
        <f t="shared" si="51"/>
        <v>0</v>
      </c>
      <c r="O46" s="19"/>
      <c r="P46" s="55">
        <v>0.129</v>
      </c>
      <c r="Q46" s="162">
        <f t="shared" si="58"/>
        <v>77125.23</v>
      </c>
      <c r="R46" s="19"/>
      <c r="S46" s="21">
        <f t="shared" si="12"/>
        <v>0</v>
      </c>
      <c r="T46" s="163">
        <f t="shared" si="52"/>
        <v>0</v>
      </c>
      <c r="U46" s="19"/>
      <c r="V46" s="55">
        <v>0.129</v>
      </c>
      <c r="W46" s="162">
        <f t="shared" si="59"/>
        <v>77125.23</v>
      </c>
      <c r="X46" s="19"/>
      <c r="Y46" s="21">
        <f t="shared" si="13"/>
        <v>0</v>
      </c>
      <c r="Z46" s="163">
        <f t="shared" si="53"/>
        <v>0</v>
      </c>
      <c r="AA46" s="19"/>
      <c r="AB46" s="55">
        <v>0.129</v>
      </c>
      <c r="AC46" s="162">
        <f t="shared" si="60"/>
        <v>77125.23</v>
      </c>
      <c r="AD46" s="19"/>
      <c r="AE46" s="21">
        <f t="shared" si="14"/>
        <v>0</v>
      </c>
      <c r="AF46" s="163">
        <f t="shared" si="54"/>
        <v>0</v>
      </c>
      <c r="AG46" s="19"/>
      <c r="AH46" s="55">
        <v>0.129</v>
      </c>
      <c r="AI46" s="162">
        <f t="shared" si="61"/>
        <v>77125.23</v>
      </c>
      <c r="AJ46" s="19"/>
      <c r="AK46" s="21">
        <f t="shared" si="15"/>
        <v>0</v>
      </c>
      <c r="AL46" s="163">
        <f t="shared" si="55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56"/>
        <v>62.25</v>
      </c>
      <c r="I47" s="60"/>
      <c r="J47" s="55">
        <v>8.3000000000000004E-2</v>
      </c>
      <c r="K47" s="162">
        <f t="shared" si="57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58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59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60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61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3320750</v>
      </c>
      <c r="G48" s="55">
        <v>9.7000000000000003E-2</v>
      </c>
      <c r="H48" s="162">
        <f t="shared" si="56"/>
        <v>322112.75</v>
      </c>
      <c r="I48" s="60"/>
      <c r="J48" s="55">
        <v>9.7000000000000003E-2</v>
      </c>
      <c r="K48" s="162">
        <f t="shared" si="57"/>
        <v>322112.75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58"/>
        <v>322112.75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59"/>
        <v>322112.75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60"/>
        <v>322112.75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61"/>
        <v>322112.75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400237.29193674657</v>
      </c>
      <c r="I50" s="76"/>
      <c r="J50" s="73"/>
      <c r="K50" s="75">
        <f>SUM(K40:K46,K39)</f>
        <v>399432.95539999998</v>
      </c>
      <c r="L50" s="76"/>
      <c r="M50" s="77">
        <f>K50-H50</f>
        <v>-804.33653674658854</v>
      </c>
      <c r="N50" s="78">
        <f>IF((H50)=0,"",(M50/H50))</f>
        <v>-2.0096491580142554E-3</v>
      </c>
      <c r="O50" s="76"/>
      <c r="P50" s="73"/>
      <c r="Q50" s="75">
        <f>SUM(Q40:Q46,Q39)</f>
        <v>400865.57829999999</v>
      </c>
      <c r="R50" s="76"/>
      <c r="S50" s="77">
        <f t="shared" si="12"/>
        <v>1432.6229000000167</v>
      </c>
      <c r="T50" s="78">
        <f>IF((K50)=0,"",(S50/K50))</f>
        <v>3.5866417145409548E-3</v>
      </c>
      <c r="U50" s="76"/>
      <c r="V50" s="73"/>
      <c r="W50" s="75">
        <f>SUM(W40:W46,W39)</f>
        <v>402357.41830000002</v>
      </c>
      <c r="X50" s="76"/>
      <c r="Y50" s="77">
        <f t="shared" si="13"/>
        <v>1491.8400000000256</v>
      </c>
      <c r="Z50" s="78">
        <f>IF((Q50)=0,"",(Y50/Q50))</f>
        <v>3.7215467746735831E-3</v>
      </c>
      <c r="AA50" s="76"/>
      <c r="AB50" s="73"/>
      <c r="AC50" s="75">
        <f>SUM(AC40:AC46,AC39)</f>
        <v>403691.59830000001</v>
      </c>
      <c r="AD50" s="76"/>
      <c r="AE50" s="77">
        <f t="shared" si="14"/>
        <v>1334.179999999993</v>
      </c>
      <c r="AF50" s="78">
        <f>IF((W50)=0,"",(AE50/W50))</f>
        <v>3.3159075471679775E-3</v>
      </c>
      <c r="AG50" s="76"/>
      <c r="AH50" s="73"/>
      <c r="AI50" s="75">
        <f>SUM(AI40:AI46,AI39)</f>
        <v>405415.42830000003</v>
      </c>
      <c r="AJ50" s="76"/>
      <c r="AK50" s="77">
        <f t="shared" si="15"/>
        <v>1723.8300000000163</v>
      </c>
      <c r="AL50" s="78">
        <f>IF((AC50)=0,"",(AK50/AC50))</f>
        <v>4.2701656592787612E-3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52030.847951777054</v>
      </c>
      <c r="I51" s="83"/>
      <c r="J51" s="80">
        <v>0.13</v>
      </c>
      <c r="K51" s="84">
        <f>K50*J51</f>
        <v>51926.284201999995</v>
      </c>
      <c r="L51" s="83"/>
      <c r="M51" s="85">
        <f>K51-H51</f>
        <v>-104.56374977705855</v>
      </c>
      <c r="N51" s="86">
        <f>IF((H51)=0,"",(M51/H51))</f>
        <v>-2.0096491580142949E-3</v>
      </c>
      <c r="O51" s="83"/>
      <c r="P51" s="80">
        <v>0.13</v>
      </c>
      <c r="Q51" s="84">
        <f>Q50*P51</f>
        <v>52112.525179000004</v>
      </c>
      <c r="R51" s="83"/>
      <c r="S51" s="85">
        <f t="shared" si="12"/>
        <v>186.24097700000857</v>
      </c>
      <c r="T51" s="86">
        <f>IF((K51)=0,"",(S51/K51))</f>
        <v>3.5866417145410784E-3</v>
      </c>
      <c r="U51" s="83"/>
      <c r="V51" s="80">
        <v>0.13</v>
      </c>
      <c r="W51" s="84">
        <f>W50*V51</f>
        <v>52306.464379000005</v>
      </c>
      <c r="X51" s="83"/>
      <c r="Y51" s="85">
        <f t="shared" si="13"/>
        <v>193.93920000000071</v>
      </c>
      <c r="Z51" s="86">
        <f>IF((Q51)=0,"",(Y51/Q51))</f>
        <v>3.7215467746735324E-3</v>
      </c>
      <c r="AA51" s="83"/>
      <c r="AB51" s="80">
        <v>0.13</v>
      </c>
      <c r="AC51" s="84">
        <f>AC50*AB51</f>
        <v>52479.907779000001</v>
      </c>
      <c r="AD51" s="83"/>
      <c r="AE51" s="85">
        <f t="shared" si="14"/>
        <v>173.44339999999647</v>
      </c>
      <c r="AF51" s="86">
        <f>IF((W51)=0,"",(AE51/W51))</f>
        <v>3.3159075471679276E-3</v>
      </c>
      <c r="AG51" s="83"/>
      <c r="AH51" s="80">
        <v>0.13</v>
      </c>
      <c r="AI51" s="84">
        <f>AI50*AH51</f>
        <v>52704.005679000009</v>
      </c>
      <c r="AJ51" s="83"/>
      <c r="AK51" s="85">
        <f t="shared" si="15"/>
        <v>224.09790000000794</v>
      </c>
      <c r="AL51" s="86">
        <f>IF((AC51)=0,"",(AK51/AC51))</f>
        <v>4.2701656592788722E-3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452268.13988852361</v>
      </c>
      <c r="I52" s="83"/>
      <c r="J52" s="88"/>
      <c r="K52" s="84">
        <f>K50+K51</f>
        <v>451359.23960199999</v>
      </c>
      <c r="L52" s="83"/>
      <c r="M52" s="85">
        <f>K52-H52</f>
        <v>-908.90028652362525</v>
      </c>
      <c r="N52" s="86">
        <f>IF((H52)=0,"",(M52/H52))</f>
        <v>-2.009649158014212E-3</v>
      </c>
      <c r="O52" s="83"/>
      <c r="P52" s="88"/>
      <c r="Q52" s="84">
        <f>Q50+Q51</f>
        <v>452978.10347899998</v>
      </c>
      <c r="R52" s="83"/>
      <c r="S52" s="85">
        <f t="shared" si="12"/>
        <v>1618.8638769999961</v>
      </c>
      <c r="T52" s="86">
        <f>IF((K52)=0,"",(S52/K52))</f>
        <v>3.5866417145409045E-3</v>
      </c>
      <c r="U52" s="83"/>
      <c r="V52" s="88"/>
      <c r="W52" s="84">
        <f>W50+W51</f>
        <v>454663.88267900003</v>
      </c>
      <c r="X52" s="83"/>
      <c r="Y52" s="85">
        <f t="shared" si="13"/>
        <v>1685.7792000000481</v>
      </c>
      <c r="Z52" s="86">
        <f>IF((Q52)=0,"",(Y52/Q52))</f>
        <v>3.7215467746736257E-3</v>
      </c>
      <c r="AA52" s="83"/>
      <c r="AB52" s="88"/>
      <c r="AC52" s="84">
        <f>AC50+AC51</f>
        <v>456171.50607900001</v>
      </c>
      <c r="AD52" s="83"/>
      <c r="AE52" s="85">
        <f t="shared" si="14"/>
        <v>1507.6233999999822</v>
      </c>
      <c r="AF52" s="86">
        <f>IF((W52)=0,"",(AE52/W52))</f>
        <v>3.3159075471679558E-3</v>
      </c>
      <c r="AG52" s="83"/>
      <c r="AH52" s="88"/>
      <c r="AI52" s="84">
        <f>AI50+AI51</f>
        <v>458119.43397900002</v>
      </c>
      <c r="AJ52" s="83"/>
      <c r="AK52" s="85">
        <f t="shared" si="15"/>
        <v>1947.9279000000097</v>
      </c>
      <c r="AL52" s="86">
        <f>IF((AC52)=0,"",(AK52/AC52))</f>
        <v>4.2701656592787421E-3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-45226.81</v>
      </c>
      <c r="I53" s="83"/>
      <c r="J53" s="88"/>
      <c r="K53" s="90">
        <f>ROUND(-K52*10%,2)</f>
        <v>-45135.92</v>
      </c>
      <c r="L53" s="83"/>
      <c r="M53" s="91">
        <f>K53-H53</f>
        <v>90.889999999999418</v>
      </c>
      <c r="N53" s="92">
        <f>IF((H53)=0,"",(M53/H53))</f>
        <v>-2.0096487017324332E-3</v>
      </c>
      <c r="O53" s="83"/>
      <c r="P53" s="88"/>
      <c r="Q53" s="90">
        <f>ROUND(-Q52*10%,2)</f>
        <v>-45297.81</v>
      </c>
      <c r="R53" s="83"/>
      <c r="S53" s="91">
        <f t="shared" si="12"/>
        <v>-161.88999999999942</v>
      </c>
      <c r="T53" s="92">
        <f>IF((K53)=0,"",(S53/K53))</f>
        <v>3.5867220608331329E-3</v>
      </c>
      <c r="U53" s="83"/>
      <c r="V53" s="88"/>
      <c r="W53" s="90">
        <f>ROUND(-W52*10%,2)</f>
        <v>-45466.39</v>
      </c>
      <c r="X53" s="83"/>
      <c r="Y53" s="91">
        <f t="shared" si="13"/>
        <v>-168.58000000000175</v>
      </c>
      <c r="Z53" s="92">
        <f>IF((Q53)=0,"",(Y53/Q53))</f>
        <v>3.7215927215907734E-3</v>
      </c>
      <c r="AA53" s="83"/>
      <c r="AB53" s="88"/>
      <c r="AC53" s="90">
        <f>ROUND(-AC52*10%,2)</f>
        <v>-45617.15</v>
      </c>
      <c r="AD53" s="83"/>
      <c r="AE53" s="91">
        <f t="shared" si="14"/>
        <v>-150.76000000000204</v>
      </c>
      <c r="AF53" s="92">
        <f>IF((W53)=0,"",(AE53/W53))</f>
        <v>3.3158559542554849E-3</v>
      </c>
      <c r="AG53" s="83"/>
      <c r="AH53" s="88"/>
      <c r="AI53" s="90">
        <f>ROUND(-AI52*10%,2)</f>
        <v>-45811.94</v>
      </c>
      <c r="AJ53" s="83"/>
      <c r="AK53" s="91">
        <f t="shared" si="15"/>
        <v>-194.79000000000087</v>
      </c>
      <c r="AL53" s="92">
        <f>IF((AC53)=0,"",(AK53/AC53))</f>
        <v>4.270104554975505E-3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407041.32988852361</v>
      </c>
      <c r="I54" s="96"/>
      <c r="J54" s="93"/>
      <c r="K54" s="97">
        <f>K52+K53</f>
        <v>406223.319602</v>
      </c>
      <c r="L54" s="96"/>
      <c r="M54" s="98">
        <f>K54-H54</f>
        <v>-818.01028652361128</v>
      </c>
      <c r="N54" s="99">
        <f>IF((H54)=0,"",(M54/H54))</f>
        <v>-2.0096492087121466E-3</v>
      </c>
      <c r="O54" s="96"/>
      <c r="P54" s="93"/>
      <c r="Q54" s="97">
        <f>Q52+Q53</f>
        <v>407680.29347899999</v>
      </c>
      <c r="R54" s="96"/>
      <c r="S54" s="98">
        <f t="shared" si="12"/>
        <v>1456.9738769999822</v>
      </c>
      <c r="T54" s="99">
        <f>IF((K54)=0,"",(S54/K54))</f>
        <v>3.5866327871759357E-3</v>
      </c>
      <c r="U54" s="96"/>
      <c r="V54" s="93"/>
      <c r="W54" s="97">
        <f>W52+W53</f>
        <v>409197.49267900002</v>
      </c>
      <c r="X54" s="96"/>
      <c r="Y54" s="98">
        <f t="shared" si="13"/>
        <v>1517.1992000000319</v>
      </c>
      <c r="Z54" s="99">
        <f>IF((Q54)=0,"",(Y54/Q54))</f>
        <v>3.7215416694606168E-3</v>
      </c>
      <c r="AA54" s="96"/>
      <c r="AB54" s="93"/>
      <c r="AC54" s="97">
        <f>AC52+AC53</f>
        <v>410554.35607899999</v>
      </c>
      <c r="AD54" s="96"/>
      <c r="AE54" s="98">
        <f t="shared" si="14"/>
        <v>1356.8633999999729</v>
      </c>
      <c r="AF54" s="99">
        <f>IF((W54)=0,"",(AE54/W54))</f>
        <v>3.3159132797140108E-3</v>
      </c>
      <c r="AG54" s="96"/>
      <c r="AH54" s="93"/>
      <c r="AI54" s="97">
        <f>AI52+AI53</f>
        <v>412307.49397900002</v>
      </c>
      <c r="AJ54" s="96"/>
      <c r="AK54" s="98">
        <f t="shared" si="15"/>
        <v>1753.1379000000306</v>
      </c>
      <c r="AL54" s="99">
        <f>IF((AC54)=0,"",(AK54/AC54))</f>
        <v>4.2701724486457213E-3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427064.5119367466</v>
      </c>
      <c r="I56" s="110"/>
      <c r="J56" s="107"/>
      <c r="K56" s="109">
        <f>SUM(K47:K48,K39,K40:K43)</f>
        <v>426260.17540000001</v>
      </c>
      <c r="L56" s="110"/>
      <c r="M56" s="111">
        <f>K56-H56</f>
        <v>-804.33653674658854</v>
      </c>
      <c r="N56" s="78">
        <f>IF((H56)=0,"",(M56/H56))</f>
        <v>-1.88340757488583E-3</v>
      </c>
      <c r="O56" s="110"/>
      <c r="P56" s="107"/>
      <c r="Q56" s="109">
        <f>SUM(Q47:Q48,Q39,Q40:Q43)</f>
        <v>427692.79829999997</v>
      </c>
      <c r="R56" s="110"/>
      <c r="S56" s="111">
        <f t="shared" si="12"/>
        <v>1432.6228999999585</v>
      </c>
      <c r="T56" s="78">
        <f>IF((K56)=0,"",(S56/K56))</f>
        <v>3.3609119093886584E-3</v>
      </c>
      <c r="U56" s="110"/>
      <c r="V56" s="107"/>
      <c r="W56" s="109">
        <f>SUM(W47:W48,W39,W40:W43)</f>
        <v>429184.63829999999</v>
      </c>
      <c r="X56" s="110"/>
      <c r="Y56" s="111">
        <f t="shared" si="13"/>
        <v>1491.8400000000256</v>
      </c>
      <c r="Z56" s="78">
        <f>IF((Q56)=0,"",(Y56/Q56))</f>
        <v>3.4881111066864222E-3</v>
      </c>
      <c r="AA56" s="110"/>
      <c r="AB56" s="107"/>
      <c r="AC56" s="109">
        <f>SUM(AC47:AC48,AC39,AC40:AC43)</f>
        <v>430518.81829999998</v>
      </c>
      <c r="AD56" s="110"/>
      <c r="AE56" s="111">
        <f t="shared" si="14"/>
        <v>1334.179999999993</v>
      </c>
      <c r="AF56" s="78">
        <f>IF((W56)=0,"",(AE56/W56))</f>
        <v>3.1086387557687969E-3</v>
      </c>
      <c r="AG56" s="110"/>
      <c r="AH56" s="107"/>
      <c r="AI56" s="109">
        <f>SUM(AI47:AI48,AI39,AI40:AI43)</f>
        <v>432242.6483</v>
      </c>
      <c r="AJ56" s="110"/>
      <c r="AK56" s="111">
        <f t="shared" si="15"/>
        <v>1723.8300000000163</v>
      </c>
      <c r="AL56" s="78">
        <f>IF((AC56)=0,"",(AK56/AC56))</f>
        <v>4.0040758422754787E-3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55518.386551777061</v>
      </c>
      <c r="I57" s="115"/>
      <c r="J57" s="113">
        <v>0.13</v>
      </c>
      <c r="K57" s="116">
        <f>K56*J57</f>
        <v>55413.822802000002</v>
      </c>
      <c r="L57" s="115"/>
      <c r="M57" s="117">
        <f>K57-H57</f>
        <v>-104.56374977705855</v>
      </c>
      <c r="N57" s="86">
        <f>IF((H57)=0,"",(M57/H57))</f>
        <v>-1.8834075748858667E-3</v>
      </c>
      <c r="O57" s="115"/>
      <c r="P57" s="113">
        <v>0.13</v>
      </c>
      <c r="Q57" s="116">
        <f>Q56*P57</f>
        <v>55600.063778999996</v>
      </c>
      <c r="R57" s="115"/>
      <c r="S57" s="117">
        <f t="shared" si="12"/>
        <v>186.24097699999402</v>
      </c>
      <c r="T57" s="86">
        <f>IF((K57)=0,"",(S57/K57))</f>
        <v>3.360911909388648E-3</v>
      </c>
      <c r="U57" s="115"/>
      <c r="V57" s="113">
        <v>0.13</v>
      </c>
      <c r="W57" s="116">
        <f>W56*V57</f>
        <v>55794.002979000004</v>
      </c>
      <c r="X57" s="115"/>
      <c r="Y57" s="117">
        <f t="shared" si="13"/>
        <v>193.93920000000799</v>
      </c>
      <c r="Z57" s="86">
        <f>IF((Q57)=0,"",(Y57/Q57))</f>
        <v>3.4881111066865059E-3</v>
      </c>
      <c r="AA57" s="115"/>
      <c r="AB57" s="113">
        <v>0.13</v>
      </c>
      <c r="AC57" s="116">
        <f>AC56*AB57</f>
        <v>55967.446379000001</v>
      </c>
      <c r="AD57" s="115"/>
      <c r="AE57" s="117">
        <f t="shared" si="14"/>
        <v>173.44339999999647</v>
      </c>
      <c r="AF57" s="86">
        <f>IF((W57)=0,"",(AE57/W57))</f>
        <v>3.1086387557687496E-3</v>
      </c>
      <c r="AG57" s="115"/>
      <c r="AH57" s="113">
        <v>0.13</v>
      </c>
      <c r="AI57" s="116">
        <f>AI56*AH57</f>
        <v>56191.544279000002</v>
      </c>
      <c r="AJ57" s="115"/>
      <c r="AK57" s="117">
        <f t="shared" si="15"/>
        <v>224.09790000000066</v>
      </c>
      <c r="AL57" s="86">
        <f>IF((AC57)=0,"",(AK57/AC57))</f>
        <v>4.0040758422754527E-3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482582.89848852367</v>
      </c>
      <c r="I58" s="115"/>
      <c r="J58" s="119"/>
      <c r="K58" s="116">
        <f>K56+K57</f>
        <v>481673.99820199999</v>
      </c>
      <c r="L58" s="115"/>
      <c r="M58" s="117">
        <f>K58-H58</f>
        <v>-908.90028652368346</v>
      </c>
      <c r="N58" s="86">
        <f>IF((H58)=0,"",(M58/H58))</f>
        <v>-1.8834075748859096E-3</v>
      </c>
      <c r="O58" s="115"/>
      <c r="P58" s="119"/>
      <c r="Q58" s="116">
        <f>Q56+Q57</f>
        <v>483292.86207899998</v>
      </c>
      <c r="R58" s="115"/>
      <c r="S58" s="117">
        <f t="shared" si="12"/>
        <v>1618.8638769999961</v>
      </c>
      <c r="T58" s="86">
        <f>IF((K58)=0,"",(S58/K58))</f>
        <v>3.3609119093887482E-3</v>
      </c>
      <c r="U58" s="115"/>
      <c r="V58" s="119"/>
      <c r="W58" s="116">
        <f>W56+W57</f>
        <v>484978.64127899997</v>
      </c>
      <c r="X58" s="115"/>
      <c r="Y58" s="117">
        <f t="shared" si="13"/>
        <v>1685.7791999999899</v>
      </c>
      <c r="Z58" s="86">
        <f>IF((Q58)=0,"",(Y58/Q58))</f>
        <v>3.4881111066863411E-3</v>
      </c>
      <c r="AA58" s="115"/>
      <c r="AB58" s="119"/>
      <c r="AC58" s="116">
        <f>AC56+AC57</f>
        <v>486486.26467900001</v>
      </c>
      <c r="AD58" s="115"/>
      <c r="AE58" s="117">
        <f t="shared" si="14"/>
        <v>1507.6234000000404</v>
      </c>
      <c r="AF58" s="86">
        <f>IF((W58)=0,"",(AE58/W58))</f>
        <v>3.1086387557688962E-3</v>
      </c>
      <c r="AG58" s="115"/>
      <c r="AH58" s="119"/>
      <c r="AI58" s="116">
        <f>AI56+AI57</f>
        <v>488434.19257900002</v>
      </c>
      <c r="AJ58" s="115"/>
      <c r="AK58" s="117">
        <f t="shared" si="15"/>
        <v>1947.9279000000097</v>
      </c>
      <c r="AL58" s="86">
        <f>IF((AC58)=0,"",(AK58/AC58))</f>
        <v>4.0040758422754605E-3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-48258.29</v>
      </c>
      <c r="I59" s="115"/>
      <c r="J59" s="119"/>
      <c r="K59" s="122">
        <f>ROUND(-K58*10%,2)</f>
        <v>-48167.4</v>
      </c>
      <c r="L59" s="115"/>
      <c r="M59" s="123">
        <f>K59-H59</f>
        <v>90.889999999999418</v>
      </c>
      <c r="N59" s="92">
        <f>IF((H59)=0,"",(M59/H59))</f>
        <v>-1.8834069752575032E-3</v>
      </c>
      <c r="O59" s="115"/>
      <c r="P59" s="119"/>
      <c r="Q59" s="122">
        <f>ROUND(-Q58*10%,2)</f>
        <v>-48329.29</v>
      </c>
      <c r="R59" s="115"/>
      <c r="S59" s="123">
        <f t="shared" si="12"/>
        <v>-161.88999999999942</v>
      </c>
      <c r="T59" s="92">
        <f>IF((K59)=0,"",(S59/K59))</f>
        <v>3.3609868915490436E-3</v>
      </c>
      <c r="U59" s="115"/>
      <c r="V59" s="119"/>
      <c r="W59" s="122">
        <f>ROUND(-W58*10%,2)</f>
        <v>-48497.86</v>
      </c>
      <c r="X59" s="115"/>
      <c r="Y59" s="123">
        <f t="shared" si="13"/>
        <v>-168.56999999999971</v>
      </c>
      <c r="Z59" s="92">
        <f>IF((Q59)=0,"",(Y59/Q59))</f>
        <v>3.4879469572178631E-3</v>
      </c>
      <c r="AA59" s="115"/>
      <c r="AB59" s="119"/>
      <c r="AC59" s="122">
        <f>ROUND(-AC58*10%,2)</f>
        <v>-48648.63</v>
      </c>
      <c r="AD59" s="115"/>
      <c r="AE59" s="123">
        <f t="shared" si="14"/>
        <v>-150.7699999999968</v>
      </c>
      <c r="AF59" s="92">
        <f>IF((W59)=0,"",(AE59/W59))</f>
        <v>3.1087969654742869E-3</v>
      </c>
      <c r="AG59" s="115"/>
      <c r="AH59" s="119"/>
      <c r="AI59" s="122">
        <f>ROUND(-AI58*10%,2)</f>
        <v>-48843.42</v>
      </c>
      <c r="AJ59" s="115"/>
      <c r="AK59" s="123">
        <f t="shared" si="15"/>
        <v>-194.79000000000087</v>
      </c>
      <c r="AL59" s="92">
        <f>IF((AC59)=0,"",(AK59/AC59))</f>
        <v>4.0040182015403285E-3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434324.60848852369</v>
      </c>
      <c r="I60" s="127"/>
      <c r="J60" s="124"/>
      <c r="K60" s="128">
        <f>SUM(K58:K59)</f>
        <v>433506.59820199996</v>
      </c>
      <c r="L60" s="127"/>
      <c r="M60" s="129">
        <f>K60-H60</f>
        <v>-818.0102865237277</v>
      </c>
      <c r="N60" s="130">
        <f>IF((H60)=0,"",(M60/H60))</f>
        <v>-1.8834076415113889E-3</v>
      </c>
      <c r="O60" s="127"/>
      <c r="P60" s="124"/>
      <c r="Q60" s="128">
        <f>SUM(Q58:Q59)</f>
        <v>434963.57207900001</v>
      </c>
      <c r="R60" s="127"/>
      <c r="S60" s="129">
        <f t="shared" si="12"/>
        <v>1456.9738770000404</v>
      </c>
      <c r="T60" s="130">
        <f>IF((K60)=0,"",(S60/K60))</f>
        <v>3.3609035780376704E-3</v>
      </c>
      <c r="U60" s="127"/>
      <c r="V60" s="124"/>
      <c r="W60" s="128">
        <f>SUM(W58:W59)</f>
        <v>436480.78127899999</v>
      </c>
      <c r="X60" s="127"/>
      <c r="Y60" s="129">
        <f t="shared" si="13"/>
        <v>1517.209199999983</v>
      </c>
      <c r="Z60" s="130">
        <f>IF((Q60)=0,"",(Y60/Q60))</f>
        <v>3.4881293455177455E-3</v>
      </c>
      <c r="AA60" s="127"/>
      <c r="AB60" s="124"/>
      <c r="AC60" s="128">
        <f>SUM(AC58:AC59)</f>
        <v>437837.63467900001</v>
      </c>
      <c r="AD60" s="127"/>
      <c r="AE60" s="129">
        <f t="shared" si="14"/>
        <v>1356.8534000000218</v>
      </c>
      <c r="AF60" s="130">
        <f>IF((W60)=0,"",(AE60/W60))</f>
        <v>3.1086211769143545E-3</v>
      </c>
      <c r="AG60" s="127"/>
      <c r="AH60" s="124"/>
      <c r="AI60" s="128">
        <f>SUM(AI58:AI59)</f>
        <v>439590.77257900004</v>
      </c>
      <c r="AJ60" s="127"/>
      <c r="AK60" s="129">
        <f t="shared" si="15"/>
        <v>1753.1379000000306</v>
      </c>
      <c r="AL60" s="130">
        <f>IF((AC60)=0,"",(AK60/AC60))</f>
        <v>4.0040822468021533E-3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3">
        <v>6.0000000000000001E-3</v>
      </c>
      <c r="I63" s="152"/>
      <c r="J63" s="193">
        <v>6.0000000000000001E-3</v>
      </c>
      <c r="K63" s="152"/>
      <c r="L63" s="152"/>
      <c r="M63" s="152"/>
      <c r="N63" s="152"/>
      <c r="O63" s="152"/>
      <c r="P63" s="193">
        <v>6.0000000000000001E-3</v>
      </c>
      <c r="Q63" s="152"/>
      <c r="R63" s="152"/>
      <c r="S63" s="152"/>
      <c r="T63" s="152"/>
      <c r="U63" s="152"/>
      <c r="V63" s="193">
        <v>6.0000000000000001E-3</v>
      </c>
      <c r="W63" s="152"/>
      <c r="X63" s="152"/>
      <c r="Y63" s="152"/>
      <c r="Z63" s="152"/>
      <c r="AA63" s="152"/>
      <c r="AB63" s="193">
        <v>6.0000000000000001E-3</v>
      </c>
      <c r="AC63" s="152"/>
      <c r="AD63" s="152"/>
      <c r="AE63" s="152"/>
      <c r="AF63" s="152"/>
      <c r="AG63" s="152"/>
      <c r="AH63" s="193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topLeftCell="A41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16.38</v>
      </c>
      <c r="K12" s="18">
        <f t="shared" ref="K12:K27" si="1">$F12*J12</f>
        <v>16.38</v>
      </c>
      <c r="L12" s="19"/>
      <c r="M12" s="21">
        <f>K12-H12</f>
        <v>1.4599999999999991</v>
      </c>
      <c r="N12" s="22">
        <f>IF((H12)=0,"",(M12/H12))</f>
        <v>9.7855227882037474E-2</v>
      </c>
      <c r="O12" s="19"/>
      <c r="P12" s="16">
        <v>17.13</v>
      </c>
      <c r="Q12" s="18">
        <f t="shared" ref="Q12:Q27" si="2">$F12*P12</f>
        <v>17.13</v>
      </c>
      <c r="R12" s="19"/>
      <c r="S12" s="21">
        <f>Q12-K12</f>
        <v>0.75</v>
      </c>
      <c r="T12" s="22">
        <f t="shared" ref="T12:T34" si="3">IF((K12)=0,"",(S12/K12))</f>
        <v>4.5787545787545791E-2</v>
      </c>
      <c r="U12" s="19"/>
      <c r="V12" s="16">
        <v>17.489999999999998</v>
      </c>
      <c r="W12" s="18">
        <f t="shared" ref="W12:W27" si="4">$F12*V12</f>
        <v>17.489999999999998</v>
      </c>
      <c r="X12" s="19"/>
      <c r="Y12" s="21">
        <f>W12-Q12</f>
        <v>0.35999999999999943</v>
      </c>
      <c r="Z12" s="22">
        <f t="shared" ref="Z12:Z34" si="5">IF((Q12)=0,"",(Y12/Q12))</f>
        <v>2.1015761821365993E-2</v>
      </c>
      <c r="AA12" s="19"/>
      <c r="AB12" s="16">
        <v>17.739999999999998</v>
      </c>
      <c r="AC12" s="18">
        <f t="shared" ref="AC12:AC27" si="6">$F12*AB12</f>
        <v>17.739999999999998</v>
      </c>
      <c r="AD12" s="19"/>
      <c r="AE12" s="21">
        <f>AC12-W12</f>
        <v>0.25</v>
      </c>
      <c r="AF12" s="22">
        <f t="shared" ref="AF12:AF34" si="7">IF((W12)=0,"",(AE12/W12))</f>
        <v>1.4293882218410521E-2</v>
      </c>
      <c r="AG12" s="19"/>
      <c r="AH12" s="16">
        <v>18.25</v>
      </c>
      <c r="AI12" s="18">
        <f t="shared" ref="AI12:AI27" si="8">$F12*AH12</f>
        <v>18.25</v>
      </c>
      <c r="AJ12" s="19"/>
      <c r="AK12" s="21">
        <f>AI12-AC12</f>
        <v>0.51000000000000156</v>
      </c>
      <c r="AL12" s="22">
        <f t="shared" ref="AL12:AL34" si="9">IF((AC12)=0,"",(AK12/AC12))</f>
        <v>2.874859075535522E-2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ref="H14" si="16">F14*G14</f>
        <v>1.47</v>
      </c>
      <c r="I14" s="19"/>
      <c r="J14" s="16">
        <v>0</v>
      </c>
      <c r="K14" s="18">
        <f t="shared" ref="K14" si="17">$F14*J14</f>
        <v>0</v>
      </c>
      <c r="L14" s="19"/>
      <c r="M14" s="21">
        <f t="shared" ref="M14" si="18">K14-H14</f>
        <v>-1.47</v>
      </c>
      <c r="N14" s="22">
        <f t="shared" ref="N14" si="19">IF((H14)=0,"",(M14/H14))</f>
        <v>-1</v>
      </c>
      <c r="O14" s="19"/>
      <c r="P14" s="16">
        <v>0</v>
      </c>
      <c r="Q14" s="18">
        <f t="shared" ref="Q14" si="20">$F14*P14</f>
        <v>0</v>
      </c>
      <c r="R14" s="19"/>
      <c r="S14" s="21">
        <f t="shared" ref="S14" si="21">Q14-K14</f>
        <v>0</v>
      </c>
      <c r="T14" s="22" t="str">
        <f t="shared" ref="T14" si="22">IF((K14)=0,"",(S14/K14))</f>
        <v/>
      </c>
      <c r="U14" s="19"/>
      <c r="V14" s="16">
        <v>0</v>
      </c>
      <c r="W14" s="18">
        <f t="shared" ref="W14" si="23">$F14*V14</f>
        <v>0</v>
      </c>
      <c r="X14" s="19"/>
      <c r="Y14" s="21">
        <f t="shared" ref="Y14" si="24">W14-Q14</f>
        <v>0</v>
      </c>
      <c r="Z14" s="22" t="str">
        <f t="shared" ref="Z14" si="25">IF((Q14)=0,"",(Y14/Q14))</f>
        <v/>
      </c>
      <c r="AA14" s="19"/>
      <c r="AB14" s="16">
        <v>0</v>
      </c>
      <c r="AC14" s="18">
        <f t="shared" ref="AC14" si="26">$F14*AB14</f>
        <v>0</v>
      </c>
      <c r="AD14" s="19"/>
      <c r="AE14" s="21">
        <f t="shared" ref="AE14" si="27">AC14-W14</f>
        <v>0</v>
      </c>
      <c r="AF14" s="22" t="str">
        <f t="shared" ref="AF14" si="28">IF((W14)=0,"",(AE14/W14))</f>
        <v/>
      </c>
      <c r="AG14" s="19"/>
      <c r="AH14" s="16">
        <v>0</v>
      </c>
      <c r="AI14" s="18">
        <f t="shared" ref="AI14" si="29">$F14*AH14</f>
        <v>0</v>
      </c>
      <c r="AJ14" s="19"/>
      <c r="AK14" s="21">
        <f t="shared" ref="AK14" si="30">AI14-AC14</f>
        <v>0</v>
      </c>
      <c r="AL14" s="22" t="str">
        <f t="shared" ref="AL14" si="31"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100</v>
      </c>
      <c r="G19" s="16">
        <v>1.47E-2</v>
      </c>
      <c r="H19" s="18">
        <f t="shared" si="0"/>
        <v>1.47</v>
      </c>
      <c r="I19" s="19"/>
      <c r="J19" s="16">
        <v>1.61E-2</v>
      </c>
      <c r="K19" s="18">
        <f t="shared" si="1"/>
        <v>1.6099999999999999</v>
      </c>
      <c r="L19" s="19"/>
      <c r="M19" s="21">
        <f t="shared" si="10"/>
        <v>0.1399999999999999</v>
      </c>
      <c r="N19" s="22">
        <f t="shared" si="11"/>
        <v>9.5238095238095177E-2</v>
      </c>
      <c r="O19" s="19"/>
      <c r="P19" s="16">
        <v>1.6799999999999999E-2</v>
      </c>
      <c r="Q19" s="18">
        <f t="shared" si="2"/>
        <v>1.68</v>
      </c>
      <c r="R19" s="19"/>
      <c r="S19" s="21">
        <f t="shared" si="12"/>
        <v>7.0000000000000062E-2</v>
      </c>
      <c r="T19" s="22">
        <f t="shared" si="3"/>
        <v>4.3478260869565258E-2</v>
      </c>
      <c r="U19" s="19"/>
      <c r="V19" s="16">
        <v>1.7100000000000001E-2</v>
      </c>
      <c r="W19" s="18">
        <f t="shared" si="4"/>
        <v>1.71</v>
      </c>
      <c r="X19" s="19"/>
      <c r="Y19" s="21">
        <f t="shared" si="13"/>
        <v>3.0000000000000027E-2</v>
      </c>
      <c r="Z19" s="22">
        <f t="shared" si="5"/>
        <v>1.7857142857142873E-2</v>
      </c>
      <c r="AA19" s="19"/>
      <c r="AB19" s="16">
        <v>1.7299999999999999E-2</v>
      </c>
      <c r="AC19" s="18">
        <f t="shared" si="6"/>
        <v>1.73</v>
      </c>
      <c r="AD19" s="19"/>
      <c r="AE19" s="21">
        <f t="shared" si="14"/>
        <v>2.0000000000000018E-2</v>
      </c>
      <c r="AF19" s="22">
        <f t="shared" si="7"/>
        <v>1.169590643274855E-2</v>
      </c>
      <c r="AG19" s="19"/>
      <c r="AH19" s="16">
        <v>1.78E-2</v>
      </c>
      <c r="AI19" s="18">
        <f t="shared" si="8"/>
        <v>1.78</v>
      </c>
      <c r="AJ19" s="19"/>
      <c r="AK19" s="21">
        <f t="shared" si="15"/>
        <v>5.0000000000000044E-2</v>
      </c>
      <c r="AL19" s="22">
        <f t="shared" si="9"/>
        <v>2.890173410404627E-2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0"/>
        <v>0.01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-0.01</v>
      </c>
      <c r="L21" s="19"/>
      <c r="M21" s="21">
        <f t="shared" si="10"/>
        <v>-0.01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0.01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32">$G$7</f>
        <v>100</v>
      </c>
      <c r="G24" s="16">
        <v>-1E-4</v>
      </c>
      <c r="H24" s="18">
        <f t="shared" si="0"/>
        <v>-0.01</v>
      </c>
      <c r="I24" s="19"/>
      <c r="J24" s="16">
        <v>0</v>
      </c>
      <c r="K24" s="18">
        <f t="shared" si="1"/>
        <v>0</v>
      </c>
      <c r="L24" s="19"/>
      <c r="M24" s="21">
        <f t="shared" si="10"/>
        <v>0.01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32"/>
        <v>100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32"/>
        <v>100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32"/>
        <v>100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17.889999999999997</v>
      </c>
      <c r="I28" s="31"/>
      <c r="J28" s="28"/>
      <c r="K28" s="30">
        <f>SUM(K12:K27)</f>
        <v>17.989999999999998</v>
      </c>
      <c r="L28" s="31"/>
      <c r="M28" s="32">
        <f t="shared" si="10"/>
        <v>0.10000000000000142</v>
      </c>
      <c r="N28" s="33">
        <f t="shared" si="11"/>
        <v>5.5897149245389289E-3</v>
      </c>
      <c r="O28" s="31"/>
      <c r="P28" s="28"/>
      <c r="Q28" s="30">
        <f>SUM(Q12:Q27)</f>
        <v>18.809999999999999</v>
      </c>
      <c r="R28" s="31"/>
      <c r="S28" s="32">
        <f t="shared" si="12"/>
        <v>0.82000000000000028</v>
      </c>
      <c r="T28" s="33">
        <f t="shared" si="3"/>
        <v>4.5580878265703187E-2</v>
      </c>
      <c r="U28" s="31"/>
      <c r="V28" s="28"/>
      <c r="W28" s="30">
        <f>SUM(W12:W27)</f>
        <v>19.2</v>
      </c>
      <c r="X28" s="31"/>
      <c r="Y28" s="32">
        <f t="shared" si="13"/>
        <v>0.39000000000000057</v>
      </c>
      <c r="Z28" s="33">
        <f t="shared" si="5"/>
        <v>2.0733652312599712E-2</v>
      </c>
      <c r="AA28" s="31"/>
      <c r="AB28" s="28"/>
      <c r="AC28" s="30">
        <f>SUM(AC12:AC27)</f>
        <v>19.47</v>
      </c>
      <c r="AD28" s="31"/>
      <c r="AE28" s="32">
        <f t="shared" si="14"/>
        <v>0.26999999999999957</v>
      </c>
      <c r="AF28" s="33">
        <f t="shared" si="7"/>
        <v>1.4062499999999978E-2</v>
      </c>
      <c r="AG28" s="31"/>
      <c r="AH28" s="28"/>
      <c r="AI28" s="30">
        <f>SUM(AI12:AI27)</f>
        <v>20.03</v>
      </c>
      <c r="AJ28" s="31"/>
      <c r="AK28" s="32">
        <f t="shared" si="15"/>
        <v>0.56000000000000227</v>
      </c>
      <c r="AL28" s="33">
        <f t="shared" si="9"/>
        <v>2.8762198253723795E-2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100</v>
      </c>
      <c r="G29" s="16">
        <v>-1.6000000000000001E-3</v>
      </c>
      <c r="H29" s="18">
        <f t="shared" ref="H29:H35" si="33">F29*G29</f>
        <v>-0.16</v>
      </c>
      <c r="I29" s="19"/>
      <c r="J29" s="16">
        <v>-6.9999999999999999E-4</v>
      </c>
      <c r="K29" s="18">
        <f t="shared" ref="K29:K35" si="34">$F29*J29</f>
        <v>-6.9999999999999993E-2</v>
      </c>
      <c r="L29" s="19"/>
      <c r="M29" s="21">
        <f t="shared" si="10"/>
        <v>9.0000000000000011E-2</v>
      </c>
      <c r="N29" s="22">
        <f t="shared" si="11"/>
        <v>-0.5625</v>
      </c>
      <c r="O29" s="19"/>
      <c r="P29" s="16">
        <v>0</v>
      </c>
      <c r="Q29" s="18">
        <f t="shared" ref="Q29:Q35" si="35">$F29*P29</f>
        <v>0</v>
      </c>
      <c r="R29" s="19"/>
      <c r="S29" s="21">
        <f t="shared" si="12"/>
        <v>6.9999999999999993E-2</v>
      </c>
      <c r="T29" s="22">
        <f t="shared" si="3"/>
        <v>-1</v>
      </c>
      <c r="U29" s="19"/>
      <c r="V29" s="16">
        <v>0</v>
      </c>
      <c r="W29" s="18">
        <f t="shared" ref="W29:W35" si="36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7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8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:F31" si="39">$G$7</f>
        <v>100</v>
      </c>
      <c r="G30" s="16">
        <v>-2.1403213611039147E-4</v>
      </c>
      <c r="H30" s="18">
        <f t="shared" si="33"/>
        <v>-2.1403213611039147E-2</v>
      </c>
      <c r="I30" s="19"/>
      <c r="J30" s="16">
        <v>1.1999999999999999E-3</v>
      </c>
      <c r="K30" s="18">
        <f t="shared" si="34"/>
        <v>0.12</v>
      </c>
      <c r="L30" s="19"/>
      <c r="M30" s="21">
        <f t="shared" ref="M30:M31" si="40">K30-H30</f>
        <v>0.14140321361103914</v>
      </c>
      <c r="N30" s="22">
        <f t="shared" ref="N30:N31" si="41">IF((H30)=0,"",(M30/H30))</f>
        <v>-6.6066346942455185</v>
      </c>
      <c r="O30" s="19"/>
      <c r="P30" s="16">
        <v>0</v>
      </c>
      <c r="Q30" s="18">
        <f t="shared" si="35"/>
        <v>0</v>
      </c>
      <c r="R30" s="19"/>
      <c r="S30" s="21">
        <f t="shared" ref="S30:S31" si="42">Q30-K30</f>
        <v>-0.12</v>
      </c>
      <c r="T30" s="22">
        <f t="shared" ref="T30:T31" si="43">IF((K30)=0,"",(S30/K30))</f>
        <v>-1</v>
      </c>
      <c r="U30" s="19"/>
      <c r="V30" s="16">
        <v>0</v>
      </c>
      <c r="W30" s="18">
        <f t="shared" si="36"/>
        <v>0</v>
      </c>
      <c r="X30" s="19"/>
      <c r="Y30" s="21">
        <f t="shared" ref="Y30:Y31" si="44">W30-Q30</f>
        <v>0</v>
      </c>
      <c r="Z30" s="22" t="str">
        <f t="shared" ref="Z30:Z31" si="45">IF((Q30)=0,"",(Y30/Q30))</f>
        <v/>
      </c>
      <c r="AA30" s="19"/>
      <c r="AB30" s="16">
        <v>0</v>
      </c>
      <c r="AC30" s="18">
        <f t="shared" si="37"/>
        <v>0</v>
      </c>
      <c r="AD30" s="19"/>
      <c r="AE30" s="21">
        <f t="shared" ref="AE30:AE31" si="46">AC30-W30</f>
        <v>0</v>
      </c>
      <c r="AF30" s="22" t="str">
        <f t="shared" ref="AF30:AF31" si="47">IF((W30)=0,"",(AE30/W30))</f>
        <v/>
      </c>
      <c r="AG30" s="19"/>
      <c r="AH30" s="16">
        <v>0</v>
      </c>
      <c r="AI30" s="18">
        <f t="shared" si="38"/>
        <v>0</v>
      </c>
      <c r="AJ30" s="19"/>
      <c r="AK30" s="21">
        <f t="shared" ref="AK30:AK31" si="48">AI30-AC30</f>
        <v>0</v>
      </c>
      <c r="AL30" s="22" t="str">
        <f t="shared" ref="AL30:AL31" si="49">IF((AC30)=0,"",(AK30/AC30))</f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39"/>
        <v>100</v>
      </c>
      <c r="G31" s="16">
        <v>0</v>
      </c>
      <c r="H31" s="18">
        <f t="shared" si="33"/>
        <v>0</v>
      </c>
      <c r="I31" s="19"/>
      <c r="J31" s="16">
        <v>1E-4</v>
      </c>
      <c r="K31" s="18">
        <f t="shared" si="34"/>
        <v>0.01</v>
      </c>
      <c r="L31" s="19"/>
      <c r="M31" s="21">
        <f t="shared" si="40"/>
        <v>0.01</v>
      </c>
      <c r="N31" s="22" t="str">
        <f t="shared" si="41"/>
        <v/>
      </c>
      <c r="O31" s="19"/>
      <c r="P31" s="16">
        <v>0</v>
      </c>
      <c r="Q31" s="18">
        <f t="shared" si="35"/>
        <v>0</v>
      </c>
      <c r="R31" s="19"/>
      <c r="S31" s="21">
        <f t="shared" si="42"/>
        <v>-0.01</v>
      </c>
      <c r="T31" s="22">
        <f t="shared" si="43"/>
        <v>-1</v>
      </c>
      <c r="U31" s="19"/>
      <c r="V31" s="16">
        <v>0</v>
      </c>
      <c r="W31" s="18">
        <f t="shared" si="36"/>
        <v>0</v>
      </c>
      <c r="X31" s="19"/>
      <c r="Y31" s="21">
        <f t="shared" si="44"/>
        <v>0</v>
      </c>
      <c r="Z31" s="22" t="str">
        <f t="shared" si="45"/>
        <v/>
      </c>
      <c r="AA31" s="19"/>
      <c r="AB31" s="16">
        <v>0</v>
      </c>
      <c r="AC31" s="18">
        <f t="shared" si="37"/>
        <v>0</v>
      </c>
      <c r="AD31" s="19"/>
      <c r="AE31" s="21">
        <f t="shared" si="46"/>
        <v>0</v>
      </c>
      <c r="AF31" s="22" t="str">
        <f t="shared" si="47"/>
        <v/>
      </c>
      <c r="AG31" s="19"/>
      <c r="AH31" s="16">
        <v>0</v>
      </c>
      <c r="AI31" s="18">
        <f t="shared" si="38"/>
        <v>0</v>
      </c>
      <c r="AJ31" s="19"/>
      <c r="AK31" s="21">
        <f t="shared" si="48"/>
        <v>0</v>
      </c>
      <c r="AL31" s="22" t="str">
        <f t="shared" si="49"/>
        <v/>
      </c>
    </row>
    <row r="32" spans="2:38" hidden="1" x14ac:dyDescent="0.25">
      <c r="B32" s="35"/>
      <c r="C32" s="14"/>
      <c r="D32" s="15"/>
      <c r="E32" s="15"/>
      <c r="F32" s="17">
        <f t="shared" ref="F32:F33" si="50">$G$7</f>
        <v>100</v>
      </c>
      <c r="G32" s="16"/>
      <c r="H32" s="18">
        <f t="shared" si="33"/>
        <v>0</v>
      </c>
      <c r="I32" s="36"/>
      <c r="J32" s="16"/>
      <c r="K32" s="18">
        <f t="shared" si="34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5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6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7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8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50"/>
        <v>100</v>
      </c>
      <c r="G33" s="141">
        <v>6.0000000000000002E-5</v>
      </c>
      <c r="H33" s="18">
        <f t="shared" si="33"/>
        <v>6.0000000000000001E-3</v>
      </c>
      <c r="I33" s="19"/>
      <c r="J33" s="141">
        <v>6.0000000000000022E-5</v>
      </c>
      <c r="K33" s="18">
        <f t="shared" si="34"/>
        <v>6.0000000000000019E-3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35"/>
        <v>6.0000000000000001E-3</v>
      </c>
      <c r="R33" s="19"/>
      <c r="S33" s="21">
        <f t="shared" si="12"/>
        <v>0</v>
      </c>
      <c r="T33" s="22">
        <f t="shared" si="3"/>
        <v>0</v>
      </c>
      <c r="U33" s="19"/>
      <c r="V33" s="141">
        <v>5.9999999999999995E-5</v>
      </c>
      <c r="W33" s="18">
        <f t="shared" si="36"/>
        <v>5.9999999999999993E-3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6.0000000000000008E-5</v>
      </c>
      <c r="AC33" s="18">
        <f t="shared" si="37"/>
        <v>6.000000000000001E-3</v>
      </c>
      <c r="AD33" s="19"/>
      <c r="AE33" s="21">
        <f t="shared" si="14"/>
        <v>0</v>
      </c>
      <c r="AF33" s="22">
        <f t="shared" si="7"/>
        <v>0</v>
      </c>
      <c r="AG33" s="19"/>
      <c r="AH33" s="141">
        <v>5.9949401203565472E-5</v>
      </c>
      <c r="AI33" s="18">
        <f t="shared" si="38"/>
        <v>5.9949401203565475E-3</v>
      </c>
      <c r="AJ33" s="19"/>
      <c r="AK33" s="21">
        <f t="shared" si="15"/>
        <v>-5.0598796434535298E-6</v>
      </c>
      <c r="AL33" s="22">
        <f t="shared" si="9"/>
        <v>-8.4331327390892153E-4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3.0790000000000077</v>
      </c>
      <c r="G34" s="38">
        <f>IF(ISBLANK(D5)=TRUE, 0, IF(D5="TOU", 0.64*$G$44+0.18*$G$45+0.18*$G$46, IF(AND(D5="non-TOU", F48&gt;0), G48,G47)))</f>
        <v>8.8919999999999999E-2</v>
      </c>
      <c r="H34" s="18">
        <f t="shared" si="33"/>
        <v>0.27378468000000067</v>
      </c>
      <c r="I34" s="19"/>
      <c r="J34" s="38">
        <f>0.64*$G$44+0.18*$G$45+0.18*$G$46</f>
        <v>8.8919999999999999E-2</v>
      </c>
      <c r="K34" s="18">
        <f t="shared" si="34"/>
        <v>0.27378468000000067</v>
      </c>
      <c r="L34" s="19"/>
      <c r="M34" s="21">
        <f t="shared" si="10"/>
        <v>0</v>
      </c>
      <c r="N34" s="22">
        <f t="shared" si="11"/>
        <v>0</v>
      </c>
      <c r="O34" s="19"/>
      <c r="P34" s="38">
        <f>0.64*$G$44+0.18*$G$45+0.18*$G$46</f>
        <v>8.8919999999999999E-2</v>
      </c>
      <c r="Q34" s="18">
        <f t="shared" si="35"/>
        <v>0.27378468000000067</v>
      </c>
      <c r="R34" s="19"/>
      <c r="S34" s="21">
        <f t="shared" si="12"/>
        <v>0</v>
      </c>
      <c r="T34" s="22">
        <f t="shared" si="3"/>
        <v>0</v>
      </c>
      <c r="U34" s="19"/>
      <c r="V34" s="38">
        <f>0.64*$G$44+0.18*$G$45+0.18*$G$46</f>
        <v>8.8919999999999999E-2</v>
      </c>
      <c r="W34" s="18">
        <f t="shared" si="36"/>
        <v>0.27378468000000067</v>
      </c>
      <c r="X34" s="19"/>
      <c r="Y34" s="21">
        <f t="shared" si="13"/>
        <v>0</v>
      </c>
      <c r="Z34" s="22">
        <f t="shared" si="5"/>
        <v>0</v>
      </c>
      <c r="AA34" s="19"/>
      <c r="AB34" s="38">
        <f>0.64*$G$44+0.18*$G$45+0.18*$G$46</f>
        <v>8.8919999999999999E-2</v>
      </c>
      <c r="AC34" s="18">
        <f t="shared" si="37"/>
        <v>0.27378468000000067</v>
      </c>
      <c r="AD34" s="19"/>
      <c r="AE34" s="21">
        <f t="shared" si="14"/>
        <v>0</v>
      </c>
      <c r="AF34" s="22">
        <f t="shared" si="7"/>
        <v>0</v>
      </c>
      <c r="AG34" s="19"/>
      <c r="AH34" s="38">
        <f>0.64*$G$44+0.18*$G$45+0.18*$G$46</f>
        <v>8.8919999999999999E-2</v>
      </c>
      <c r="AI34" s="18">
        <f t="shared" si="38"/>
        <v>0.27378468000000067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33"/>
        <v>0.79</v>
      </c>
      <c r="I35" s="19"/>
      <c r="J35" s="38">
        <v>0.79</v>
      </c>
      <c r="K35" s="18">
        <f t="shared" si="34"/>
        <v>0.79</v>
      </c>
      <c r="L35" s="19"/>
      <c r="M35" s="21">
        <f t="shared" si="10"/>
        <v>0</v>
      </c>
      <c r="N35" s="22"/>
      <c r="O35" s="19"/>
      <c r="P35" s="38">
        <v>0.79</v>
      </c>
      <c r="Q35" s="18">
        <f t="shared" si="35"/>
        <v>0.79</v>
      </c>
      <c r="R35" s="19"/>
      <c r="S35" s="21">
        <f t="shared" si="12"/>
        <v>0</v>
      </c>
      <c r="T35" s="22"/>
      <c r="U35" s="19"/>
      <c r="V35" s="38">
        <v>0.79</v>
      </c>
      <c r="W35" s="18">
        <f t="shared" si="36"/>
        <v>0.79</v>
      </c>
      <c r="X35" s="19"/>
      <c r="Y35" s="21">
        <f t="shared" si="13"/>
        <v>0</v>
      </c>
      <c r="Z35" s="22"/>
      <c r="AA35" s="19"/>
      <c r="AB35" s="38">
        <v>0.79</v>
      </c>
      <c r="AC35" s="18">
        <f t="shared" si="37"/>
        <v>0.79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38"/>
        <v>0</v>
      </c>
      <c r="AJ35" s="19"/>
      <c r="AK35" s="21">
        <f t="shared" si="15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18.778381466388957</v>
      </c>
      <c r="I36" s="31"/>
      <c r="J36" s="42"/>
      <c r="K36" s="44">
        <f>SUM(K29:K35)+K28</f>
        <v>19.119784679999999</v>
      </c>
      <c r="L36" s="31"/>
      <c r="M36" s="32">
        <f t="shared" si="10"/>
        <v>0.34140321361104142</v>
      </c>
      <c r="N36" s="33">
        <f t="shared" ref="N36:N46" si="51">IF((H36)=0,"",(M36/H36))</f>
        <v>1.8180651736259171E-2</v>
      </c>
      <c r="O36" s="31"/>
      <c r="P36" s="42"/>
      <c r="Q36" s="44">
        <f>SUM(Q29:Q35)+Q28</f>
        <v>19.87978468</v>
      </c>
      <c r="R36" s="31"/>
      <c r="S36" s="32">
        <f t="shared" si="12"/>
        <v>0.76000000000000156</v>
      </c>
      <c r="T36" s="33">
        <f t="shared" ref="T36:T46" si="52">IF((K36)=0,"",(S36/K36))</f>
        <v>3.974940161303122E-2</v>
      </c>
      <c r="U36" s="31"/>
      <c r="V36" s="42"/>
      <c r="W36" s="44">
        <f>SUM(W29:W35)+W28</f>
        <v>20.269784680000001</v>
      </c>
      <c r="X36" s="31"/>
      <c r="Y36" s="32">
        <f t="shared" si="13"/>
        <v>0.39000000000000057</v>
      </c>
      <c r="Z36" s="33">
        <f t="shared" ref="Z36:Z46" si="53">IF((Q36)=0,"",(Y36/Q36))</f>
        <v>1.961791871882591E-2</v>
      </c>
      <c r="AA36" s="31"/>
      <c r="AB36" s="42"/>
      <c r="AC36" s="44">
        <f>SUM(AC29:AC35)+AC28</f>
        <v>20.53978468</v>
      </c>
      <c r="AD36" s="31"/>
      <c r="AE36" s="32">
        <f t="shared" si="14"/>
        <v>0.26999999999999957</v>
      </c>
      <c r="AF36" s="33">
        <f t="shared" ref="AF36:AF46" si="54">IF((W36)=0,"",(AE36/W36))</f>
        <v>1.332031909872264E-2</v>
      </c>
      <c r="AG36" s="31"/>
      <c r="AH36" s="42"/>
      <c r="AI36" s="44">
        <f>SUM(AI29:AI35)+AI28</f>
        <v>20.309779620120359</v>
      </c>
      <c r="AJ36" s="31"/>
      <c r="AK36" s="32">
        <f t="shared" si="15"/>
        <v>-0.23000505987964104</v>
      </c>
      <c r="AL36" s="33">
        <f t="shared" ref="AL36:AL46" si="55">IF((AC36)=0,"",(AK36/AC36))</f>
        <v>-1.1198026827593844E-2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103.07900000000001</v>
      </c>
      <c r="G37" s="20">
        <v>7.1999999999999998E-3</v>
      </c>
      <c r="H37" s="18">
        <f>F37*G37</f>
        <v>0.74216880000000007</v>
      </c>
      <c r="I37" s="19"/>
      <c r="J37" s="20">
        <v>7.6E-3</v>
      </c>
      <c r="K37" s="18">
        <f>$F37*J37</f>
        <v>0.78340040000000011</v>
      </c>
      <c r="L37" s="19"/>
      <c r="M37" s="21">
        <f t="shared" si="10"/>
        <v>4.1231600000000035E-2</v>
      </c>
      <c r="N37" s="22">
        <f t="shared" si="51"/>
        <v>5.5555555555555594E-2</v>
      </c>
      <c r="O37" s="19"/>
      <c r="P37" s="20">
        <v>7.7999999999999996E-3</v>
      </c>
      <c r="Q37" s="18">
        <f>$F37*P37</f>
        <v>0.80401620000000007</v>
      </c>
      <c r="R37" s="19"/>
      <c r="S37" s="21">
        <f t="shared" si="12"/>
        <v>2.0615799999999962E-2</v>
      </c>
      <c r="T37" s="22">
        <f t="shared" si="52"/>
        <v>2.6315789473684157E-2</v>
      </c>
      <c r="U37" s="19"/>
      <c r="V37" s="20">
        <v>8.0999999999999996E-3</v>
      </c>
      <c r="W37" s="18">
        <f>$F37*V37</f>
        <v>0.83493990000000007</v>
      </c>
      <c r="X37" s="19"/>
      <c r="Y37" s="21">
        <f t="shared" si="13"/>
        <v>3.0923699999999998E-2</v>
      </c>
      <c r="Z37" s="22">
        <f t="shared" si="53"/>
        <v>3.8461538461538457E-2</v>
      </c>
      <c r="AA37" s="19"/>
      <c r="AB37" s="20">
        <v>8.3999999999999995E-3</v>
      </c>
      <c r="AC37" s="18">
        <f>$F37*AB37</f>
        <v>0.86586360000000007</v>
      </c>
      <c r="AD37" s="19"/>
      <c r="AE37" s="21">
        <f t="shared" si="14"/>
        <v>3.0923699999999998E-2</v>
      </c>
      <c r="AF37" s="22">
        <f t="shared" si="54"/>
        <v>3.7037037037037035E-2</v>
      </c>
      <c r="AG37" s="19"/>
      <c r="AH37" s="20">
        <v>8.6E-3</v>
      </c>
      <c r="AI37" s="18">
        <f>$F37*AH37</f>
        <v>0.88647940000000003</v>
      </c>
      <c r="AJ37" s="19"/>
      <c r="AK37" s="21">
        <f t="shared" si="15"/>
        <v>2.0615799999999962E-2</v>
      </c>
      <c r="AL37" s="22">
        <f t="shared" si="55"/>
        <v>2.3809523809523763E-2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103.07900000000001</v>
      </c>
      <c r="G38" s="20">
        <v>5.1999999999999998E-3</v>
      </c>
      <c r="H38" s="18">
        <f>F38*G38</f>
        <v>0.53601080000000001</v>
      </c>
      <c r="I38" s="19"/>
      <c r="J38" s="20">
        <v>5.5999999999999999E-3</v>
      </c>
      <c r="K38" s="18">
        <f>$F38*J38</f>
        <v>0.57724240000000004</v>
      </c>
      <c r="L38" s="19"/>
      <c r="M38" s="21">
        <f t="shared" si="10"/>
        <v>4.1231600000000035E-2</v>
      </c>
      <c r="N38" s="22">
        <f t="shared" si="51"/>
        <v>7.6923076923076983E-2</v>
      </c>
      <c r="O38" s="19"/>
      <c r="P38" s="20">
        <v>5.7000000000000002E-3</v>
      </c>
      <c r="Q38" s="18">
        <f>$F38*P38</f>
        <v>0.58755030000000008</v>
      </c>
      <c r="R38" s="19"/>
      <c r="S38" s="21">
        <f t="shared" si="12"/>
        <v>1.0307900000000036E-2</v>
      </c>
      <c r="T38" s="22">
        <f t="shared" si="52"/>
        <v>1.7857142857142919E-2</v>
      </c>
      <c r="U38" s="19"/>
      <c r="V38" s="20">
        <v>5.7999999999999996E-3</v>
      </c>
      <c r="W38" s="18">
        <f>$F38*V38</f>
        <v>0.59785820000000001</v>
      </c>
      <c r="X38" s="19"/>
      <c r="Y38" s="21">
        <f t="shared" si="13"/>
        <v>1.0307899999999925E-2</v>
      </c>
      <c r="Z38" s="22">
        <f t="shared" si="53"/>
        <v>1.7543859649122678E-2</v>
      </c>
      <c r="AA38" s="19"/>
      <c r="AB38" s="20">
        <v>6.0000000000000001E-3</v>
      </c>
      <c r="AC38" s="18">
        <f>$F38*AB38</f>
        <v>0.61847400000000008</v>
      </c>
      <c r="AD38" s="19"/>
      <c r="AE38" s="21">
        <f t="shared" si="14"/>
        <v>2.0615800000000073E-2</v>
      </c>
      <c r="AF38" s="22">
        <f t="shared" si="54"/>
        <v>3.448275862068978E-2</v>
      </c>
      <c r="AG38" s="19"/>
      <c r="AH38" s="20">
        <v>6.1000000000000004E-3</v>
      </c>
      <c r="AI38" s="18">
        <f>$F38*AH38</f>
        <v>0.62878190000000012</v>
      </c>
      <c r="AJ38" s="19"/>
      <c r="AK38" s="21">
        <f t="shared" si="15"/>
        <v>1.0307900000000036E-2</v>
      </c>
      <c r="AL38" s="22">
        <f t="shared" si="55"/>
        <v>1.6666666666666722E-2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20.056561066388959</v>
      </c>
      <c r="I39" s="49"/>
      <c r="J39" s="48"/>
      <c r="K39" s="44">
        <f>SUM(K36:K38)</f>
        <v>20.480427479999999</v>
      </c>
      <c r="L39" s="49"/>
      <c r="M39" s="32">
        <f t="shared" si="10"/>
        <v>0.42386641361104083</v>
      </c>
      <c r="N39" s="33">
        <f t="shared" si="51"/>
        <v>2.113355386339693E-2</v>
      </c>
      <c r="O39" s="49"/>
      <c r="P39" s="48"/>
      <c r="Q39" s="44">
        <f>SUM(Q36:Q38)</f>
        <v>21.27135118</v>
      </c>
      <c r="R39" s="49"/>
      <c r="S39" s="32">
        <f t="shared" si="12"/>
        <v>0.79092370000000045</v>
      </c>
      <c r="T39" s="33">
        <f t="shared" si="52"/>
        <v>3.8618515202984448E-2</v>
      </c>
      <c r="U39" s="49"/>
      <c r="V39" s="48"/>
      <c r="W39" s="44">
        <f>SUM(W36:W38)</f>
        <v>21.70258278</v>
      </c>
      <c r="X39" s="49"/>
      <c r="Y39" s="32">
        <f t="shared" si="13"/>
        <v>0.43123160000000027</v>
      </c>
      <c r="Z39" s="33">
        <f t="shared" si="53"/>
        <v>2.0272882354810538E-2</v>
      </c>
      <c r="AA39" s="49"/>
      <c r="AB39" s="48"/>
      <c r="AC39" s="44">
        <f>SUM(AC36:AC38)</f>
        <v>22.02412228</v>
      </c>
      <c r="AD39" s="49"/>
      <c r="AE39" s="32">
        <f t="shared" si="14"/>
        <v>0.32153950000000009</v>
      </c>
      <c r="AF39" s="33">
        <f t="shared" si="54"/>
        <v>1.4815725080257018E-2</v>
      </c>
      <c r="AG39" s="49"/>
      <c r="AH39" s="48"/>
      <c r="AI39" s="44">
        <f>SUM(AI36:AI38)</f>
        <v>21.825040920120358</v>
      </c>
      <c r="AJ39" s="49"/>
      <c r="AK39" s="32">
        <f t="shared" si="15"/>
        <v>-0.19908135987964215</v>
      </c>
      <c r="AL39" s="33">
        <f t="shared" si="55"/>
        <v>-9.0392414893385783E-3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103.07900000000001</v>
      </c>
      <c r="G40" s="51">
        <v>4.4000000000000003E-3</v>
      </c>
      <c r="H40" s="52">
        <f t="shared" ref="H40:H48" si="56">F40*G40</f>
        <v>0.45354760000000005</v>
      </c>
      <c r="I40" s="19"/>
      <c r="J40" s="51">
        <v>4.4000000000000003E-3</v>
      </c>
      <c r="K40" s="52">
        <f t="shared" ref="K40:K48" si="57">$F40*J40</f>
        <v>0.45354760000000005</v>
      </c>
      <c r="L40" s="19"/>
      <c r="M40" s="21">
        <f t="shared" si="10"/>
        <v>0</v>
      </c>
      <c r="N40" s="53">
        <f t="shared" si="51"/>
        <v>0</v>
      </c>
      <c r="O40" s="19"/>
      <c r="P40" s="51">
        <v>4.4000000000000003E-3</v>
      </c>
      <c r="Q40" s="52">
        <f t="shared" ref="Q40:Q48" si="58">$F40*P40</f>
        <v>0.45354760000000005</v>
      </c>
      <c r="R40" s="19"/>
      <c r="S40" s="21">
        <f t="shared" si="12"/>
        <v>0</v>
      </c>
      <c r="T40" s="53">
        <f t="shared" si="52"/>
        <v>0</v>
      </c>
      <c r="U40" s="19"/>
      <c r="V40" s="51">
        <v>4.4000000000000003E-3</v>
      </c>
      <c r="W40" s="52">
        <f t="shared" ref="W40:W48" si="59">$F40*V40</f>
        <v>0.45354760000000005</v>
      </c>
      <c r="X40" s="19"/>
      <c r="Y40" s="21">
        <f t="shared" si="13"/>
        <v>0</v>
      </c>
      <c r="Z40" s="53">
        <f t="shared" si="53"/>
        <v>0</v>
      </c>
      <c r="AA40" s="19"/>
      <c r="AB40" s="51">
        <v>4.4000000000000003E-3</v>
      </c>
      <c r="AC40" s="52">
        <f t="shared" ref="AC40:AC48" si="60">$F40*AB40</f>
        <v>0.45354760000000005</v>
      </c>
      <c r="AD40" s="19"/>
      <c r="AE40" s="21">
        <f t="shared" si="14"/>
        <v>0</v>
      </c>
      <c r="AF40" s="53">
        <f t="shared" si="54"/>
        <v>0</v>
      </c>
      <c r="AG40" s="19"/>
      <c r="AH40" s="51">
        <v>4.4000000000000003E-3</v>
      </c>
      <c r="AI40" s="52">
        <f t="shared" ref="AI40:AI48" si="61">$F40*AH40</f>
        <v>0.45354760000000005</v>
      </c>
      <c r="AJ40" s="19"/>
      <c r="AK40" s="21">
        <f t="shared" si="15"/>
        <v>0</v>
      </c>
      <c r="AL40" s="53">
        <f t="shared" si="55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103.07900000000001</v>
      </c>
      <c r="G41" s="51">
        <v>1.1999999999999999E-3</v>
      </c>
      <c r="H41" s="52">
        <f t="shared" si="56"/>
        <v>0.12369479999999999</v>
      </c>
      <c r="I41" s="19"/>
      <c r="J41" s="51">
        <v>1.1999999999999999E-3</v>
      </c>
      <c r="K41" s="52">
        <f t="shared" si="57"/>
        <v>0.12369479999999999</v>
      </c>
      <c r="L41" s="19"/>
      <c r="M41" s="21">
        <f t="shared" si="10"/>
        <v>0</v>
      </c>
      <c r="N41" s="53">
        <f t="shared" si="51"/>
        <v>0</v>
      </c>
      <c r="O41" s="19"/>
      <c r="P41" s="51">
        <v>1.2999999999999999E-3</v>
      </c>
      <c r="Q41" s="52">
        <f t="shared" si="58"/>
        <v>0.1340027</v>
      </c>
      <c r="R41" s="19"/>
      <c r="S41" s="21">
        <f t="shared" si="12"/>
        <v>1.0307900000000009E-2</v>
      </c>
      <c r="T41" s="53">
        <f t="shared" si="52"/>
        <v>8.3333333333333412E-2</v>
      </c>
      <c r="U41" s="19"/>
      <c r="V41" s="51">
        <v>1.2999999999999999E-3</v>
      </c>
      <c r="W41" s="52">
        <f t="shared" si="59"/>
        <v>0.1340027</v>
      </c>
      <c r="X41" s="19"/>
      <c r="Y41" s="21">
        <f t="shared" si="13"/>
        <v>0</v>
      </c>
      <c r="Z41" s="53">
        <f t="shared" si="53"/>
        <v>0</v>
      </c>
      <c r="AA41" s="19"/>
      <c r="AB41" s="51">
        <v>1.2999999999999999E-3</v>
      </c>
      <c r="AC41" s="52">
        <f t="shared" si="60"/>
        <v>0.1340027</v>
      </c>
      <c r="AD41" s="19"/>
      <c r="AE41" s="21">
        <f t="shared" si="14"/>
        <v>0</v>
      </c>
      <c r="AF41" s="53">
        <f t="shared" si="54"/>
        <v>0</v>
      </c>
      <c r="AG41" s="19"/>
      <c r="AH41" s="51">
        <v>1.2999999999999999E-3</v>
      </c>
      <c r="AI41" s="52">
        <f t="shared" si="61"/>
        <v>0.1340027</v>
      </c>
      <c r="AJ41" s="19"/>
      <c r="AK41" s="21">
        <f t="shared" si="15"/>
        <v>0</v>
      </c>
      <c r="AL41" s="53">
        <f t="shared" si="55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52">
        <f t="shared" si="56"/>
        <v>0.25</v>
      </c>
      <c r="I42" s="19"/>
      <c r="J42" s="51">
        <v>0.25</v>
      </c>
      <c r="K42" s="52">
        <f t="shared" si="57"/>
        <v>0.25</v>
      </c>
      <c r="L42" s="19"/>
      <c r="M42" s="21">
        <f t="shared" si="10"/>
        <v>0</v>
      </c>
      <c r="N42" s="53">
        <f t="shared" si="51"/>
        <v>0</v>
      </c>
      <c r="O42" s="19"/>
      <c r="P42" s="51">
        <v>0.25</v>
      </c>
      <c r="Q42" s="52">
        <f t="shared" si="58"/>
        <v>0.25</v>
      </c>
      <c r="R42" s="19"/>
      <c r="S42" s="21">
        <f t="shared" si="12"/>
        <v>0</v>
      </c>
      <c r="T42" s="53">
        <f t="shared" si="52"/>
        <v>0</v>
      </c>
      <c r="U42" s="19"/>
      <c r="V42" s="51">
        <v>0.25</v>
      </c>
      <c r="W42" s="52">
        <f t="shared" si="59"/>
        <v>0.25</v>
      </c>
      <c r="X42" s="19"/>
      <c r="Y42" s="21">
        <f t="shared" si="13"/>
        <v>0</v>
      </c>
      <c r="Z42" s="53">
        <f t="shared" si="53"/>
        <v>0</v>
      </c>
      <c r="AA42" s="19"/>
      <c r="AB42" s="51">
        <v>0.25</v>
      </c>
      <c r="AC42" s="52">
        <f t="shared" si="60"/>
        <v>0.25</v>
      </c>
      <c r="AD42" s="19"/>
      <c r="AE42" s="21">
        <f t="shared" si="14"/>
        <v>0</v>
      </c>
      <c r="AF42" s="53">
        <f t="shared" si="54"/>
        <v>0</v>
      </c>
      <c r="AG42" s="19"/>
      <c r="AH42" s="51">
        <v>0.25</v>
      </c>
      <c r="AI42" s="52">
        <f t="shared" si="61"/>
        <v>0.25</v>
      </c>
      <c r="AJ42" s="19"/>
      <c r="AK42" s="21">
        <f t="shared" si="15"/>
        <v>0</v>
      </c>
      <c r="AL42" s="53">
        <f t="shared" si="55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100</v>
      </c>
      <c r="G43" s="51">
        <v>7.0000000000000001E-3</v>
      </c>
      <c r="H43" s="52">
        <f t="shared" si="56"/>
        <v>0.70000000000000007</v>
      </c>
      <c r="I43" s="19"/>
      <c r="J43" s="51">
        <v>7.0000000000000001E-3</v>
      </c>
      <c r="K43" s="52">
        <f t="shared" si="57"/>
        <v>0.70000000000000007</v>
      </c>
      <c r="L43" s="19"/>
      <c r="M43" s="21">
        <f t="shared" si="10"/>
        <v>0</v>
      </c>
      <c r="N43" s="53">
        <f t="shared" si="51"/>
        <v>0</v>
      </c>
      <c r="O43" s="19"/>
      <c r="P43" s="51">
        <v>7.0000000000000001E-3</v>
      </c>
      <c r="Q43" s="52">
        <f t="shared" si="58"/>
        <v>0.70000000000000007</v>
      </c>
      <c r="R43" s="19"/>
      <c r="S43" s="21">
        <f t="shared" si="12"/>
        <v>0</v>
      </c>
      <c r="T43" s="53">
        <f t="shared" si="52"/>
        <v>0</v>
      </c>
      <c r="U43" s="19"/>
      <c r="V43" s="51">
        <v>7.0000000000000001E-3</v>
      </c>
      <c r="W43" s="52">
        <f t="shared" si="59"/>
        <v>0.70000000000000007</v>
      </c>
      <c r="X43" s="19"/>
      <c r="Y43" s="21">
        <f t="shared" si="13"/>
        <v>0</v>
      </c>
      <c r="Z43" s="53">
        <f t="shared" si="53"/>
        <v>0</v>
      </c>
      <c r="AA43" s="19"/>
      <c r="AB43" s="51">
        <v>7.0000000000000001E-3</v>
      </c>
      <c r="AC43" s="52">
        <f t="shared" si="60"/>
        <v>0.70000000000000007</v>
      </c>
      <c r="AD43" s="19"/>
      <c r="AE43" s="21">
        <f t="shared" si="14"/>
        <v>0</v>
      </c>
      <c r="AF43" s="53">
        <f t="shared" si="54"/>
        <v>0</v>
      </c>
      <c r="AG43" s="19"/>
      <c r="AH43" s="51">
        <v>7.0000000000000001E-3</v>
      </c>
      <c r="AI43" s="52">
        <f t="shared" si="61"/>
        <v>0.70000000000000007</v>
      </c>
      <c r="AJ43" s="19"/>
      <c r="AK43" s="21">
        <f t="shared" si="15"/>
        <v>0</v>
      </c>
      <c r="AL43" s="53">
        <f t="shared" si="55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64</v>
      </c>
      <c r="G44" s="55">
        <v>7.1999999999999995E-2</v>
      </c>
      <c r="H44" s="52">
        <f t="shared" si="56"/>
        <v>4.6079999999999997</v>
      </c>
      <c r="I44" s="19"/>
      <c r="J44" s="55">
        <v>7.1999999999999995E-2</v>
      </c>
      <c r="K44" s="52">
        <f t="shared" si="57"/>
        <v>4.6079999999999997</v>
      </c>
      <c r="L44" s="19"/>
      <c r="M44" s="21">
        <f t="shared" si="10"/>
        <v>0</v>
      </c>
      <c r="N44" s="53">
        <f t="shared" si="51"/>
        <v>0</v>
      </c>
      <c r="O44" s="19"/>
      <c r="P44" s="55">
        <v>7.1999999999999995E-2</v>
      </c>
      <c r="Q44" s="52">
        <f t="shared" si="58"/>
        <v>4.6079999999999997</v>
      </c>
      <c r="R44" s="19"/>
      <c r="S44" s="21">
        <f t="shared" si="12"/>
        <v>0</v>
      </c>
      <c r="T44" s="53">
        <f t="shared" si="52"/>
        <v>0</v>
      </c>
      <c r="U44" s="19"/>
      <c r="V44" s="55">
        <v>7.1999999999999995E-2</v>
      </c>
      <c r="W44" s="52">
        <f t="shared" si="59"/>
        <v>4.6079999999999997</v>
      </c>
      <c r="X44" s="19"/>
      <c r="Y44" s="21">
        <f t="shared" si="13"/>
        <v>0</v>
      </c>
      <c r="Z44" s="53">
        <f t="shared" si="53"/>
        <v>0</v>
      </c>
      <c r="AA44" s="19"/>
      <c r="AB44" s="55">
        <v>7.1999999999999995E-2</v>
      </c>
      <c r="AC44" s="52">
        <f t="shared" si="60"/>
        <v>4.6079999999999997</v>
      </c>
      <c r="AD44" s="19"/>
      <c r="AE44" s="21">
        <f t="shared" si="14"/>
        <v>0</v>
      </c>
      <c r="AF44" s="53">
        <f t="shared" si="54"/>
        <v>0</v>
      </c>
      <c r="AG44" s="19"/>
      <c r="AH44" s="55">
        <v>7.1999999999999995E-2</v>
      </c>
      <c r="AI44" s="52">
        <f t="shared" si="61"/>
        <v>4.6079999999999997</v>
      </c>
      <c r="AJ44" s="19"/>
      <c r="AK44" s="21">
        <f t="shared" si="15"/>
        <v>0</v>
      </c>
      <c r="AL44" s="53">
        <f t="shared" si="55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18</v>
      </c>
      <c r="G45" s="55">
        <v>0.109</v>
      </c>
      <c r="H45" s="52">
        <f t="shared" si="56"/>
        <v>1.962</v>
      </c>
      <c r="I45" s="19"/>
      <c r="J45" s="55">
        <v>0.109</v>
      </c>
      <c r="K45" s="52">
        <f t="shared" si="57"/>
        <v>1.962</v>
      </c>
      <c r="L45" s="19"/>
      <c r="M45" s="21">
        <f t="shared" si="10"/>
        <v>0</v>
      </c>
      <c r="N45" s="53">
        <f>IF((H45)=0,"",(M45/H45))</f>
        <v>0</v>
      </c>
      <c r="O45" s="19"/>
      <c r="P45" s="55">
        <v>0.109</v>
      </c>
      <c r="Q45" s="52">
        <f t="shared" si="58"/>
        <v>1.962</v>
      </c>
      <c r="R45" s="19"/>
      <c r="S45" s="21">
        <f t="shared" si="12"/>
        <v>0</v>
      </c>
      <c r="T45" s="53">
        <f t="shared" si="52"/>
        <v>0</v>
      </c>
      <c r="U45" s="19"/>
      <c r="V45" s="55">
        <v>0.109</v>
      </c>
      <c r="W45" s="52">
        <f t="shared" si="59"/>
        <v>1.962</v>
      </c>
      <c r="X45" s="19"/>
      <c r="Y45" s="21">
        <f t="shared" si="13"/>
        <v>0</v>
      </c>
      <c r="Z45" s="53">
        <f t="shared" si="53"/>
        <v>0</v>
      </c>
      <c r="AA45" s="19"/>
      <c r="AB45" s="55">
        <v>0.109</v>
      </c>
      <c r="AC45" s="52">
        <f t="shared" si="60"/>
        <v>1.962</v>
      </c>
      <c r="AD45" s="19"/>
      <c r="AE45" s="21">
        <f t="shared" si="14"/>
        <v>0</v>
      </c>
      <c r="AF45" s="53">
        <f t="shared" si="54"/>
        <v>0</v>
      </c>
      <c r="AG45" s="19"/>
      <c r="AH45" s="55">
        <v>0.109</v>
      </c>
      <c r="AI45" s="52">
        <f t="shared" si="61"/>
        <v>1.962</v>
      </c>
      <c r="AJ45" s="19"/>
      <c r="AK45" s="21">
        <f t="shared" si="15"/>
        <v>0</v>
      </c>
      <c r="AL45" s="53">
        <f t="shared" si="55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18</v>
      </c>
      <c r="G46" s="55">
        <v>0.129</v>
      </c>
      <c r="H46" s="52">
        <f t="shared" si="56"/>
        <v>2.3220000000000001</v>
      </c>
      <c r="I46" s="19"/>
      <c r="J46" s="55">
        <v>0.129</v>
      </c>
      <c r="K46" s="52">
        <f t="shared" si="57"/>
        <v>2.3220000000000001</v>
      </c>
      <c r="L46" s="19"/>
      <c r="M46" s="21">
        <f t="shared" si="10"/>
        <v>0</v>
      </c>
      <c r="N46" s="53">
        <f t="shared" si="51"/>
        <v>0</v>
      </c>
      <c r="O46" s="19"/>
      <c r="P46" s="55">
        <v>0.129</v>
      </c>
      <c r="Q46" s="52">
        <f t="shared" si="58"/>
        <v>2.3220000000000001</v>
      </c>
      <c r="R46" s="19"/>
      <c r="S46" s="21">
        <f t="shared" si="12"/>
        <v>0</v>
      </c>
      <c r="T46" s="53">
        <f t="shared" si="52"/>
        <v>0</v>
      </c>
      <c r="U46" s="19"/>
      <c r="V46" s="55">
        <v>0.129</v>
      </c>
      <c r="W46" s="52">
        <f t="shared" si="59"/>
        <v>2.3220000000000001</v>
      </c>
      <c r="X46" s="19"/>
      <c r="Y46" s="21">
        <f t="shared" si="13"/>
        <v>0</v>
      </c>
      <c r="Z46" s="53">
        <f t="shared" si="53"/>
        <v>0</v>
      </c>
      <c r="AA46" s="19"/>
      <c r="AB46" s="55">
        <v>0.129</v>
      </c>
      <c r="AC46" s="52">
        <f t="shared" si="60"/>
        <v>2.3220000000000001</v>
      </c>
      <c r="AD46" s="19"/>
      <c r="AE46" s="21">
        <f t="shared" si="14"/>
        <v>0</v>
      </c>
      <c r="AF46" s="53">
        <f t="shared" si="54"/>
        <v>0</v>
      </c>
      <c r="AG46" s="19"/>
      <c r="AH46" s="55">
        <v>0.129</v>
      </c>
      <c r="AI46" s="52">
        <f t="shared" si="61"/>
        <v>2.3220000000000001</v>
      </c>
      <c r="AJ46" s="19"/>
      <c r="AK46" s="21">
        <f t="shared" si="15"/>
        <v>0</v>
      </c>
      <c r="AL46" s="53">
        <f t="shared" si="55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100</v>
      </c>
      <c r="G47" s="55">
        <v>8.3000000000000004E-2</v>
      </c>
      <c r="H47" s="162">
        <f t="shared" si="56"/>
        <v>8.3000000000000007</v>
      </c>
      <c r="I47" s="60"/>
      <c r="J47" s="55">
        <v>8.3000000000000004E-2</v>
      </c>
      <c r="K47" s="162">
        <f t="shared" si="57"/>
        <v>8.3000000000000007</v>
      </c>
      <c r="L47" s="60"/>
      <c r="M47" s="61">
        <f>K47-H47</f>
        <v>0</v>
      </c>
      <c r="N47" s="53">
        <f>IF((H47)=FALSE,"",(M47/H47))</f>
        <v>0</v>
      </c>
      <c r="O47" s="60"/>
      <c r="P47" s="55">
        <v>8.3000000000000004E-2</v>
      </c>
      <c r="Q47" s="162">
        <f t="shared" si="58"/>
        <v>8.3000000000000007</v>
      </c>
      <c r="R47" s="60"/>
      <c r="S47" s="61">
        <f t="shared" si="12"/>
        <v>0</v>
      </c>
      <c r="T47" s="53">
        <f>IF((K47)=FALSE,"",(S47/K47))</f>
        <v>0</v>
      </c>
      <c r="U47" s="60"/>
      <c r="V47" s="55">
        <v>8.3000000000000004E-2</v>
      </c>
      <c r="W47" s="162">
        <f t="shared" si="59"/>
        <v>8.3000000000000007</v>
      </c>
      <c r="X47" s="60"/>
      <c r="Y47" s="61">
        <f t="shared" si="13"/>
        <v>0</v>
      </c>
      <c r="Z47" s="53">
        <f>IF((Q47)=FALSE,"",(Y47/Q47))</f>
        <v>0</v>
      </c>
      <c r="AA47" s="60"/>
      <c r="AB47" s="55">
        <v>8.3000000000000004E-2</v>
      </c>
      <c r="AC47" s="162">
        <f t="shared" si="60"/>
        <v>8.3000000000000007</v>
      </c>
      <c r="AD47" s="60"/>
      <c r="AE47" s="61">
        <f t="shared" si="14"/>
        <v>0</v>
      </c>
      <c r="AF47" s="53">
        <f>IF((W47)=FALSE,"",(AE47/W47))</f>
        <v>0</v>
      </c>
      <c r="AG47" s="60"/>
      <c r="AH47" s="55">
        <v>8.3000000000000004E-2</v>
      </c>
      <c r="AI47" s="162">
        <f t="shared" si="61"/>
        <v>8.3000000000000007</v>
      </c>
      <c r="AJ47" s="60"/>
      <c r="AK47" s="61">
        <f>AI47-AC47</f>
        <v>0</v>
      </c>
      <c r="AL47" s="5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0</v>
      </c>
      <c r="G48" s="55">
        <v>9.7000000000000003E-2</v>
      </c>
      <c r="H48" s="162">
        <f t="shared" si="56"/>
        <v>0</v>
      </c>
      <c r="I48" s="60"/>
      <c r="J48" s="55">
        <v>9.7000000000000003E-2</v>
      </c>
      <c r="K48" s="162">
        <f t="shared" si="57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9.7000000000000003E-2</v>
      </c>
      <c r="Q48" s="162">
        <f t="shared" si="58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9.7000000000000003E-2</v>
      </c>
      <c r="W48" s="162">
        <f t="shared" si="59"/>
        <v>0</v>
      </c>
      <c r="X48" s="60"/>
      <c r="Y48" s="61">
        <f t="shared" si="13"/>
        <v>0</v>
      </c>
      <c r="Z48" s="53" t="e">
        <f>IF((Q48)=FALSE,"",(Y48/Q48))</f>
        <v>#DIV/0!</v>
      </c>
      <c r="AA48" s="60"/>
      <c r="AB48" s="55">
        <v>9.7000000000000003E-2</v>
      </c>
      <c r="AC48" s="162">
        <f t="shared" si="60"/>
        <v>0</v>
      </c>
      <c r="AD48" s="60"/>
      <c r="AE48" s="61">
        <f t="shared" si="14"/>
        <v>0</v>
      </c>
      <c r="AF48" s="53" t="e">
        <f>IF((W48)=FALSE,"",(AE48/W48))</f>
        <v>#DIV/0!</v>
      </c>
      <c r="AG48" s="60"/>
      <c r="AH48" s="55">
        <v>9.7000000000000003E-2</v>
      </c>
      <c r="AI48" s="162">
        <f t="shared" si="61"/>
        <v>0</v>
      </c>
      <c r="AJ48" s="60"/>
      <c r="AK48" s="61">
        <f t="shared" si="15"/>
        <v>0</v>
      </c>
      <c r="AL48" s="5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30.475803466388957</v>
      </c>
      <c r="I50" s="76"/>
      <c r="J50" s="73"/>
      <c r="K50" s="75">
        <f>SUM(K40:K46,K39)</f>
        <v>30.899669879999998</v>
      </c>
      <c r="L50" s="76"/>
      <c r="M50" s="77">
        <f>K50-H50</f>
        <v>0.42386641361104083</v>
      </c>
      <c r="N50" s="78">
        <f>IF((H50)=0,"",(M50/H50))</f>
        <v>1.3908293314678744E-2</v>
      </c>
      <c r="O50" s="76"/>
      <c r="P50" s="73"/>
      <c r="Q50" s="75">
        <f>SUM(Q40:Q46,Q39)</f>
        <v>31.700901479999999</v>
      </c>
      <c r="R50" s="76"/>
      <c r="S50" s="77">
        <f t="shared" si="12"/>
        <v>0.80123160000000127</v>
      </c>
      <c r="T50" s="78">
        <f>IF((K50)=0,"",(S50/K50))</f>
        <v>2.5930102266840182E-2</v>
      </c>
      <c r="U50" s="76"/>
      <c r="V50" s="73"/>
      <c r="W50" s="75">
        <f>SUM(W40:W46,W39)</f>
        <v>32.132133080000003</v>
      </c>
      <c r="X50" s="76"/>
      <c r="Y50" s="77">
        <f t="shared" si="13"/>
        <v>0.43123160000000382</v>
      </c>
      <c r="Z50" s="78">
        <f>IF((Q50)=0,"",(Y50/Q50))</f>
        <v>1.3603133660790892E-2</v>
      </c>
      <c r="AA50" s="76"/>
      <c r="AB50" s="73"/>
      <c r="AC50" s="75">
        <f>SUM(AC40:AC46,AC39)</f>
        <v>32.453672580000003</v>
      </c>
      <c r="AD50" s="76"/>
      <c r="AE50" s="77">
        <f t="shared" si="14"/>
        <v>0.32153950000000009</v>
      </c>
      <c r="AF50" s="78">
        <f>IF((W50)=0,"",(AE50/W50))</f>
        <v>1.0006789751538028E-2</v>
      </c>
      <c r="AG50" s="76"/>
      <c r="AH50" s="73"/>
      <c r="AI50" s="75">
        <f>SUM(AI40:AI46,AI39)</f>
        <v>32.254591220120361</v>
      </c>
      <c r="AJ50" s="76"/>
      <c r="AK50" s="77">
        <f t="shared" si="15"/>
        <v>-0.19908135987964215</v>
      </c>
      <c r="AL50" s="78">
        <f>IF((AC50)=0,"",(AK50/AC50))</f>
        <v>-6.1343245325747395E-3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3.9618544506305646</v>
      </c>
      <c r="I51" s="83"/>
      <c r="J51" s="80">
        <v>0.13</v>
      </c>
      <c r="K51" s="84">
        <f>K50*J51</f>
        <v>4.0169570843999995</v>
      </c>
      <c r="L51" s="83"/>
      <c r="M51" s="85">
        <f>K51-H51</f>
        <v>5.5102633769434917E-2</v>
      </c>
      <c r="N51" s="86">
        <f>IF((H51)=0,"",(M51/H51))</f>
        <v>1.3908293314678645E-2</v>
      </c>
      <c r="O51" s="83"/>
      <c r="P51" s="80">
        <v>0.13</v>
      </c>
      <c r="Q51" s="84">
        <f>Q50*P51</f>
        <v>4.1211171923999999</v>
      </c>
      <c r="R51" s="83"/>
      <c r="S51" s="85">
        <f t="shared" si="12"/>
        <v>0.10416010800000031</v>
      </c>
      <c r="T51" s="86">
        <f>IF((K51)=0,"",(S51/K51))</f>
        <v>2.593010226684022E-2</v>
      </c>
      <c r="U51" s="83"/>
      <c r="V51" s="80">
        <v>0.13</v>
      </c>
      <c r="W51" s="84">
        <f>W50*V51</f>
        <v>4.1771773004000003</v>
      </c>
      <c r="X51" s="83"/>
      <c r="Y51" s="85">
        <f t="shared" si="13"/>
        <v>5.6060108000000497E-2</v>
      </c>
      <c r="Z51" s="86">
        <f>IF((Q51)=0,"",(Y51/Q51))</f>
        <v>1.3603133660790892E-2</v>
      </c>
      <c r="AA51" s="83"/>
      <c r="AB51" s="80">
        <v>0.13</v>
      </c>
      <c r="AC51" s="84">
        <f>AC50*AB51</f>
        <v>4.2189774354000003</v>
      </c>
      <c r="AD51" s="83"/>
      <c r="AE51" s="85">
        <f t="shared" si="14"/>
        <v>4.1800134999999905E-2</v>
      </c>
      <c r="AF51" s="86">
        <f>IF((W51)=0,"",(AE51/W51))</f>
        <v>1.0006789751538002E-2</v>
      </c>
      <c r="AG51" s="83"/>
      <c r="AH51" s="80">
        <v>0.13</v>
      </c>
      <c r="AI51" s="84">
        <f>AI50*AH51</f>
        <v>4.1930968586156467</v>
      </c>
      <c r="AJ51" s="83"/>
      <c r="AK51" s="85">
        <f t="shared" si="15"/>
        <v>-2.5880576784353515E-2</v>
      </c>
      <c r="AL51" s="86">
        <f>IF((AC51)=0,"",(AK51/AC51))</f>
        <v>-6.1343245325747482E-3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34.437657917019521</v>
      </c>
      <c r="I52" s="83"/>
      <c r="J52" s="88"/>
      <c r="K52" s="84">
        <f>K50+K51</f>
        <v>34.916626964399995</v>
      </c>
      <c r="L52" s="83"/>
      <c r="M52" s="85">
        <f>K52-H52</f>
        <v>0.47896904738047397</v>
      </c>
      <c r="N52" s="86">
        <f>IF((H52)=0,"",(M52/H52))</f>
        <v>1.3908293314678681E-2</v>
      </c>
      <c r="O52" s="83"/>
      <c r="P52" s="88"/>
      <c r="Q52" s="84">
        <f>Q50+Q51</f>
        <v>35.822018672399999</v>
      </c>
      <c r="R52" s="83"/>
      <c r="S52" s="85">
        <f t="shared" si="12"/>
        <v>0.90539170800000335</v>
      </c>
      <c r="T52" s="86">
        <f>IF((K52)=0,"",(S52/K52))</f>
        <v>2.5930102266840241E-2</v>
      </c>
      <c r="U52" s="83"/>
      <c r="V52" s="88"/>
      <c r="W52" s="84">
        <f>W50+W51</f>
        <v>36.309310380400007</v>
      </c>
      <c r="X52" s="83"/>
      <c r="Y52" s="85">
        <f t="shared" si="13"/>
        <v>0.48729170800000787</v>
      </c>
      <c r="Z52" s="86">
        <f>IF((Q52)=0,"",(Y52/Q52))</f>
        <v>1.3603133660790993E-2</v>
      </c>
      <c r="AA52" s="83"/>
      <c r="AB52" s="88"/>
      <c r="AC52" s="84">
        <f>AC50+AC51</f>
        <v>36.672650015400002</v>
      </c>
      <c r="AD52" s="83"/>
      <c r="AE52" s="85">
        <f t="shared" si="14"/>
        <v>0.36333963499999555</v>
      </c>
      <c r="AF52" s="86">
        <f>IF((W52)=0,"",(AE52/W52))</f>
        <v>1.0006789751537902E-2</v>
      </c>
      <c r="AG52" s="83"/>
      <c r="AH52" s="88"/>
      <c r="AI52" s="84">
        <f>AI50+AI51</f>
        <v>36.447688078736007</v>
      </c>
      <c r="AJ52" s="83"/>
      <c r="AK52" s="85">
        <f t="shared" si="15"/>
        <v>-0.22496193666399478</v>
      </c>
      <c r="AL52" s="86">
        <f>IF((AC52)=0,"",(AK52/AC52))</f>
        <v>-6.1343245325747161E-3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-3.44</v>
      </c>
      <c r="I53" s="83"/>
      <c r="J53" s="88"/>
      <c r="K53" s="90">
        <f>ROUND(-K52*10%,2)</f>
        <v>-3.49</v>
      </c>
      <c r="L53" s="83"/>
      <c r="M53" s="91">
        <f>K53-H53</f>
        <v>-5.0000000000000266E-2</v>
      </c>
      <c r="N53" s="92">
        <f>IF((H53)=0,"",(M53/H53))</f>
        <v>1.453488372093031E-2</v>
      </c>
      <c r="O53" s="83"/>
      <c r="P53" s="88"/>
      <c r="Q53" s="90">
        <f>ROUND(-Q52*10%,2)</f>
        <v>-3.58</v>
      </c>
      <c r="R53" s="83"/>
      <c r="S53" s="91">
        <f t="shared" si="12"/>
        <v>-8.9999999999999858E-2</v>
      </c>
      <c r="T53" s="92">
        <f>IF((K53)=0,"",(S53/K53))</f>
        <v>2.5787965616045804E-2</v>
      </c>
      <c r="U53" s="83"/>
      <c r="V53" s="88"/>
      <c r="W53" s="90">
        <f>ROUND(-W52*10%,2)</f>
        <v>-3.63</v>
      </c>
      <c r="X53" s="83"/>
      <c r="Y53" s="91">
        <f t="shared" si="13"/>
        <v>-4.9999999999999822E-2</v>
      </c>
      <c r="Z53" s="92">
        <f>IF((Q53)=0,"",(Y53/Q53))</f>
        <v>1.3966480446927325E-2</v>
      </c>
      <c r="AA53" s="83"/>
      <c r="AB53" s="88"/>
      <c r="AC53" s="90">
        <f>ROUND(-AC52*10%,2)</f>
        <v>-3.67</v>
      </c>
      <c r="AD53" s="83"/>
      <c r="AE53" s="91">
        <f t="shared" si="14"/>
        <v>-4.0000000000000036E-2</v>
      </c>
      <c r="AF53" s="92">
        <f>IF((W53)=0,"",(AE53/W53))</f>
        <v>1.1019283746556485E-2</v>
      </c>
      <c r="AG53" s="83"/>
      <c r="AH53" s="88"/>
      <c r="AI53" s="90">
        <f>ROUND(-AI52*10%,2)</f>
        <v>-3.64</v>
      </c>
      <c r="AJ53" s="83"/>
      <c r="AK53" s="91">
        <f t="shared" si="15"/>
        <v>2.9999999999999805E-2</v>
      </c>
      <c r="AL53" s="92">
        <f>IF((AC53)=0,"",(AK53/AC53))</f>
        <v>-8.1743869209808737E-3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30.99765791701952</v>
      </c>
      <c r="I54" s="96"/>
      <c r="J54" s="93"/>
      <c r="K54" s="97">
        <f>K52+K53</f>
        <v>31.426626964399993</v>
      </c>
      <c r="L54" s="96"/>
      <c r="M54" s="98">
        <f>K54-H54</f>
        <v>0.42896904738047326</v>
      </c>
      <c r="N54" s="99">
        <f>IF((H54)=0,"",(M54/H54))</f>
        <v>1.3838756738616186E-2</v>
      </c>
      <c r="O54" s="96"/>
      <c r="P54" s="93"/>
      <c r="Q54" s="97">
        <f>Q52+Q53</f>
        <v>32.2420186724</v>
      </c>
      <c r="R54" s="96"/>
      <c r="S54" s="98">
        <f t="shared" si="12"/>
        <v>0.81539170800000704</v>
      </c>
      <c r="T54" s="99">
        <f>IF((K54)=0,"",(S54/K54))</f>
        <v>2.5945886872418118E-2</v>
      </c>
      <c r="U54" s="96"/>
      <c r="V54" s="93"/>
      <c r="W54" s="97">
        <f>W52+W53</f>
        <v>32.679310380400004</v>
      </c>
      <c r="X54" s="96"/>
      <c r="Y54" s="98">
        <f t="shared" si="13"/>
        <v>0.43729170800000361</v>
      </c>
      <c r="Z54" s="99">
        <f>IF((Q54)=0,"",(Y54/Q54))</f>
        <v>1.3562789366359886E-2</v>
      </c>
      <c r="AA54" s="96"/>
      <c r="AB54" s="93"/>
      <c r="AC54" s="97">
        <f>AC52+AC53</f>
        <v>33.0026500154</v>
      </c>
      <c r="AD54" s="96"/>
      <c r="AE54" s="98">
        <f t="shared" si="14"/>
        <v>0.32333963499999641</v>
      </c>
      <c r="AF54" s="99">
        <f>IF((W54)=0,"",(AE54/W54))</f>
        <v>9.8943224699724712E-3</v>
      </c>
      <c r="AG54" s="96"/>
      <c r="AH54" s="93"/>
      <c r="AI54" s="97">
        <f>AI52+AI53</f>
        <v>32.807688078736007</v>
      </c>
      <c r="AJ54" s="96"/>
      <c r="AK54" s="98">
        <f t="shared" si="15"/>
        <v>-0.19496193666399364</v>
      </c>
      <c r="AL54" s="99">
        <f>IF((AC54)=0,"",(AK54/AC54))</f>
        <v>-5.907463084722551E-3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29.883803466388958</v>
      </c>
      <c r="I56" s="110"/>
      <c r="J56" s="107"/>
      <c r="K56" s="109">
        <f>SUM(K47:K48,K39,K40:K43)</f>
        <v>30.307669879999999</v>
      </c>
      <c r="L56" s="110"/>
      <c r="M56" s="111">
        <f>K56-H56</f>
        <v>0.42386641361104083</v>
      </c>
      <c r="N56" s="78">
        <f>IF((H56)=0,"",(M56/H56))</f>
        <v>1.4183817467805719E-2</v>
      </c>
      <c r="O56" s="110"/>
      <c r="P56" s="107"/>
      <c r="Q56" s="109">
        <f>SUM(Q47:Q48,Q39,Q40:Q43)</f>
        <v>31.10890148</v>
      </c>
      <c r="R56" s="110"/>
      <c r="S56" s="111">
        <f t="shared" si="12"/>
        <v>0.80123160000000127</v>
      </c>
      <c r="T56" s="78">
        <f>IF((K56)=0,"",(S56/K56))</f>
        <v>2.6436595197598254E-2</v>
      </c>
      <c r="U56" s="110"/>
      <c r="V56" s="107"/>
      <c r="W56" s="109">
        <f>SUM(W47:W48,W39,W40:W43)</f>
        <v>31.54013308</v>
      </c>
      <c r="X56" s="110"/>
      <c r="Y56" s="111">
        <f t="shared" si="13"/>
        <v>0.43123160000000027</v>
      </c>
      <c r="Z56" s="78">
        <f>IF((Q56)=0,"",(Y56/Q56))</f>
        <v>1.386200024701098E-2</v>
      </c>
      <c r="AA56" s="110"/>
      <c r="AB56" s="107"/>
      <c r="AC56" s="109">
        <f>SUM(AC47:AC48,AC39,AC40:AC43)</f>
        <v>31.86167258</v>
      </c>
      <c r="AD56" s="110"/>
      <c r="AE56" s="111">
        <f t="shared" si="14"/>
        <v>0.32153950000000009</v>
      </c>
      <c r="AF56" s="78">
        <f>IF((W56)=0,"",(AE56/W56))</f>
        <v>1.0194614562482374E-2</v>
      </c>
      <c r="AG56" s="110"/>
      <c r="AH56" s="107"/>
      <c r="AI56" s="109">
        <f>SUM(AI47:AI48,AI39,AI40:AI43)</f>
        <v>31.662591220120358</v>
      </c>
      <c r="AJ56" s="110"/>
      <c r="AK56" s="111">
        <f t="shared" si="15"/>
        <v>-0.19908135987964215</v>
      </c>
      <c r="AL56" s="78">
        <f>IF((AC56)=0,"",(AK56/AC56))</f>
        <v>-6.2483022314593802E-3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3.8848944506305645</v>
      </c>
      <c r="I57" s="115"/>
      <c r="J57" s="113">
        <v>0.13</v>
      </c>
      <c r="K57" s="116">
        <f>K56*J57</f>
        <v>3.9399970843999998</v>
      </c>
      <c r="L57" s="115"/>
      <c r="M57" s="117">
        <f>K57-H57</f>
        <v>5.5102633769435361E-2</v>
      </c>
      <c r="N57" s="86">
        <f>IF((H57)=0,"",(M57/H57))</f>
        <v>1.4183817467805733E-2</v>
      </c>
      <c r="O57" s="115"/>
      <c r="P57" s="113">
        <v>0.13</v>
      </c>
      <c r="Q57" s="116">
        <f>Q56*P57</f>
        <v>4.0441571924000002</v>
      </c>
      <c r="R57" s="115"/>
      <c r="S57" s="117">
        <f t="shared" si="12"/>
        <v>0.10416010800000031</v>
      </c>
      <c r="T57" s="86">
        <f>IF((K57)=0,"",(S57/K57))</f>
        <v>2.6436595197598292E-2</v>
      </c>
      <c r="U57" s="115"/>
      <c r="V57" s="113">
        <v>0.13</v>
      </c>
      <c r="W57" s="116">
        <f>W56*V57</f>
        <v>4.1002173003999998</v>
      </c>
      <c r="X57" s="115"/>
      <c r="Y57" s="117">
        <f t="shared" si="13"/>
        <v>5.6060107999999609E-2</v>
      </c>
      <c r="Z57" s="86">
        <f>IF((Q57)=0,"",(Y57/Q57))</f>
        <v>1.3862000247010875E-2</v>
      </c>
      <c r="AA57" s="115"/>
      <c r="AB57" s="113">
        <v>0.13</v>
      </c>
      <c r="AC57" s="116">
        <f>AC56*AB57</f>
        <v>4.1420174354000006</v>
      </c>
      <c r="AD57" s="115"/>
      <c r="AE57" s="117">
        <f t="shared" si="14"/>
        <v>4.1800135000000793E-2</v>
      </c>
      <c r="AF57" s="86">
        <f>IF((W57)=0,"",(AE57/W57))</f>
        <v>1.0194614562482567E-2</v>
      </c>
      <c r="AG57" s="115"/>
      <c r="AH57" s="113">
        <v>0.13</v>
      </c>
      <c r="AI57" s="116">
        <f>AI56*AH57</f>
        <v>4.116136858615647</v>
      </c>
      <c r="AJ57" s="115"/>
      <c r="AK57" s="117">
        <f t="shared" si="15"/>
        <v>-2.5880576784353515E-2</v>
      </c>
      <c r="AL57" s="86">
        <f>IF((AC57)=0,"",(AK57/AC57))</f>
        <v>-6.248302231459388E-3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33.768697917019523</v>
      </c>
      <c r="I58" s="115"/>
      <c r="J58" s="119"/>
      <c r="K58" s="116">
        <f>K56+K57</f>
        <v>34.247666964399997</v>
      </c>
      <c r="L58" s="115"/>
      <c r="M58" s="117">
        <f>K58-H58</f>
        <v>0.47896904738047397</v>
      </c>
      <c r="N58" s="86">
        <f>IF((H58)=0,"",(M58/H58))</f>
        <v>1.4183817467805655E-2</v>
      </c>
      <c r="O58" s="115"/>
      <c r="P58" s="119"/>
      <c r="Q58" s="116">
        <f>Q56+Q57</f>
        <v>35.1530586724</v>
      </c>
      <c r="R58" s="115"/>
      <c r="S58" s="117">
        <f t="shared" si="12"/>
        <v>0.90539170800000335</v>
      </c>
      <c r="T58" s="86">
        <f>IF((K58)=0,"",(S58/K58))</f>
        <v>2.6436595197598313E-2</v>
      </c>
      <c r="U58" s="115"/>
      <c r="V58" s="119"/>
      <c r="W58" s="116">
        <f>W56+W57</f>
        <v>35.640350380400001</v>
      </c>
      <c r="X58" s="115"/>
      <c r="Y58" s="117">
        <f t="shared" si="13"/>
        <v>0.48729170800000077</v>
      </c>
      <c r="Z58" s="86">
        <f>IF((Q58)=0,"",(Y58/Q58))</f>
        <v>1.3862000247010994E-2</v>
      </c>
      <c r="AA58" s="115"/>
      <c r="AB58" s="119"/>
      <c r="AC58" s="116">
        <f>AC56+AC57</f>
        <v>36.003690015400004</v>
      </c>
      <c r="AD58" s="115"/>
      <c r="AE58" s="117">
        <f t="shared" si="14"/>
        <v>0.36333963500000266</v>
      </c>
      <c r="AF58" s="86">
        <f>IF((W58)=0,"",(AE58/W58))</f>
        <v>1.0194614562482447E-2</v>
      </c>
      <c r="AG58" s="115"/>
      <c r="AH58" s="119"/>
      <c r="AI58" s="116">
        <f>AI56+AI57</f>
        <v>35.778728078736009</v>
      </c>
      <c r="AJ58" s="115"/>
      <c r="AK58" s="117">
        <f t="shared" si="15"/>
        <v>-0.22496193666399478</v>
      </c>
      <c r="AL58" s="86">
        <f>IF((AC58)=0,"",(AK58/AC58))</f>
        <v>-6.2483022314593559E-3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-3.38</v>
      </c>
      <c r="I59" s="115"/>
      <c r="J59" s="119"/>
      <c r="K59" s="122">
        <f>ROUND(-K58*10%,2)</f>
        <v>-3.42</v>
      </c>
      <c r="L59" s="115"/>
      <c r="M59" s="123">
        <f>K59-H59</f>
        <v>-4.0000000000000036E-2</v>
      </c>
      <c r="N59" s="92">
        <f>IF((H59)=0,"",(M59/H59))</f>
        <v>1.1834319526627229E-2</v>
      </c>
      <c r="O59" s="115"/>
      <c r="P59" s="119"/>
      <c r="Q59" s="122">
        <f>ROUND(-Q58*10%,2)</f>
        <v>-3.52</v>
      </c>
      <c r="R59" s="115"/>
      <c r="S59" s="123">
        <f t="shared" si="12"/>
        <v>-0.10000000000000009</v>
      </c>
      <c r="T59" s="92">
        <f>IF((K59)=0,"",(S59/K59))</f>
        <v>2.9239766081871371E-2</v>
      </c>
      <c r="U59" s="115"/>
      <c r="V59" s="119"/>
      <c r="W59" s="122">
        <f>ROUND(-W58*10%,2)</f>
        <v>-3.56</v>
      </c>
      <c r="X59" s="115"/>
      <c r="Y59" s="123">
        <f t="shared" si="13"/>
        <v>-4.0000000000000036E-2</v>
      </c>
      <c r="Z59" s="92">
        <f>IF((Q59)=0,"",(Y59/Q59))</f>
        <v>1.1363636363636374E-2</v>
      </c>
      <c r="AA59" s="115"/>
      <c r="AB59" s="119"/>
      <c r="AC59" s="122">
        <f>ROUND(-AC58*10%,2)</f>
        <v>-3.6</v>
      </c>
      <c r="AD59" s="115"/>
      <c r="AE59" s="123">
        <f t="shared" si="14"/>
        <v>-4.0000000000000036E-2</v>
      </c>
      <c r="AF59" s="92">
        <f>IF((W59)=0,"",(AE59/W59))</f>
        <v>1.1235955056179785E-2</v>
      </c>
      <c r="AG59" s="115"/>
      <c r="AH59" s="119"/>
      <c r="AI59" s="122">
        <f>ROUND(-AI58*10%,2)</f>
        <v>-3.58</v>
      </c>
      <c r="AJ59" s="115"/>
      <c r="AK59" s="123">
        <f t="shared" si="15"/>
        <v>2.0000000000000018E-2</v>
      </c>
      <c r="AL59" s="92">
        <f>IF((AC59)=0,"",(AK59/AC59))</f>
        <v>-5.5555555555555601E-3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30.388697917019524</v>
      </c>
      <c r="I60" s="127"/>
      <c r="J60" s="124"/>
      <c r="K60" s="128">
        <f>SUM(K58:K59)</f>
        <v>30.827666964399995</v>
      </c>
      <c r="L60" s="127"/>
      <c r="M60" s="129">
        <f>K60-H60</f>
        <v>0.43896904738047127</v>
      </c>
      <c r="N60" s="130">
        <f>IF((H60)=0,"",(M60/H60))</f>
        <v>1.4445141696400945E-2</v>
      </c>
      <c r="O60" s="127"/>
      <c r="P60" s="124"/>
      <c r="Q60" s="128">
        <f>SUM(Q58:Q59)</f>
        <v>31.633058672400001</v>
      </c>
      <c r="R60" s="127"/>
      <c r="S60" s="129">
        <f t="shared" si="12"/>
        <v>0.80539170800000548</v>
      </c>
      <c r="T60" s="130">
        <f>IF((K60)=0,"",(S60/K60))</f>
        <v>2.6125613363154516E-2</v>
      </c>
      <c r="U60" s="127"/>
      <c r="V60" s="124"/>
      <c r="W60" s="128">
        <f>SUM(W58:W59)</f>
        <v>32.080350380399999</v>
      </c>
      <c r="X60" s="127"/>
      <c r="Y60" s="129">
        <f t="shared" si="13"/>
        <v>0.44729170799999807</v>
      </c>
      <c r="Z60" s="130">
        <f>IF((Q60)=0,"",(Y60/Q60))</f>
        <v>1.4140008167792584E-2</v>
      </c>
      <c r="AA60" s="127"/>
      <c r="AB60" s="124"/>
      <c r="AC60" s="128">
        <f>SUM(AC58:AC59)</f>
        <v>32.403690015400002</v>
      </c>
      <c r="AD60" s="127"/>
      <c r="AE60" s="129">
        <f t="shared" si="14"/>
        <v>0.32333963500000351</v>
      </c>
      <c r="AF60" s="130">
        <f>IF((W60)=0,"",(AE60/W60))</f>
        <v>1.0079055595276573E-2</v>
      </c>
      <c r="AG60" s="127"/>
      <c r="AH60" s="124"/>
      <c r="AI60" s="128">
        <f>SUM(AI58:AI59)</f>
        <v>32.198728078736011</v>
      </c>
      <c r="AJ60" s="127"/>
      <c r="AK60" s="129">
        <f t="shared" si="15"/>
        <v>-0.20496193666399165</v>
      </c>
      <c r="AL60" s="130">
        <f>IF((AC60)=0,"",(AK60/AC60))</f>
        <v>-6.3252653190603459E-3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AH9:AI9"/>
    <mergeCell ref="AK9:AL9"/>
    <mergeCell ref="V9:W9"/>
    <mergeCell ref="Y9:Z9"/>
    <mergeCell ref="AB9:AC9"/>
    <mergeCell ref="AE9:AF9"/>
    <mergeCell ref="M9:N9"/>
    <mergeCell ref="J9:K9"/>
    <mergeCell ref="G9:H9"/>
    <mergeCell ref="P9:Q9"/>
    <mergeCell ref="S9:T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P79"/>
  <sheetViews>
    <sheetView showGridLines="0" topLeftCell="Q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2.4414062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2.4414062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75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Summary!D20</f>
        <v>7500</v>
      </c>
      <c r="H7" s="9" t="s">
        <v>72</v>
      </c>
      <c r="J7" s="161"/>
      <c r="K7" s="161"/>
    </row>
    <row r="8" spans="2:42" x14ac:dyDescent="0.25">
      <c r="B8" s="6"/>
      <c r="G8" s="8">
        <f>Summary!C20</f>
        <v>3832500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17835.830000000002</v>
      </c>
      <c r="K12" s="18">
        <f t="shared" ref="K12:K27" si="1">$F12*J12</f>
        <v>17835.830000000002</v>
      </c>
      <c r="L12" s="19"/>
      <c r="M12" s="21">
        <f>K12-H12</f>
        <v>-5540.3399999999965</v>
      </c>
      <c r="N12" s="22">
        <f>IF((H12)=0,"",(M12/H12))</f>
        <v>-0.23700802997240339</v>
      </c>
      <c r="O12" s="19"/>
      <c r="P12" s="16">
        <v>18655.46</v>
      </c>
      <c r="Q12" s="18">
        <f t="shared" ref="Q12:Q27" si="2">$F12*P12</f>
        <v>18655.46</v>
      </c>
      <c r="R12" s="19"/>
      <c r="S12" s="21">
        <f>Q12-K12</f>
        <v>819.62999999999738</v>
      </c>
      <c r="T12" s="22">
        <f t="shared" ref="T12:T34" si="3">IF((K12)=0,"",(S12/K12))</f>
        <v>4.5954127169859617E-2</v>
      </c>
      <c r="U12" s="19"/>
      <c r="V12" s="16">
        <v>19042.3</v>
      </c>
      <c r="W12" s="18">
        <f t="shared" ref="W12:W27" si="4">$F12*V12</f>
        <v>19042.3</v>
      </c>
      <c r="X12" s="19"/>
      <c r="Y12" s="21">
        <f>W12-Q12</f>
        <v>386.84000000000015</v>
      </c>
      <c r="Z12" s="22">
        <f t="shared" ref="Z12:Z34" si="5">IF((Q12)=0,"",(Y12/Q12))</f>
        <v>2.0736020446560963E-2</v>
      </c>
      <c r="AA12" s="19"/>
      <c r="AB12" s="16">
        <v>19314.38</v>
      </c>
      <c r="AC12" s="18">
        <f t="shared" ref="AC12:AC27" si="6">$F12*AB12</f>
        <v>19314.38</v>
      </c>
      <c r="AD12" s="19"/>
      <c r="AE12" s="21">
        <f>AC12-W12</f>
        <v>272.08000000000175</v>
      </c>
      <c r="AF12" s="22">
        <f t="shared" ref="AF12:AF34" si="7">IF((W12)=0,"",(AE12/W12))</f>
        <v>1.4288189977051185E-2</v>
      </c>
      <c r="AG12" s="19"/>
      <c r="AH12" s="16">
        <v>19868.86</v>
      </c>
      <c r="AI12" s="18">
        <f t="shared" ref="AI12:AI27" si="8">$F12*AH12</f>
        <v>19868.86</v>
      </c>
      <c r="AJ12" s="19"/>
      <c r="AK12" s="21">
        <f>AI12-AC12</f>
        <v>554.47999999999956</v>
      </c>
      <c r="AL12" s="22">
        <f t="shared" ref="AL12:AL34" si="9">IF((AC12)=0,"",(AK12/AC12))</f>
        <v>2.8708143880362691E-2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7500</v>
      </c>
      <c r="G19" s="16">
        <v>1.3792</v>
      </c>
      <c r="H19" s="18">
        <f t="shared" si="0"/>
        <v>10344</v>
      </c>
      <c r="I19" s="19"/>
      <c r="J19" s="16">
        <v>1.0523</v>
      </c>
      <c r="K19" s="18">
        <f t="shared" si="1"/>
        <v>7892.25</v>
      </c>
      <c r="L19" s="19"/>
      <c r="M19" s="21">
        <f t="shared" si="10"/>
        <v>-2451.75</v>
      </c>
      <c r="N19" s="22">
        <f t="shared" si="11"/>
        <v>-0.23702146171693736</v>
      </c>
      <c r="O19" s="19"/>
      <c r="P19" s="16">
        <v>1.1007</v>
      </c>
      <c r="Q19" s="18">
        <f t="shared" si="2"/>
        <v>8255.25</v>
      </c>
      <c r="R19" s="19"/>
      <c r="S19" s="21">
        <f t="shared" si="12"/>
        <v>363</v>
      </c>
      <c r="T19" s="22">
        <f t="shared" si="3"/>
        <v>4.5994488263803097E-2</v>
      </c>
      <c r="U19" s="19"/>
      <c r="V19" s="16">
        <v>1.1234999999999999</v>
      </c>
      <c r="W19" s="18">
        <f t="shared" si="4"/>
        <v>8426.25</v>
      </c>
      <c r="X19" s="19"/>
      <c r="Y19" s="21">
        <f t="shared" si="13"/>
        <v>171</v>
      </c>
      <c r="Z19" s="22">
        <f t="shared" si="5"/>
        <v>2.0714091032979012E-2</v>
      </c>
      <c r="AA19" s="19"/>
      <c r="AB19" s="16">
        <v>1.1395999999999999</v>
      </c>
      <c r="AC19" s="18">
        <f t="shared" si="6"/>
        <v>8547</v>
      </c>
      <c r="AD19" s="19"/>
      <c r="AE19" s="21">
        <f t="shared" si="14"/>
        <v>120.75</v>
      </c>
      <c r="AF19" s="22">
        <f t="shared" si="7"/>
        <v>1.4330218068535825E-2</v>
      </c>
      <c r="AG19" s="19"/>
      <c r="AH19" s="16">
        <v>1.1722999999999999</v>
      </c>
      <c r="AI19" s="18">
        <f t="shared" si="8"/>
        <v>8792.25</v>
      </c>
      <c r="AJ19" s="19"/>
      <c r="AK19" s="21">
        <f t="shared" si="15"/>
        <v>245.25</v>
      </c>
      <c r="AL19" s="22">
        <f t="shared" si="9"/>
        <v>2.8694278694278694E-2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7500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7500</v>
      </c>
      <c r="G21" s="16"/>
      <c r="H21" s="18">
        <f t="shared" si="0"/>
        <v>0</v>
      </c>
      <c r="I21" s="19"/>
      <c r="J21" s="16">
        <v>-2.2599999999999999E-2</v>
      </c>
      <c r="K21" s="18">
        <f t="shared" si="1"/>
        <v>-169.5</v>
      </c>
      <c r="L21" s="19"/>
      <c r="M21" s="21">
        <f t="shared" si="10"/>
        <v>-169.5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169.5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7500</v>
      </c>
      <c r="G24" s="16">
        <v>-7.4000000000000003E-3</v>
      </c>
      <c r="H24" s="18">
        <f t="shared" si="0"/>
        <v>-55.5</v>
      </c>
      <c r="I24" s="19"/>
      <c r="J24" s="16">
        <v>0</v>
      </c>
      <c r="K24" s="18">
        <f t="shared" si="1"/>
        <v>0</v>
      </c>
      <c r="L24" s="19"/>
      <c r="M24" s="21">
        <f t="shared" si="10"/>
        <v>55.5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7500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7500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7500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33664.71</v>
      </c>
      <c r="I28" s="31"/>
      <c r="J28" s="28"/>
      <c r="K28" s="30">
        <f>SUM(K12:K27)</f>
        <v>25558.58</v>
      </c>
      <c r="L28" s="31"/>
      <c r="M28" s="32">
        <f t="shared" si="10"/>
        <v>-8106.1299999999974</v>
      </c>
      <c r="N28" s="33">
        <f t="shared" si="11"/>
        <v>-0.24079013305030691</v>
      </c>
      <c r="O28" s="31"/>
      <c r="P28" s="28"/>
      <c r="Q28" s="30">
        <f>SUM(Q12:Q27)</f>
        <v>26910.71</v>
      </c>
      <c r="R28" s="31"/>
      <c r="S28" s="32">
        <f t="shared" si="12"/>
        <v>1352.1299999999974</v>
      </c>
      <c r="T28" s="33">
        <f t="shared" si="3"/>
        <v>5.2903173806995434E-2</v>
      </c>
      <c r="U28" s="31"/>
      <c r="V28" s="28"/>
      <c r="W28" s="30">
        <f>SUM(W12:W27)</f>
        <v>27468.55</v>
      </c>
      <c r="X28" s="31"/>
      <c r="Y28" s="32">
        <f t="shared" si="13"/>
        <v>557.84000000000015</v>
      </c>
      <c r="Z28" s="33">
        <f t="shared" si="5"/>
        <v>2.0729293281373854E-2</v>
      </c>
      <c r="AA28" s="31"/>
      <c r="AB28" s="28"/>
      <c r="AC28" s="30">
        <f>SUM(AC12:AC27)</f>
        <v>27861.38</v>
      </c>
      <c r="AD28" s="31"/>
      <c r="AE28" s="32">
        <f t="shared" si="14"/>
        <v>392.83000000000175</v>
      </c>
      <c r="AF28" s="33">
        <f t="shared" si="7"/>
        <v>1.4301082510725966E-2</v>
      </c>
      <c r="AG28" s="31"/>
      <c r="AH28" s="28"/>
      <c r="AI28" s="30">
        <f>SUM(AI12:AI27)</f>
        <v>28661.11</v>
      </c>
      <c r="AJ28" s="31"/>
      <c r="AK28" s="32">
        <f t="shared" si="15"/>
        <v>799.72999999999956</v>
      </c>
      <c r="AL28" s="33">
        <f t="shared" si="9"/>
        <v>2.870389047491544E-2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7500</v>
      </c>
      <c r="G29" s="16">
        <v>-0.34624020110229936</v>
      </c>
      <c r="H29" s="18">
        <f t="shared" ref="H29:H35" si="18">F29*G29</f>
        <v>-2596.801508267245</v>
      </c>
      <c r="I29" s="19"/>
      <c r="J29" s="16">
        <v>-0.40860000000000002</v>
      </c>
      <c r="K29" s="18">
        <f t="shared" ref="K29:K35" si="19">$F29*J29</f>
        <v>-3064.5</v>
      </c>
      <c r="L29" s="19"/>
      <c r="M29" s="21">
        <f t="shared" si="10"/>
        <v>-467.69849173275497</v>
      </c>
      <c r="N29" s="22">
        <f t="shared" si="11"/>
        <v>0.1801055992318927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3064.5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7500</v>
      </c>
      <c r="G30" s="16">
        <v>-0.27998187016745585</v>
      </c>
      <c r="H30" s="18">
        <f t="shared" si="18"/>
        <v>-2099.8640262559188</v>
      </c>
      <c r="I30" s="19"/>
      <c r="J30" s="16">
        <v>0.52929999999999999</v>
      </c>
      <c r="K30" s="18">
        <f t="shared" si="19"/>
        <v>3969.75</v>
      </c>
      <c r="L30" s="19"/>
      <c r="M30" s="21">
        <f t="shared" si="10"/>
        <v>6069.6140262559184</v>
      </c>
      <c r="N30" s="22">
        <f t="shared" si="11"/>
        <v>-2.8904795502774094</v>
      </c>
      <c r="O30" s="19"/>
      <c r="P30" s="16">
        <v>0</v>
      </c>
      <c r="Q30" s="18">
        <f t="shared" si="20"/>
        <v>0</v>
      </c>
      <c r="R30" s="19"/>
      <c r="S30" s="21">
        <f t="shared" si="12"/>
        <v>-3969.75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7500</v>
      </c>
      <c r="G31" s="16">
        <v>0</v>
      </c>
      <c r="H31" s="18">
        <f t="shared" si="18"/>
        <v>0</v>
      </c>
      <c r="I31" s="19"/>
      <c r="J31" s="16">
        <v>5.4600000000000003E-2</v>
      </c>
      <c r="K31" s="18">
        <f>$F31*J31</f>
        <v>409.5</v>
      </c>
      <c r="L31" s="19"/>
      <c r="M31" s="21">
        <f t="shared" si="10"/>
        <v>409.5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-409.5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7500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7500</v>
      </c>
      <c r="G33" s="141">
        <v>2.4920000000000001E-2</v>
      </c>
      <c r="H33" s="18">
        <f t="shared" si="18"/>
        <v>186.9</v>
      </c>
      <c r="I33" s="19"/>
      <c r="J33" s="141">
        <v>2.4920000000000001E-2</v>
      </c>
      <c r="K33" s="18">
        <f t="shared" si="19"/>
        <v>186.9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20"/>
        <v>186.9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21"/>
        <v>186.9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22"/>
        <v>186.9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23"/>
        <v>186.9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22995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2230.5149999999999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2230.5149999999999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2230.5149999999999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2230.5149999999999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2230.5149999999999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2230.5149999999999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31385.459465476833</v>
      </c>
      <c r="I36" s="31"/>
      <c r="J36" s="42"/>
      <c r="K36" s="44">
        <f>SUM(K29:K35)+K28</f>
        <v>29290.745000000003</v>
      </c>
      <c r="L36" s="31"/>
      <c r="M36" s="32">
        <f t="shared" si="10"/>
        <v>-2094.7144654768308</v>
      </c>
      <c r="N36" s="33">
        <f t="shared" ref="N36:N46" si="25">IF((H36)=0,"",(M36/H36))</f>
        <v>-6.6741558070257362E-2</v>
      </c>
      <c r="O36" s="31"/>
      <c r="P36" s="42"/>
      <c r="Q36" s="44">
        <f>SUM(Q29:Q35)+Q28</f>
        <v>29328.125</v>
      </c>
      <c r="R36" s="31"/>
      <c r="S36" s="32">
        <f t="shared" si="12"/>
        <v>37.379999999997381</v>
      </c>
      <c r="T36" s="33">
        <f t="shared" ref="T36:T46" si="26">IF((K36)=0,"",(S36/K36))</f>
        <v>1.2761710226215611E-3</v>
      </c>
      <c r="U36" s="31"/>
      <c r="V36" s="42"/>
      <c r="W36" s="44">
        <f>SUM(W29:W35)+W28</f>
        <v>29885.965</v>
      </c>
      <c r="X36" s="31"/>
      <c r="Y36" s="32">
        <f t="shared" si="13"/>
        <v>557.84000000000015</v>
      </c>
      <c r="Z36" s="33">
        <f t="shared" ref="Z36:Z46" si="27">IF((Q36)=0,"",(Y36/Q36))</f>
        <v>1.9020649973361753E-2</v>
      </c>
      <c r="AA36" s="31"/>
      <c r="AB36" s="42"/>
      <c r="AC36" s="44">
        <f>SUM(AC29:AC35)+AC28</f>
        <v>30278.795000000002</v>
      </c>
      <c r="AD36" s="31"/>
      <c r="AE36" s="32">
        <f t="shared" si="14"/>
        <v>392.83000000000175</v>
      </c>
      <c r="AF36" s="33">
        <f t="shared" ref="AF36:AF46" si="28">IF((W36)=0,"",(AE36/W36))</f>
        <v>1.3144296996934908E-2</v>
      </c>
      <c r="AG36" s="31"/>
      <c r="AH36" s="42"/>
      <c r="AI36" s="44">
        <f>SUM(AI29:AI35)+AI28</f>
        <v>31078.525000000001</v>
      </c>
      <c r="AJ36" s="31"/>
      <c r="AK36" s="32">
        <f t="shared" si="15"/>
        <v>799.72999999999956</v>
      </c>
      <c r="AL36" s="33">
        <f t="shared" ref="AL36:AL46" si="29">IF((AC36)=0,"",(AK36/AC36))</f>
        <v>2.641221356398098E-2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7500</v>
      </c>
      <c r="G37" s="20">
        <v>2.8639999999999999</v>
      </c>
      <c r="H37" s="18">
        <f>F37*G37</f>
        <v>21480</v>
      </c>
      <c r="I37" s="19"/>
      <c r="J37" s="20">
        <v>2.9744999999999999</v>
      </c>
      <c r="K37" s="18">
        <f>$F37*J37</f>
        <v>22308.75</v>
      </c>
      <c r="L37" s="19"/>
      <c r="M37" s="21">
        <f t="shared" si="10"/>
        <v>828.75</v>
      </c>
      <c r="N37" s="22">
        <f t="shared" si="25"/>
        <v>3.8582402234636874E-2</v>
      </c>
      <c r="O37" s="19"/>
      <c r="P37" s="20">
        <v>3.0743999999999998</v>
      </c>
      <c r="Q37" s="18">
        <f>$F37*P37</f>
        <v>23058</v>
      </c>
      <c r="R37" s="19"/>
      <c r="S37" s="21">
        <f t="shared" si="12"/>
        <v>749.25</v>
      </c>
      <c r="T37" s="22">
        <f t="shared" si="26"/>
        <v>3.3585476550680789E-2</v>
      </c>
      <c r="U37" s="19"/>
      <c r="V37" s="20">
        <v>3.1743999999999999</v>
      </c>
      <c r="W37" s="18">
        <f>$F37*V37</f>
        <v>23808</v>
      </c>
      <c r="X37" s="19"/>
      <c r="Y37" s="21">
        <f t="shared" si="13"/>
        <v>750</v>
      </c>
      <c r="Z37" s="22">
        <f t="shared" si="27"/>
        <v>3.2526671870934165E-2</v>
      </c>
      <c r="AA37" s="19"/>
      <c r="AB37" s="20">
        <v>3.2744</v>
      </c>
      <c r="AC37" s="18">
        <f>$F37*AB37</f>
        <v>24558</v>
      </c>
      <c r="AD37" s="19"/>
      <c r="AE37" s="21">
        <f t="shared" si="14"/>
        <v>750</v>
      </c>
      <c r="AF37" s="22">
        <f t="shared" si="28"/>
        <v>3.1502016129032258E-2</v>
      </c>
      <c r="AG37" s="19"/>
      <c r="AH37" s="20">
        <v>3.3742999999999999</v>
      </c>
      <c r="AI37" s="18">
        <f>$F37*AH37</f>
        <v>25307.25</v>
      </c>
      <c r="AJ37" s="19"/>
      <c r="AK37" s="21">
        <f t="shared" si="15"/>
        <v>749.25</v>
      </c>
      <c r="AL37" s="22">
        <f t="shared" si="29"/>
        <v>3.0509406303444907E-2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7500</v>
      </c>
      <c r="G38" s="20">
        <v>2.1528</v>
      </c>
      <c r="H38" s="18">
        <f>F38*G38</f>
        <v>16146</v>
      </c>
      <c r="I38" s="19"/>
      <c r="J38" s="20">
        <v>2.3115000000000001</v>
      </c>
      <c r="K38" s="18">
        <f>$F38*J38</f>
        <v>17336.25</v>
      </c>
      <c r="L38" s="19"/>
      <c r="M38" s="21">
        <f t="shared" si="10"/>
        <v>1190.25</v>
      </c>
      <c r="N38" s="22">
        <f t="shared" si="25"/>
        <v>7.371794871794872E-2</v>
      </c>
      <c r="O38" s="19"/>
      <c r="P38" s="20">
        <v>2.3588</v>
      </c>
      <c r="Q38" s="18">
        <f>$F38*P38</f>
        <v>17691</v>
      </c>
      <c r="R38" s="19"/>
      <c r="S38" s="21">
        <f t="shared" si="12"/>
        <v>354.75</v>
      </c>
      <c r="T38" s="22">
        <f t="shared" si="26"/>
        <v>2.046290287691975E-2</v>
      </c>
      <c r="U38" s="19"/>
      <c r="V38" s="20">
        <v>2.4060000000000001</v>
      </c>
      <c r="W38" s="18">
        <f>$F38*V38</f>
        <v>18045</v>
      </c>
      <c r="X38" s="19"/>
      <c r="Y38" s="21">
        <f t="shared" si="13"/>
        <v>354</v>
      </c>
      <c r="Z38" s="22">
        <f t="shared" si="27"/>
        <v>2.0010174665083941E-2</v>
      </c>
      <c r="AA38" s="19"/>
      <c r="AB38" s="20">
        <v>2.4533</v>
      </c>
      <c r="AC38" s="18">
        <f>$F38*AB38</f>
        <v>18399.75</v>
      </c>
      <c r="AD38" s="19"/>
      <c r="AE38" s="21">
        <f t="shared" si="14"/>
        <v>354.75</v>
      </c>
      <c r="AF38" s="22">
        <f t="shared" si="28"/>
        <v>1.9659185369908561E-2</v>
      </c>
      <c r="AG38" s="19"/>
      <c r="AH38" s="20">
        <v>2.5005999999999999</v>
      </c>
      <c r="AI38" s="18">
        <f>$F38*AH38</f>
        <v>18754.5</v>
      </c>
      <c r="AJ38" s="19"/>
      <c r="AK38" s="21">
        <f t="shared" si="15"/>
        <v>354.75</v>
      </c>
      <c r="AL38" s="22">
        <f t="shared" si="29"/>
        <v>1.9280153262951943E-2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69011.45946547683</v>
      </c>
      <c r="I39" s="49"/>
      <c r="J39" s="48"/>
      <c r="K39" s="44">
        <f>SUM(K36:K38)</f>
        <v>68935.744999999995</v>
      </c>
      <c r="L39" s="49"/>
      <c r="M39" s="32">
        <f t="shared" si="10"/>
        <v>-75.714465476834448</v>
      </c>
      <c r="N39" s="33">
        <f t="shared" si="25"/>
        <v>-1.0971288835691241E-3</v>
      </c>
      <c r="O39" s="49"/>
      <c r="P39" s="48"/>
      <c r="Q39" s="44">
        <f>SUM(Q36:Q38)</f>
        <v>70077.125</v>
      </c>
      <c r="R39" s="49"/>
      <c r="S39" s="32">
        <f t="shared" si="12"/>
        <v>1141.3800000000047</v>
      </c>
      <c r="T39" s="33">
        <f t="shared" si="26"/>
        <v>1.6557157683579175E-2</v>
      </c>
      <c r="U39" s="49"/>
      <c r="V39" s="48"/>
      <c r="W39" s="44">
        <f>SUM(W36:W38)</f>
        <v>71738.964999999997</v>
      </c>
      <c r="X39" s="49"/>
      <c r="Y39" s="32">
        <f t="shared" si="13"/>
        <v>1661.8399999999965</v>
      </c>
      <c r="Z39" s="33">
        <f t="shared" si="27"/>
        <v>2.3714443193838166E-2</v>
      </c>
      <c r="AA39" s="49"/>
      <c r="AB39" s="48"/>
      <c r="AC39" s="44">
        <f>SUM(AC36:AC38)</f>
        <v>73236.544999999998</v>
      </c>
      <c r="AD39" s="49"/>
      <c r="AE39" s="32">
        <f t="shared" si="14"/>
        <v>1497.5800000000017</v>
      </c>
      <c r="AF39" s="33">
        <f t="shared" si="28"/>
        <v>2.0875405715708357E-2</v>
      </c>
      <c r="AG39" s="49"/>
      <c r="AH39" s="48"/>
      <c r="AI39" s="44">
        <f>SUM(AI36:AI38)</f>
        <v>75140.274999999994</v>
      </c>
      <c r="AJ39" s="49"/>
      <c r="AK39" s="32">
        <f t="shared" si="15"/>
        <v>1903.7299999999959</v>
      </c>
      <c r="AL39" s="33">
        <f t="shared" si="29"/>
        <v>2.5994262836948355E-2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3855495</v>
      </c>
      <c r="G40" s="51">
        <v>4.4000000000000003E-3</v>
      </c>
      <c r="H40" s="162">
        <f t="shared" ref="H40:H48" si="30">F40*G40</f>
        <v>16964.178</v>
      </c>
      <c r="I40" s="19"/>
      <c r="J40" s="51">
        <v>4.4000000000000003E-3</v>
      </c>
      <c r="K40" s="162">
        <f t="shared" ref="K40:K48" si="31">$F40*J40</f>
        <v>16964.178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16964.178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16964.178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16964.178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16964.178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3855495</v>
      </c>
      <c r="G41" s="51">
        <v>1.1999999999999999E-3</v>
      </c>
      <c r="H41" s="162">
        <f t="shared" si="30"/>
        <v>4626.5939999999991</v>
      </c>
      <c r="I41" s="19"/>
      <c r="J41" s="51">
        <v>1.1999999999999999E-3</v>
      </c>
      <c r="K41" s="162">
        <f t="shared" si="31"/>
        <v>4626.5939999999991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5012.1435000000001</v>
      </c>
      <c r="R41" s="19"/>
      <c r="S41" s="21">
        <f t="shared" si="12"/>
        <v>385.54950000000099</v>
      </c>
      <c r="T41" s="163">
        <f t="shared" si="26"/>
        <v>8.3333333333333565E-2</v>
      </c>
      <c r="U41" s="19"/>
      <c r="V41" s="51">
        <v>1.2999999999999999E-3</v>
      </c>
      <c r="W41" s="162">
        <f t="shared" si="33"/>
        <v>5012.1435000000001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5012.1435000000001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5012.1435000000001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3832500</v>
      </c>
      <c r="G43" s="51">
        <v>7.0000000000000001E-3</v>
      </c>
      <c r="H43" s="162">
        <f t="shared" si="30"/>
        <v>26827.5</v>
      </c>
      <c r="I43" s="19"/>
      <c r="J43" s="51">
        <v>7.0000000000000001E-3</v>
      </c>
      <c r="K43" s="162">
        <f t="shared" si="31"/>
        <v>26827.5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26827.5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26827.5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26827.5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26827.5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2452800</v>
      </c>
      <c r="G44" s="55">
        <v>7.1999999999999995E-2</v>
      </c>
      <c r="H44" s="162">
        <f t="shared" si="30"/>
        <v>176601.59999999998</v>
      </c>
      <c r="I44" s="19"/>
      <c r="J44" s="55">
        <v>7.1999999999999995E-2</v>
      </c>
      <c r="K44" s="162">
        <f t="shared" si="31"/>
        <v>176601.59999999998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176601.59999999998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176601.59999999998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176601.59999999998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176601.59999999998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689850</v>
      </c>
      <c r="G45" s="55">
        <v>0.109</v>
      </c>
      <c r="H45" s="162">
        <f t="shared" si="30"/>
        <v>75193.649999999994</v>
      </c>
      <c r="I45" s="19"/>
      <c r="J45" s="55">
        <v>0.109</v>
      </c>
      <c r="K45" s="162">
        <f t="shared" si="31"/>
        <v>75193.649999999994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75193.649999999994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75193.649999999994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75193.649999999994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75193.649999999994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689850</v>
      </c>
      <c r="G46" s="55">
        <v>0.129</v>
      </c>
      <c r="H46" s="162">
        <f t="shared" si="30"/>
        <v>88990.650000000009</v>
      </c>
      <c r="I46" s="19"/>
      <c r="J46" s="55">
        <v>0.129</v>
      </c>
      <c r="K46" s="162">
        <f t="shared" si="31"/>
        <v>88990.650000000009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88990.650000000009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88990.650000000009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88990.650000000009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88990.650000000009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3831750</v>
      </c>
      <c r="G48" s="55">
        <v>9.7000000000000003E-2</v>
      </c>
      <c r="H48" s="162">
        <f t="shared" si="30"/>
        <v>371679.75</v>
      </c>
      <c r="I48" s="60"/>
      <c r="J48" s="55">
        <v>9.7000000000000003E-2</v>
      </c>
      <c r="K48" s="162">
        <f t="shared" si="31"/>
        <v>371679.75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371679.75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371679.75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371679.75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371679.75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458215.88146547682</v>
      </c>
      <c r="I50" s="76"/>
      <c r="J50" s="73"/>
      <c r="K50" s="75">
        <f>SUM(K40:K46,K39)</f>
        <v>458140.16700000002</v>
      </c>
      <c r="L50" s="76"/>
      <c r="M50" s="77">
        <f>K50-H50</f>
        <v>-75.714465476805344</v>
      </c>
      <c r="N50" s="78">
        <f>IF((H50)=0,"",(M50/H50))</f>
        <v>-1.6523754094828307E-4</v>
      </c>
      <c r="O50" s="76"/>
      <c r="P50" s="73"/>
      <c r="Q50" s="75">
        <f>SUM(Q40:Q46,Q39)</f>
        <v>459667.09649999999</v>
      </c>
      <c r="R50" s="76"/>
      <c r="S50" s="77">
        <f t="shared" si="12"/>
        <v>1526.9294999999693</v>
      </c>
      <c r="T50" s="78">
        <f>IF((K50)=0,"",(S50/K50))</f>
        <v>3.3328872034919595E-3</v>
      </c>
      <c r="U50" s="76"/>
      <c r="V50" s="73"/>
      <c r="W50" s="75">
        <f>SUM(W40:W46,W39)</f>
        <v>461328.93649999995</v>
      </c>
      <c r="X50" s="76"/>
      <c r="Y50" s="77">
        <f t="shared" si="13"/>
        <v>1661.8399999999674</v>
      </c>
      <c r="Z50" s="78">
        <f>IF((Q50)=0,"",(Y50/Q50))</f>
        <v>3.6153120653045641E-3</v>
      </c>
      <c r="AA50" s="76"/>
      <c r="AB50" s="73"/>
      <c r="AC50" s="75">
        <f>SUM(AC40:AC46,AC39)</f>
        <v>462826.51649999997</v>
      </c>
      <c r="AD50" s="76"/>
      <c r="AE50" s="77">
        <f t="shared" si="14"/>
        <v>1497.5800000000163</v>
      </c>
      <c r="AF50" s="78">
        <f>IF((W50)=0,"",(AE50/W50))</f>
        <v>3.2462303608393238E-3</v>
      </c>
      <c r="AG50" s="76"/>
      <c r="AH50" s="73"/>
      <c r="AI50" s="75">
        <f>SUM(AI40:AI46,AI39)</f>
        <v>464730.24650000001</v>
      </c>
      <c r="AJ50" s="76"/>
      <c r="AK50" s="77">
        <f t="shared" si="15"/>
        <v>1903.7300000000396</v>
      </c>
      <c r="AL50" s="78">
        <f>IF((AC50)=0,"",(AK50/AC50))</f>
        <v>4.1132690805973727E-3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59568.064590511989</v>
      </c>
      <c r="I51" s="83"/>
      <c r="J51" s="80">
        <v>0.13</v>
      </c>
      <c r="K51" s="84">
        <f>K50*J51</f>
        <v>59558.221710000005</v>
      </c>
      <c r="L51" s="83"/>
      <c r="M51" s="85">
        <f>K51-H51</f>
        <v>-9.8428805119838216</v>
      </c>
      <c r="N51" s="86">
        <f>IF((H51)=0,"",(M51/H51))</f>
        <v>-1.652375409482684E-4</v>
      </c>
      <c r="O51" s="83"/>
      <c r="P51" s="80">
        <v>0.13</v>
      </c>
      <c r="Q51" s="84">
        <f>Q50*P51</f>
        <v>59756.722544999997</v>
      </c>
      <c r="R51" s="83"/>
      <c r="S51" s="85">
        <f t="shared" si="12"/>
        <v>198.50083499999164</v>
      </c>
      <c r="T51" s="86">
        <f>IF((K51)=0,"",(S51/K51))</f>
        <v>3.3328872034918858E-3</v>
      </c>
      <c r="U51" s="83"/>
      <c r="V51" s="80">
        <v>0.13</v>
      </c>
      <c r="W51" s="84">
        <f>W50*V51</f>
        <v>59972.761744999996</v>
      </c>
      <c r="X51" s="83"/>
      <c r="Y51" s="85">
        <f t="shared" si="13"/>
        <v>216.03919999999925</v>
      </c>
      <c r="Z51" s="86">
        <f>IF((Q51)=0,"",(Y51/Q51))</f>
        <v>3.6153120653046227E-3</v>
      </c>
      <c r="AA51" s="83"/>
      <c r="AB51" s="80">
        <v>0.13</v>
      </c>
      <c r="AC51" s="84">
        <f>AC50*AB51</f>
        <v>60167.447144999998</v>
      </c>
      <c r="AD51" s="83"/>
      <c r="AE51" s="85">
        <f t="shared" si="14"/>
        <v>194.68540000000212</v>
      </c>
      <c r="AF51" s="86">
        <f>IF((W51)=0,"",(AE51/W51))</f>
        <v>3.2462303608393234E-3</v>
      </c>
      <c r="AG51" s="83"/>
      <c r="AH51" s="80">
        <v>0.13</v>
      </c>
      <c r="AI51" s="84">
        <f>AI50*AH51</f>
        <v>60414.932045000001</v>
      </c>
      <c r="AJ51" s="83"/>
      <c r="AK51" s="85">
        <f t="shared" si="15"/>
        <v>247.48490000000311</v>
      </c>
      <c r="AL51" s="86">
        <f>IF((AC51)=0,"",(AK51/AC51))</f>
        <v>4.1132690805973388E-3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517783.94605598878</v>
      </c>
      <c r="I52" s="83"/>
      <c r="J52" s="88"/>
      <c r="K52" s="84">
        <f>K50+K51</f>
        <v>517698.38871000003</v>
      </c>
      <c r="L52" s="83"/>
      <c r="M52" s="85">
        <f>K52-H52</f>
        <v>-85.557345988752786</v>
      </c>
      <c r="N52" s="86">
        <f>IF((H52)=0,"",(M52/H52))</f>
        <v>-1.6523754094821113E-4</v>
      </c>
      <c r="O52" s="83"/>
      <c r="P52" s="88"/>
      <c r="Q52" s="84">
        <f>Q50+Q51</f>
        <v>519423.81904500001</v>
      </c>
      <c r="R52" s="83"/>
      <c r="S52" s="85">
        <f t="shared" si="12"/>
        <v>1725.4303349999827</v>
      </c>
      <c r="T52" s="86">
        <f>IF((K52)=0,"",(S52/K52))</f>
        <v>3.3328872034919929E-3</v>
      </c>
      <c r="U52" s="83"/>
      <c r="V52" s="88"/>
      <c r="W52" s="84">
        <f>W50+W51</f>
        <v>521301.69824499998</v>
      </c>
      <c r="X52" s="83"/>
      <c r="Y52" s="85">
        <f t="shared" si="13"/>
        <v>1877.8791999999667</v>
      </c>
      <c r="Z52" s="86">
        <f>IF((Q52)=0,"",(Y52/Q52))</f>
        <v>3.6153120653045706E-3</v>
      </c>
      <c r="AA52" s="83"/>
      <c r="AB52" s="88"/>
      <c r="AC52" s="84">
        <f>AC50+AC51</f>
        <v>522993.96364499995</v>
      </c>
      <c r="AD52" s="83"/>
      <c r="AE52" s="85">
        <f t="shared" si="14"/>
        <v>1692.2653999999748</v>
      </c>
      <c r="AF52" s="86">
        <f>IF((W52)=0,"",(AE52/W52))</f>
        <v>3.2462303608392397E-3</v>
      </c>
      <c r="AG52" s="83"/>
      <c r="AH52" s="88"/>
      <c r="AI52" s="84">
        <f>AI50+AI51</f>
        <v>525145.17854500003</v>
      </c>
      <c r="AJ52" s="83"/>
      <c r="AK52" s="85">
        <f t="shared" si="15"/>
        <v>2151.2149000000791</v>
      </c>
      <c r="AL52" s="86">
        <f>IF((AC52)=0,"",(AK52/AC52))</f>
        <v>4.1132690805974386E-3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-51778.39</v>
      </c>
      <c r="I53" s="83"/>
      <c r="J53" s="88"/>
      <c r="K53" s="90">
        <f>ROUND(-K52*10%,2)</f>
        <v>-51769.84</v>
      </c>
      <c r="L53" s="83"/>
      <c r="M53" s="91">
        <f>K53-H53</f>
        <v>8.5500000000029104</v>
      </c>
      <c r="N53" s="92">
        <f>IF((H53)=0,"",(M53/H53))</f>
        <v>-1.6512680289987601E-4</v>
      </c>
      <c r="O53" s="83"/>
      <c r="P53" s="88"/>
      <c r="Q53" s="90">
        <f>ROUND(-Q52*10%,2)</f>
        <v>-51942.38</v>
      </c>
      <c r="R53" s="83"/>
      <c r="S53" s="91">
        <f t="shared" si="12"/>
        <v>-172.54000000000087</v>
      </c>
      <c r="T53" s="92">
        <f>IF((K53)=0,"",(S53/K53))</f>
        <v>3.3328285349153268E-3</v>
      </c>
      <c r="U53" s="83"/>
      <c r="V53" s="88"/>
      <c r="W53" s="90">
        <f>ROUND(-W52*10%,2)</f>
        <v>-52130.17</v>
      </c>
      <c r="X53" s="83"/>
      <c r="Y53" s="91">
        <f t="shared" si="13"/>
        <v>-187.79000000000087</v>
      </c>
      <c r="Z53" s="92">
        <f>IF((Q53)=0,"",(Y53/Q53))</f>
        <v>3.6153522422345853E-3</v>
      </c>
      <c r="AA53" s="83"/>
      <c r="AB53" s="88"/>
      <c r="AC53" s="90">
        <f>ROUND(-AC52*10%,2)</f>
        <v>-52299.4</v>
      </c>
      <c r="AD53" s="83"/>
      <c r="AE53" s="91">
        <f t="shared" si="14"/>
        <v>-169.2300000000032</v>
      </c>
      <c r="AF53" s="92">
        <f>IF((W53)=0,"",(AE53/W53))</f>
        <v>3.246296722224447E-3</v>
      </c>
      <c r="AG53" s="83"/>
      <c r="AH53" s="88"/>
      <c r="AI53" s="90">
        <f>ROUND(-AI52*10%,2)</f>
        <v>-52514.52</v>
      </c>
      <c r="AJ53" s="83"/>
      <c r="AK53" s="91">
        <f t="shared" si="15"/>
        <v>-215.11999999999534</v>
      </c>
      <c r="AL53" s="92">
        <f>IF((AC53)=0,"",(AK53/AC53))</f>
        <v>4.1132403048600051E-3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466005.55605598877</v>
      </c>
      <c r="I54" s="96"/>
      <c r="J54" s="93"/>
      <c r="K54" s="97">
        <f>K52+K53</f>
        <v>465928.54871</v>
      </c>
      <c r="L54" s="96"/>
      <c r="M54" s="98">
        <f>K54-H54</f>
        <v>-77.007345988764428</v>
      </c>
      <c r="N54" s="99">
        <f>IF((H54)=0,"",(M54/H54))</f>
        <v>-1.6524984517461911E-4</v>
      </c>
      <c r="O54" s="96"/>
      <c r="P54" s="93"/>
      <c r="Q54" s="97">
        <f>Q52+Q53</f>
        <v>467481.43904500001</v>
      </c>
      <c r="R54" s="96"/>
      <c r="S54" s="98">
        <f t="shared" si="12"/>
        <v>1552.8903350000037</v>
      </c>
      <c r="T54" s="99">
        <f>IF((K54)=0,"",(S54/K54))</f>
        <v>3.3328937222229385E-3</v>
      </c>
      <c r="U54" s="96"/>
      <c r="V54" s="93"/>
      <c r="W54" s="97">
        <f>W52+W53</f>
        <v>469171.52824499999</v>
      </c>
      <c r="X54" s="96"/>
      <c r="Y54" s="98">
        <f t="shared" si="13"/>
        <v>1690.0891999999876</v>
      </c>
      <c r="Z54" s="99">
        <f>IF((Q54)=0,"",(Y54/Q54))</f>
        <v>3.6153076012014644E-3</v>
      </c>
      <c r="AA54" s="96"/>
      <c r="AB54" s="93"/>
      <c r="AC54" s="97">
        <f>AC52+AC53</f>
        <v>470694.56364499993</v>
      </c>
      <c r="AD54" s="96"/>
      <c r="AE54" s="98">
        <f t="shared" si="14"/>
        <v>1523.0353999999352</v>
      </c>
      <c r="AF54" s="99">
        <f>IF((W54)=0,"",(AE54/W54))</f>
        <v>3.2462229873518895E-3</v>
      </c>
      <c r="AG54" s="96"/>
      <c r="AH54" s="93"/>
      <c r="AI54" s="97">
        <f>AI52+AI53</f>
        <v>472630.65854500001</v>
      </c>
      <c r="AJ54" s="96"/>
      <c r="AK54" s="98">
        <f t="shared" si="15"/>
        <v>1936.0949000000837</v>
      </c>
      <c r="AL54" s="99">
        <f>IF((AC54)=0,"",(AK54/AC54))</f>
        <v>4.113272277901845E-3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489171.9814654768</v>
      </c>
      <c r="I56" s="110"/>
      <c r="J56" s="107"/>
      <c r="K56" s="109">
        <f>SUM(K47:K48,K39,K40:K43)</f>
        <v>489096.26699999999</v>
      </c>
      <c r="L56" s="110"/>
      <c r="M56" s="111">
        <f>K56-H56</f>
        <v>-75.714465476805344</v>
      </c>
      <c r="N56" s="78">
        <f>IF((H56)=0,"",(M56/H56))</f>
        <v>-1.5478087123873605E-4</v>
      </c>
      <c r="O56" s="110"/>
      <c r="P56" s="107"/>
      <c r="Q56" s="109">
        <f>SUM(Q47:Q48,Q39,Q40:Q43)</f>
        <v>490623.19650000002</v>
      </c>
      <c r="R56" s="110"/>
      <c r="S56" s="111">
        <f t="shared" si="12"/>
        <v>1526.9295000000275</v>
      </c>
      <c r="T56" s="78">
        <f>IF((K56)=0,"",(S56/K56))</f>
        <v>3.1219406137892839E-3</v>
      </c>
      <c r="U56" s="110"/>
      <c r="V56" s="107"/>
      <c r="W56" s="109">
        <f>SUM(W47:W48,W39,W40:W43)</f>
        <v>492285.03649999999</v>
      </c>
      <c r="X56" s="110"/>
      <c r="Y56" s="111">
        <f t="shared" si="13"/>
        <v>1661.8399999999674</v>
      </c>
      <c r="Z56" s="78">
        <f>IF((Q56)=0,"",(Y56/Q56))</f>
        <v>3.3872022600137442E-3</v>
      </c>
      <c r="AA56" s="110"/>
      <c r="AB56" s="107"/>
      <c r="AC56" s="109">
        <f>SUM(AC47:AC48,AC39,AC40:AC43)</f>
        <v>493782.6165</v>
      </c>
      <c r="AD56" s="110"/>
      <c r="AE56" s="111">
        <f t="shared" si="14"/>
        <v>1497.5800000000163</v>
      </c>
      <c r="AF56" s="78">
        <f>IF((W56)=0,"",(AE56/W56))</f>
        <v>3.042099371224777E-3</v>
      </c>
      <c r="AG56" s="110"/>
      <c r="AH56" s="107"/>
      <c r="AI56" s="109">
        <f>SUM(AI47:AI48,AI39,AI40:AI43)</f>
        <v>495686.34650000004</v>
      </c>
      <c r="AJ56" s="110"/>
      <c r="AK56" s="111">
        <f t="shared" si="15"/>
        <v>1903.7300000000396</v>
      </c>
      <c r="AL56" s="78">
        <f>IF((AC56)=0,"",(AK56/AC56))</f>
        <v>3.8554010132919284E-3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63592.357590511987</v>
      </c>
      <c r="I57" s="115"/>
      <c r="J57" s="113">
        <v>0.13</v>
      </c>
      <c r="K57" s="116">
        <f>K56*J57</f>
        <v>63582.514710000003</v>
      </c>
      <c r="L57" s="115"/>
      <c r="M57" s="117">
        <f>K57-H57</f>
        <v>-9.8428805119838216</v>
      </c>
      <c r="N57" s="86">
        <f>IF((H57)=0,"",(M57/H57))</f>
        <v>-1.5478087123872231E-4</v>
      </c>
      <c r="O57" s="115"/>
      <c r="P57" s="113">
        <v>0.13</v>
      </c>
      <c r="Q57" s="116">
        <f>Q56*P57</f>
        <v>63781.015545000002</v>
      </c>
      <c r="R57" s="115"/>
      <c r="S57" s="117">
        <f t="shared" si="12"/>
        <v>198.50083499999892</v>
      </c>
      <c r="T57" s="86">
        <f>IF((K57)=0,"",(S57/K57))</f>
        <v>3.1219406137892106E-3</v>
      </c>
      <c r="U57" s="115"/>
      <c r="V57" s="113">
        <v>0.13</v>
      </c>
      <c r="W57" s="116">
        <f>W56*V57</f>
        <v>63997.054745000001</v>
      </c>
      <c r="X57" s="115"/>
      <c r="Y57" s="117">
        <f t="shared" si="13"/>
        <v>216.03919999999925</v>
      </c>
      <c r="Z57" s="86">
        <f>IF((Q57)=0,"",(Y57/Q57))</f>
        <v>3.3872022600137989E-3</v>
      </c>
      <c r="AA57" s="115"/>
      <c r="AB57" s="113">
        <v>0.13</v>
      </c>
      <c r="AC57" s="116">
        <f>AC56*AB57</f>
        <v>64191.740145000003</v>
      </c>
      <c r="AD57" s="115"/>
      <c r="AE57" s="117">
        <f t="shared" si="14"/>
        <v>194.68540000000212</v>
      </c>
      <c r="AF57" s="86">
        <f>IF((W57)=0,"",(AE57/W57))</f>
        <v>3.0420993712247765E-3</v>
      </c>
      <c r="AG57" s="115"/>
      <c r="AH57" s="113">
        <v>0.13</v>
      </c>
      <c r="AI57" s="116">
        <f>AI56*AH57</f>
        <v>64439.225045000007</v>
      </c>
      <c r="AJ57" s="115"/>
      <c r="AK57" s="117">
        <f t="shared" si="15"/>
        <v>247.48490000000311</v>
      </c>
      <c r="AL57" s="86">
        <f>IF((AC57)=0,"",(AK57/AC57))</f>
        <v>3.8554010132918963E-3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552764.33905598882</v>
      </c>
      <c r="I58" s="115"/>
      <c r="J58" s="119"/>
      <c r="K58" s="116">
        <f>K56+K57</f>
        <v>552678.78171000001</v>
      </c>
      <c r="L58" s="115"/>
      <c r="M58" s="117">
        <f>K58-H58</f>
        <v>-85.557345988810994</v>
      </c>
      <c r="N58" s="86">
        <f>IF((H58)=0,"",(M58/H58))</f>
        <v>-1.5478087123877395E-4</v>
      </c>
      <c r="O58" s="115"/>
      <c r="P58" s="119"/>
      <c r="Q58" s="116">
        <f>Q56+Q57</f>
        <v>554404.21204500005</v>
      </c>
      <c r="R58" s="115"/>
      <c r="S58" s="117">
        <f t="shared" si="12"/>
        <v>1725.4303350000409</v>
      </c>
      <c r="T58" s="86">
        <f>IF((K58)=0,"",(S58/K58))</f>
        <v>3.1219406137893016E-3</v>
      </c>
      <c r="U58" s="115"/>
      <c r="V58" s="119"/>
      <c r="W58" s="116">
        <f>W56+W57</f>
        <v>556282.09124500002</v>
      </c>
      <c r="X58" s="115"/>
      <c r="Y58" s="117">
        <f t="shared" si="13"/>
        <v>1877.8791999999667</v>
      </c>
      <c r="Z58" s="86">
        <f>IF((Q58)=0,"",(Y58/Q58))</f>
        <v>3.3872022600137503E-3</v>
      </c>
      <c r="AA58" s="115"/>
      <c r="AB58" s="119"/>
      <c r="AC58" s="116">
        <f>AC56+AC57</f>
        <v>557974.35664500005</v>
      </c>
      <c r="AD58" s="115"/>
      <c r="AE58" s="117">
        <f t="shared" si="14"/>
        <v>1692.265400000033</v>
      </c>
      <c r="AF58" s="86">
        <f>IF((W58)=0,"",(AE58/W58))</f>
        <v>3.042099371224803E-3</v>
      </c>
      <c r="AG58" s="115"/>
      <c r="AH58" s="119"/>
      <c r="AI58" s="116">
        <f>AI56+AI57</f>
        <v>560125.57154500007</v>
      </c>
      <c r="AJ58" s="115"/>
      <c r="AK58" s="117">
        <f t="shared" si="15"/>
        <v>2151.2149000000209</v>
      </c>
      <c r="AL58" s="86">
        <f>IF((AC58)=0,"",(AK58/AC58))</f>
        <v>3.855401013291885E-3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-55276.43</v>
      </c>
      <c r="I59" s="115"/>
      <c r="J59" s="119"/>
      <c r="K59" s="122">
        <f>ROUND(-K58*10%,2)</f>
        <v>-55267.88</v>
      </c>
      <c r="L59" s="115"/>
      <c r="M59" s="123">
        <f>K59-H59</f>
        <v>8.5500000000029104</v>
      </c>
      <c r="N59" s="92">
        <f>IF((H59)=0,"",(M59/H59))</f>
        <v>-1.5467713815821518E-4</v>
      </c>
      <c r="O59" s="115"/>
      <c r="P59" s="119"/>
      <c r="Q59" s="122">
        <f>ROUND(-Q58*10%,2)</f>
        <v>-55440.42</v>
      </c>
      <c r="R59" s="115"/>
      <c r="S59" s="123">
        <f t="shared" si="12"/>
        <v>-172.54000000000087</v>
      </c>
      <c r="T59" s="92">
        <f>IF((K59)=0,"",(S59/K59))</f>
        <v>3.1218856232589506E-3</v>
      </c>
      <c r="U59" s="115"/>
      <c r="V59" s="119"/>
      <c r="W59" s="122">
        <f>ROUND(-W58*10%,2)</f>
        <v>-55628.21</v>
      </c>
      <c r="X59" s="115"/>
      <c r="Y59" s="123">
        <f t="shared" si="13"/>
        <v>-187.79000000000087</v>
      </c>
      <c r="Z59" s="92">
        <f>IF((Q59)=0,"",(Y59/Q59))</f>
        <v>3.3872398513575632E-3</v>
      </c>
      <c r="AA59" s="115"/>
      <c r="AB59" s="119"/>
      <c r="AC59" s="122">
        <f>ROUND(-AC58*10%,2)</f>
        <v>-55797.440000000002</v>
      </c>
      <c r="AD59" s="115"/>
      <c r="AE59" s="123">
        <f t="shared" si="14"/>
        <v>-169.2300000000032</v>
      </c>
      <c r="AF59" s="92">
        <f>IF((W59)=0,"",(AE59/W59))</f>
        <v>3.0421615220048103E-3</v>
      </c>
      <c r="AG59" s="115"/>
      <c r="AH59" s="119"/>
      <c r="AI59" s="122">
        <f>ROUND(-AI58*10%,2)</f>
        <v>-56012.56</v>
      </c>
      <c r="AJ59" s="115"/>
      <c r="AK59" s="123">
        <f t="shared" si="15"/>
        <v>-215.11999999999534</v>
      </c>
      <c r="AL59" s="92">
        <f>IF((AC59)=0,"",(AK59/AC59))</f>
        <v>3.8553740099903388E-3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497487.90905598883</v>
      </c>
      <c r="I60" s="127"/>
      <c r="J60" s="124"/>
      <c r="K60" s="128">
        <f>SUM(K58:K59)</f>
        <v>497410.90171000001</v>
      </c>
      <c r="L60" s="127"/>
      <c r="M60" s="129">
        <f>K60-H60</f>
        <v>-77.007345988822635</v>
      </c>
      <c r="N60" s="130">
        <f>IF((H60)=0,"",(M60/H60))</f>
        <v>-1.547923971357382E-4</v>
      </c>
      <c r="O60" s="127"/>
      <c r="P60" s="124"/>
      <c r="Q60" s="128">
        <f>SUM(Q58:Q59)</f>
        <v>498963.79204500007</v>
      </c>
      <c r="R60" s="127"/>
      <c r="S60" s="129">
        <f t="shared" si="12"/>
        <v>1552.8903350000619</v>
      </c>
      <c r="T60" s="130">
        <f>IF((K60)=0,"",(S60/K60))</f>
        <v>3.1219467238484981E-3</v>
      </c>
      <c r="U60" s="127"/>
      <c r="V60" s="124"/>
      <c r="W60" s="128">
        <f>SUM(W58:W59)</f>
        <v>500653.881245</v>
      </c>
      <c r="X60" s="127"/>
      <c r="Y60" s="129">
        <f t="shared" si="13"/>
        <v>1690.0891999999294</v>
      </c>
      <c r="Z60" s="130">
        <f>IF((Q60)=0,"",(Y60/Q60))</f>
        <v>3.387198083197799E-3</v>
      </c>
      <c r="AA60" s="127"/>
      <c r="AB60" s="124"/>
      <c r="AC60" s="128">
        <f>SUM(AC58:AC59)</f>
        <v>502176.91664500005</v>
      </c>
      <c r="AD60" s="127"/>
      <c r="AE60" s="129">
        <f t="shared" si="14"/>
        <v>1523.0354000000516</v>
      </c>
      <c r="AF60" s="130">
        <f>IF((W60)=0,"",(AE60/W60))</f>
        <v>3.0420924655825028E-3</v>
      </c>
      <c r="AG60" s="127"/>
      <c r="AH60" s="124"/>
      <c r="AI60" s="128">
        <f>SUM(AI58:AI59)</f>
        <v>504113.01154500007</v>
      </c>
      <c r="AJ60" s="127"/>
      <c r="AK60" s="129">
        <f t="shared" si="15"/>
        <v>1936.0949000000255</v>
      </c>
      <c r="AL60" s="130">
        <f>IF((AC60)=0,"",(AK60/AC60))</f>
        <v>3.8554040136589826E-3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3">
        <v>6.0000000000000001E-3</v>
      </c>
      <c r="I63" s="152"/>
      <c r="J63" s="193">
        <v>6.0000000000000001E-3</v>
      </c>
      <c r="K63" s="152"/>
      <c r="L63" s="152"/>
      <c r="M63" s="152"/>
      <c r="N63" s="152"/>
      <c r="O63" s="152"/>
      <c r="P63" s="193">
        <v>6.0000000000000001E-3</v>
      </c>
      <c r="Q63" s="152"/>
      <c r="R63" s="152"/>
      <c r="S63" s="152"/>
      <c r="T63" s="152"/>
      <c r="U63" s="152"/>
      <c r="V63" s="193">
        <v>6.0000000000000001E-3</v>
      </c>
      <c r="W63" s="152"/>
      <c r="X63" s="152"/>
      <c r="Y63" s="152"/>
      <c r="Z63" s="152"/>
      <c r="AA63" s="152"/>
      <c r="AB63" s="193">
        <v>6.0000000000000001E-3</v>
      </c>
      <c r="AC63" s="152"/>
      <c r="AD63" s="152"/>
      <c r="AE63" s="152"/>
      <c r="AF63" s="152"/>
      <c r="AG63" s="152"/>
      <c r="AH63" s="193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P79"/>
  <sheetViews>
    <sheetView showGridLines="0" topLeftCell="Q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2.4414062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2.4414062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75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Summary!D21</f>
        <v>10000</v>
      </c>
      <c r="H7" s="9" t="s">
        <v>72</v>
      </c>
      <c r="J7" s="161"/>
      <c r="K7" s="161"/>
    </row>
    <row r="8" spans="2:42" x14ac:dyDescent="0.25">
      <c r="B8" s="6"/>
      <c r="G8" s="8">
        <f>Summary!C21</f>
        <v>5110000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17835.830000000002</v>
      </c>
      <c r="K12" s="18">
        <f t="shared" ref="K12:K27" si="1">$F12*J12</f>
        <v>17835.830000000002</v>
      </c>
      <c r="L12" s="19"/>
      <c r="M12" s="21">
        <f>K12-H12</f>
        <v>-5540.3399999999965</v>
      </c>
      <c r="N12" s="22">
        <f>IF((H12)=0,"",(M12/H12))</f>
        <v>-0.23700802997240339</v>
      </c>
      <c r="O12" s="19"/>
      <c r="P12" s="16">
        <v>18655.46</v>
      </c>
      <c r="Q12" s="18">
        <f t="shared" ref="Q12:Q27" si="2">$F12*P12</f>
        <v>18655.46</v>
      </c>
      <c r="R12" s="19"/>
      <c r="S12" s="21">
        <f>Q12-K12</f>
        <v>819.62999999999738</v>
      </c>
      <c r="T12" s="22">
        <f t="shared" ref="T12:T34" si="3">IF((K12)=0,"",(S12/K12))</f>
        <v>4.5954127169859617E-2</v>
      </c>
      <c r="U12" s="19"/>
      <c r="V12" s="16">
        <v>19042.3</v>
      </c>
      <c r="W12" s="18">
        <f t="shared" ref="W12:W27" si="4">$F12*V12</f>
        <v>19042.3</v>
      </c>
      <c r="X12" s="19"/>
      <c r="Y12" s="21">
        <f>W12-Q12</f>
        <v>386.84000000000015</v>
      </c>
      <c r="Z12" s="22">
        <f t="shared" ref="Z12:Z34" si="5">IF((Q12)=0,"",(Y12/Q12))</f>
        <v>2.0736020446560963E-2</v>
      </c>
      <c r="AA12" s="19"/>
      <c r="AB12" s="16">
        <v>19314.38</v>
      </c>
      <c r="AC12" s="18">
        <f t="shared" ref="AC12:AC27" si="6">$F12*AB12</f>
        <v>19314.38</v>
      </c>
      <c r="AD12" s="19"/>
      <c r="AE12" s="21">
        <f>AC12-W12</f>
        <v>272.08000000000175</v>
      </c>
      <c r="AF12" s="22">
        <f t="shared" ref="AF12:AF34" si="7">IF((W12)=0,"",(AE12/W12))</f>
        <v>1.4288189977051185E-2</v>
      </c>
      <c r="AG12" s="19"/>
      <c r="AH12" s="16">
        <v>19868.86</v>
      </c>
      <c r="AI12" s="18">
        <f t="shared" ref="AI12:AI27" si="8">$F12*AH12</f>
        <v>19868.86</v>
      </c>
      <c r="AJ12" s="19"/>
      <c r="AK12" s="21">
        <f>AI12-AC12</f>
        <v>554.47999999999956</v>
      </c>
      <c r="AL12" s="22">
        <f t="shared" ref="AL12:AL34" si="9">IF((AC12)=0,"",(AK12/AC12))</f>
        <v>2.8708143880362691E-2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10000</v>
      </c>
      <c r="G19" s="16">
        <v>1.3792</v>
      </c>
      <c r="H19" s="18">
        <f t="shared" si="0"/>
        <v>13792</v>
      </c>
      <c r="I19" s="19"/>
      <c r="J19" s="16">
        <v>1.0523</v>
      </c>
      <c r="K19" s="18">
        <f t="shared" si="1"/>
        <v>10523</v>
      </c>
      <c r="L19" s="19"/>
      <c r="M19" s="21">
        <f t="shared" si="10"/>
        <v>-3269</v>
      </c>
      <c r="N19" s="22">
        <f t="shared" si="11"/>
        <v>-0.23702146171693736</v>
      </c>
      <c r="O19" s="19"/>
      <c r="P19" s="16">
        <v>1.1007</v>
      </c>
      <c r="Q19" s="18">
        <f t="shared" si="2"/>
        <v>11007</v>
      </c>
      <c r="R19" s="19"/>
      <c r="S19" s="21">
        <f t="shared" si="12"/>
        <v>484</v>
      </c>
      <c r="T19" s="22">
        <f t="shared" si="3"/>
        <v>4.5994488263803097E-2</v>
      </c>
      <c r="U19" s="19"/>
      <c r="V19" s="16">
        <v>1.1234999999999999</v>
      </c>
      <c r="W19" s="18">
        <f t="shared" si="4"/>
        <v>11235</v>
      </c>
      <c r="X19" s="19"/>
      <c r="Y19" s="21">
        <f t="shared" si="13"/>
        <v>228</v>
      </c>
      <c r="Z19" s="22">
        <f t="shared" si="5"/>
        <v>2.0714091032979012E-2</v>
      </c>
      <c r="AA19" s="19"/>
      <c r="AB19" s="16">
        <v>1.1395999999999999</v>
      </c>
      <c r="AC19" s="18">
        <f t="shared" si="6"/>
        <v>11396</v>
      </c>
      <c r="AD19" s="19"/>
      <c r="AE19" s="21">
        <f t="shared" si="14"/>
        <v>161</v>
      </c>
      <c r="AF19" s="22">
        <f t="shared" si="7"/>
        <v>1.4330218068535825E-2</v>
      </c>
      <c r="AG19" s="19"/>
      <c r="AH19" s="16">
        <v>1.1722999999999999</v>
      </c>
      <c r="AI19" s="18">
        <f t="shared" si="8"/>
        <v>11722.999999999998</v>
      </c>
      <c r="AJ19" s="19"/>
      <c r="AK19" s="21">
        <f t="shared" si="15"/>
        <v>326.99999999999818</v>
      </c>
      <c r="AL19" s="22">
        <f t="shared" si="9"/>
        <v>2.8694278694278534E-2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10000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10000</v>
      </c>
      <c r="G21" s="16"/>
      <c r="H21" s="18">
        <f t="shared" si="0"/>
        <v>0</v>
      </c>
      <c r="I21" s="19"/>
      <c r="J21" s="16">
        <v>-2.2599999999999999E-2</v>
      </c>
      <c r="K21" s="18">
        <f t="shared" si="1"/>
        <v>-225.99999999999997</v>
      </c>
      <c r="L21" s="19"/>
      <c r="M21" s="21">
        <f t="shared" si="10"/>
        <v>-225.99999999999997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225.99999999999997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10000</v>
      </c>
      <c r="G24" s="16">
        <v>-7.4000000000000003E-3</v>
      </c>
      <c r="H24" s="18">
        <f t="shared" si="0"/>
        <v>-74</v>
      </c>
      <c r="I24" s="19"/>
      <c r="J24" s="16">
        <v>0</v>
      </c>
      <c r="K24" s="18">
        <f t="shared" si="1"/>
        <v>0</v>
      </c>
      <c r="L24" s="19"/>
      <c r="M24" s="21">
        <f t="shared" si="10"/>
        <v>74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10000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10000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10000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37094.21</v>
      </c>
      <c r="I28" s="31"/>
      <c r="J28" s="28"/>
      <c r="K28" s="30">
        <f>SUM(K12:K27)</f>
        <v>28132.83</v>
      </c>
      <c r="L28" s="31"/>
      <c r="M28" s="32">
        <f t="shared" si="10"/>
        <v>-8961.3799999999974</v>
      </c>
      <c r="N28" s="33">
        <f t="shared" si="11"/>
        <v>-0.24158433351188763</v>
      </c>
      <c r="O28" s="31"/>
      <c r="P28" s="28"/>
      <c r="Q28" s="30">
        <f>SUM(Q12:Q27)</f>
        <v>29662.46</v>
      </c>
      <c r="R28" s="31"/>
      <c r="S28" s="32">
        <f t="shared" si="12"/>
        <v>1529.6299999999974</v>
      </c>
      <c r="T28" s="33">
        <f t="shared" si="3"/>
        <v>5.4371707361115011E-2</v>
      </c>
      <c r="U28" s="31"/>
      <c r="V28" s="28"/>
      <c r="W28" s="30">
        <f>SUM(W12:W27)</f>
        <v>30277.3</v>
      </c>
      <c r="X28" s="31"/>
      <c r="Y28" s="32">
        <f t="shared" si="13"/>
        <v>614.84000000000015</v>
      </c>
      <c r="Z28" s="33">
        <f t="shared" si="5"/>
        <v>2.0727882987452834E-2</v>
      </c>
      <c r="AA28" s="31"/>
      <c r="AB28" s="28"/>
      <c r="AC28" s="30">
        <f>SUM(AC12:AC27)</f>
        <v>30710.38</v>
      </c>
      <c r="AD28" s="31"/>
      <c r="AE28" s="32">
        <f t="shared" si="14"/>
        <v>433.08000000000175</v>
      </c>
      <c r="AF28" s="33">
        <f t="shared" si="7"/>
        <v>1.4303785344135764E-2</v>
      </c>
      <c r="AG28" s="31"/>
      <c r="AH28" s="28"/>
      <c r="AI28" s="30">
        <f>SUM(AI12:AI27)</f>
        <v>31591.86</v>
      </c>
      <c r="AJ28" s="31"/>
      <c r="AK28" s="32">
        <f t="shared" si="15"/>
        <v>881.47999999999956</v>
      </c>
      <c r="AL28" s="33">
        <f t="shared" si="9"/>
        <v>2.8702998790636897E-2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10000</v>
      </c>
      <c r="G29" s="16">
        <v>-0.34624020110229936</v>
      </c>
      <c r="H29" s="18">
        <f t="shared" ref="H29:H35" si="18">F29*G29</f>
        <v>-3462.4020110229935</v>
      </c>
      <c r="I29" s="19"/>
      <c r="J29" s="16">
        <v>-0.40860000000000002</v>
      </c>
      <c r="K29" s="18">
        <f t="shared" ref="K29:K35" si="19">$F29*J29</f>
        <v>-4086</v>
      </c>
      <c r="L29" s="19"/>
      <c r="M29" s="21">
        <f t="shared" si="10"/>
        <v>-623.59798897700648</v>
      </c>
      <c r="N29" s="22">
        <f t="shared" si="11"/>
        <v>0.18010559923189268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4086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10000</v>
      </c>
      <c r="G30" s="16">
        <v>-0.27998187016745585</v>
      </c>
      <c r="H30" s="18">
        <f t="shared" si="18"/>
        <v>-2799.8187016745583</v>
      </c>
      <c r="I30" s="19"/>
      <c r="J30" s="16">
        <v>0.52929999999999999</v>
      </c>
      <c r="K30" s="18">
        <f t="shared" si="19"/>
        <v>5293</v>
      </c>
      <c r="L30" s="19"/>
      <c r="M30" s="21">
        <f t="shared" si="10"/>
        <v>8092.8187016745578</v>
      </c>
      <c r="N30" s="22">
        <f t="shared" si="11"/>
        <v>-2.8904795502774094</v>
      </c>
      <c r="O30" s="19"/>
      <c r="P30" s="16">
        <v>0</v>
      </c>
      <c r="Q30" s="18">
        <f t="shared" si="20"/>
        <v>0</v>
      </c>
      <c r="R30" s="19"/>
      <c r="S30" s="21">
        <f t="shared" si="12"/>
        <v>-5293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10000</v>
      </c>
      <c r="G31" s="16">
        <v>0</v>
      </c>
      <c r="H31" s="18">
        <f t="shared" si="18"/>
        <v>0</v>
      </c>
      <c r="I31" s="19"/>
      <c r="J31" s="16">
        <v>5.4600000000000003E-2</v>
      </c>
      <c r="K31" s="18">
        <f>$F31*J31</f>
        <v>546</v>
      </c>
      <c r="L31" s="19"/>
      <c r="M31" s="21">
        <f t="shared" si="10"/>
        <v>546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-546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10000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10000</v>
      </c>
      <c r="G33" s="141">
        <v>2.4920000000000001E-2</v>
      </c>
      <c r="H33" s="18">
        <f t="shared" si="18"/>
        <v>249.20000000000002</v>
      </c>
      <c r="I33" s="19"/>
      <c r="J33" s="141">
        <v>2.4920000000000001E-2</v>
      </c>
      <c r="K33" s="18">
        <f t="shared" si="19"/>
        <v>249.20000000000002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20"/>
        <v>249.20000000000002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21"/>
        <v>249.20000000000002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22"/>
        <v>249.20000000000002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23"/>
        <v>249.20000000000002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30660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2974.02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2974.02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2974.02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2974.02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2974.02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2974.02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34055.209287302445</v>
      </c>
      <c r="I36" s="31"/>
      <c r="J36" s="42"/>
      <c r="K36" s="44">
        <f>SUM(K29:K35)+K28</f>
        <v>33109.050000000003</v>
      </c>
      <c r="L36" s="31"/>
      <c r="M36" s="32">
        <f t="shared" si="10"/>
        <v>-946.15928730244195</v>
      </c>
      <c r="N36" s="33">
        <f t="shared" ref="N36:N46" si="25">IF((H36)=0,"",(M36/H36))</f>
        <v>-2.7783100063202941E-2</v>
      </c>
      <c r="O36" s="31"/>
      <c r="P36" s="42"/>
      <c r="Q36" s="44">
        <f>SUM(Q29:Q35)+Q28</f>
        <v>32885.68</v>
      </c>
      <c r="R36" s="31"/>
      <c r="S36" s="32">
        <f t="shared" si="12"/>
        <v>-223.37000000000262</v>
      </c>
      <c r="T36" s="33">
        <f t="shared" ref="T36:T46" si="26">IF((K36)=0,"",(S36/K36))</f>
        <v>-6.7464937834218319E-3</v>
      </c>
      <c r="U36" s="31"/>
      <c r="V36" s="42"/>
      <c r="W36" s="44">
        <f>SUM(W29:W35)+W28</f>
        <v>33500.519999999997</v>
      </c>
      <c r="X36" s="31"/>
      <c r="Y36" s="32">
        <f t="shared" si="13"/>
        <v>614.83999999999651</v>
      </c>
      <c r="Z36" s="33">
        <f t="shared" ref="Z36:Z46" si="27">IF((Q36)=0,"",(Y36/Q36))</f>
        <v>1.869628361037377E-2</v>
      </c>
      <c r="AA36" s="31"/>
      <c r="AB36" s="42"/>
      <c r="AC36" s="44">
        <f>SUM(AC29:AC35)+AC28</f>
        <v>33933.599999999999</v>
      </c>
      <c r="AD36" s="31"/>
      <c r="AE36" s="32">
        <f t="shared" si="14"/>
        <v>433.08000000000175</v>
      </c>
      <c r="AF36" s="33">
        <f t="shared" ref="AF36:AF46" si="28">IF((W36)=0,"",(AE36/W36))</f>
        <v>1.2927560527418733E-2</v>
      </c>
      <c r="AG36" s="31"/>
      <c r="AH36" s="42"/>
      <c r="AI36" s="44">
        <f>SUM(AI29:AI35)+AI28</f>
        <v>34815.08</v>
      </c>
      <c r="AJ36" s="31"/>
      <c r="AK36" s="32">
        <f t="shared" si="15"/>
        <v>881.4800000000032</v>
      </c>
      <c r="AL36" s="33">
        <f t="shared" ref="AL36:AL46" si="29">IF((AC36)=0,"",(AK36/AC36))</f>
        <v>2.5976613150387913E-2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10000</v>
      </c>
      <c r="G37" s="20">
        <v>2.8639999999999999</v>
      </c>
      <c r="H37" s="18">
        <f>F37*G37</f>
        <v>28640</v>
      </c>
      <c r="I37" s="19"/>
      <c r="J37" s="20">
        <v>2.9744999999999999</v>
      </c>
      <c r="K37" s="18">
        <f>$F37*J37</f>
        <v>29745</v>
      </c>
      <c r="L37" s="19"/>
      <c r="M37" s="21">
        <f t="shared" si="10"/>
        <v>1105</v>
      </c>
      <c r="N37" s="22">
        <f t="shared" si="25"/>
        <v>3.8582402234636874E-2</v>
      </c>
      <c r="O37" s="19"/>
      <c r="P37" s="20">
        <v>3.0743999999999998</v>
      </c>
      <c r="Q37" s="18">
        <f>$F37*P37</f>
        <v>30743.999999999996</v>
      </c>
      <c r="R37" s="19"/>
      <c r="S37" s="21">
        <f t="shared" si="12"/>
        <v>998.99999999999636</v>
      </c>
      <c r="T37" s="22">
        <f t="shared" si="26"/>
        <v>3.3585476550680664E-2</v>
      </c>
      <c r="U37" s="19"/>
      <c r="V37" s="20">
        <v>3.1743999999999999</v>
      </c>
      <c r="W37" s="18">
        <f>$F37*V37</f>
        <v>31744</v>
      </c>
      <c r="X37" s="19"/>
      <c r="Y37" s="21">
        <f t="shared" si="13"/>
        <v>1000.0000000000036</v>
      </c>
      <c r="Z37" s="22">
        <f t="shared" si="27"/>
        <v>3.252667187093429E-2</v>
      </c>
      <c r="AA37" s="19"/>
      <c r="AB37" s="20">
        <v>3.2744</v>
      </c>
      <c r="AC37" s="18">
        <f>$F37*AB37</f>
        <v>32744</v>
      </c>
      <c r="AD37" s="19"/>
      <c r="AE37" s="21">
        <f t="shared" si="14"/>
        <v>1000</v>
      </c>
      <c r="AF37" s="22">
        <f t="shared" si="28"/>
        <v>3.1502016129032258E-2</v>
      </c>
      <c r="AG37" s="19"/>
      <c r="AH37" s="20">
        <v>3.3742999999999999</v>
      </c>
      <c r="AI37" s="18">
        <f>$F37*AH37</f>
        <v>33743</v>
      </c>
      <c r="AJ37" s="19"/>
      <c r="AK37" s="21">
        <f t="shared" si="15"/>
        <v>999</v>
      </c>
      <c r="AL37" s="22">
        <f t="shared" si="29"/>
        <v>3.0509406303444907E-2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10000</v>
      </c>
      <c r="G38" s="20">
        <v>2.1528</v>
      </c>
      <c r="H38" s="18">
        <f>F38*G38</f>
        <v>21528</v>
      </c>
      <c r="I38" s="19"/>
      <c r="J38" s="20">
        <v>2.3115000000000001</v>
      </c>
      <c r="K38" s="18">
        <f>$F38*J38</f>
        <v>23115</v>
      </c>
      <c r="L38" s="19"/>
      <c r="M38" s="21">
        <f t="shared" si="10"/>
        <v>1587</v>
      </c>
      <c r="N38" s="22">
        <f t="shared" si="25"/>
        <v>7.371794871794872E-2</v>
      </c>
      <c r="O38" s="19"/>
      <c r="P38" s="20">
        <v>2.3588</v>
      </c>
      <c r="Q38" s="18">
        <f>$F38*P38</f>
        <v>23588</v>
      </c>
      <c r="R38" s="19"/>
      <c r="S38" s="21">
        <f t="shared" si="12"/>
        <v>473</v>
      </c>
      <c r="T38" s="22">
        <f t="shared" si="26"/>
        <v>2.046290287691975E-2</v>
      </c>
      <c r="U38" s="19"/>
      <c r="V38" s="20">
        <v>2.4060000000000001</v>
      </c>
      <c r="W38" s="18">
        <f>$F38*V38</f>
        <v>24060</v>
      </c>
      <c r="X38" s="19"/>
      <c r="Y38" s="21">
        <f t="shared" si="13"/>
        <v>472</v>
      </c>
      <c r="Z38" s="22">
        <f t="shared" si="27"/>
        <v>2.0010174665083941E-2</v>
      </c>
      <c r="AA38" s="19"/>
      <c r="AB38" s="20">
        <v>2.4533</v>
      </c>
      <c r="AC38" s="18">
        <f>$F38*AB38</f>
        <v>24533</v>
      </c>
      <c r="AD38" s="19"/>
      <c r="AE38" s="21">
        <f t="shared" si="14"/>
        <v>473</v>
      </c>
      <c r="AF38" s="22">
        <f t="shared" si="28"/>
        <v>1.9659185369908561E-2</v>
      </c>
      <c r="AG38" s="19"/>
      <c r="AH38" s="20">
        <v>2.5005999999999999</v>
      </c>
      <c r="AI38" s="18">
        <f>$F38*AH38</f>
        <v>25006</v>
      </c>
      <c r="AJ38" s="19"/>
      <c r="AK38" s="21">
        <f t="shared" si="15"/>
        <v>473</v>
      </c>
      <c r="AL38" s="22">
        <f t="shared" si="29"/>
        <v>1.9280153262951943E-2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84223.209287302452</v>
      </c>
      <c r="I39" s="49"/>
      <c r="J39" s="48"/>
      <c r="K39" s="44">
        <f>SUM(K36:K38)</f>
        <v>85969.05</v>
      </c>
      <c r="L39" s="49"/>
      <c r="M39" s="32">
        <f t="shared" si="10"/>
        <v>1745.8407126975508</v>
      </c>
      <c r="N39" s="33">
        <f t="shared" si="25"/>
        <v>2.0728736502335525E-2</v>
      </c>
      <c r="O39" s="49"/>
      <c r="P39" s="48"/>
      <c r="Q39" s="44">
        <f>SUM(Q36:Q38)</f>
        <v>87217.68</v>
      </c>
      <c r="R39" s="49"/>
      <c r="S39" s="32">
        <f t="shared" si="12"/>
        <v>1248.6299999999901</v>
      </c>
      <c r="T39" s="33">
        <f t="shared" si="26"/>
        <v>1.4524180504495398E-2</v>
      </c>
      <c r="U39" s="49"/>
      <c r="V39" s="48"/>
      <c r="W39" s="44">
        <f>SUM(W36:W38)</f>
        <v>89304.51999999999</v>
      </c>
      <c r="X39" s="49"/>
      <c r="Y39" s="32">
        <f t="shared" si="13"/>
        <v>2086.8399999999965</v>
      </c>
      <c r="Z39" s="33">
        <f t="shared" si="27"/>
        <v>2.3926800162535816E-2</v>
      </c>
      <c r="AA39" s="49"/>
      <c r="AB39" s="48"/>
      <c r="AC39" s="44">
        <f>SUM(AC36:AC38)</f>
        <v>91210.6</v>
      </c>
      <c r="AD39" s="49"/>
      <c r="AE39" s="32">
        <f t="shared" si="14"/>
        <v>1906.0800000000163</v>
      </c>
      <c r="AF39" s="33">
        <f t="shared" si="28"/>
        <v>2.1343600525483106E-2</v>
      </c>
      <c r="AG39" s="49"/>
      <c r="AH39" s="48"/>
      <c r="AI39" s="44">
        <f>SUM(AI36:AI38)</f>
        <v>93564.08</v>
      </c>
      <c r="AJ39" s="49"/>
      <c r="AK39" s="32">
        <f t="shared" si="15"/>
        <v>2353.4799999999959</v>
      </c>
      <c r="AL39" s="33">
        <f t="shared" si="29"/>
        <v>2.5802702756039273E-2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5140660</v>
      </c>
      <c r="G40" s="51">
        <v>4.4000000000000003E-3</v>
      </c>
      <c r="H40" s="162">
        <f t="shared" ref="H40:H48" si="30">F40*G40</f>
        <v>22618.904000000002</v>
      </c>
      <c r="I40" s="19"/>
      <c r="J40" s="51">
        <v>4.4000000000000003E-3</v>
      </c>
      <c r="K40" s="162">
        <f t="shared" ref="K40:K48" si="31">$F40*J40</f>
        <v>22618.904000000002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22618.904000000002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22618.904000000002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22618.904000000002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22618.904000000002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5140660</v>
      </c>
      <c r="G41" s="51">
        <v>1.1999999999999999E-3</v>
      </c>
      <c r="H41" s="162">
        <f t="shared" si="30"/>
        <v>6168.7919999999995</v>
      </c>
      <c r="I41" s="19"/>
      <c r="J41" s="51">
        <v>1.1999999999999999E-3</v>
      </c>
      <c r="K41" s="162">
        <f t="shared" si="31"/>
        <v>6168.7919999999995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6682.8579999999993</v>
      </c>
      <c r="R41" s="19"/>
      <c r="S41" s="21">
        <f t="shared" si="12"/>
        <v>514.0659999999998</v>
      </c>
      <c r="T41" s="163">
        <f t="shared" si="26"/>
        <v>8.3333333333333315E-2</v>
      </c>
      <c r="U41" s="19"/>
      <c r="V41" s="51">
        <v>1.2999999999999999E-3</v>
      </c>
      <c r="W41" s="162">
        <f t="shared" si="33"/>
        <v>6682.8579999999993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6682.8579999999993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6682.8579999999993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5110000</v>
      </c>
      <c r="G43" s="51">
        <v>7.0000000000000001E-3</v>
      </c>
      <c r="H43" s="162">
        <f t="shared" si="30"/>
        <v>35770</v>
      </c>
      <c r="I43" s="19"/>
      <c r="J43" s="51">
        <v>7.0000000000000001E-3</v>
      </c>
      <c r="K43" s="162">
        <f t="shared" si="31"/>
        <v>35770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35770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35770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35770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35770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3270400</v>
      </c>
      <c r="G44" s="55">
        <v>7.1999999999999995E-2</v>
      </c>
      <c r="H44" s="162">
        <f t="shared" si="30"/>
        <v>235468.79999999999</v>
      </c>
      <c r="I44" s="19"/>
      <c r="J44" s="55">
        <v>7.1999999999999995E-2</v>
      </c>
      <c r="K44" s="162">
        <f t="shared" si="31"/>
        <v>235468.79999999999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235468.79999999999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235468.79999999999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235468.79999999999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235468.79999999999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919800</v>
      </c>
      <c r="G45" s="55">
        <v>0.109</v>
      </c>
      <c r="H45" s="162">
        <f t="shared" si="30"/>
        <v>100258.2</v>
      </c>
      <c r="I45" s="19"/>
      <c r="J45" s="55">
        <v>0.109</v>
      </c>
      <c r="K45" s="162">
        <f t="shared" si="31"/>
        <v>100258.2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100258.2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100258.2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100258.2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100258.2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919800</v>
      </c>
      <c r="G46" s="55">
        <v>0.129</v>
      </c>
      <c r="H46" s="162">
        <f t="shared" si="30"/>
        <v>118654.2</v>
      </c>
      <c r="I46" s="19"/>
      <c r="J46" s="55">
        <v>0.129</v>
      </c>
      <c r="K46" s="162">
        <f t="shared" si="31"/>
        <v>118654.2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118654.2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118654.2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118654.2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118654.2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5109250</v>
      </c>
      <c r="G48" s="55">
        <v>9.7000000000000003E-2</v>
      </c>
      <c r="H48" s="162">
        <f t="shared" si="30"/>
        <v>495597.25</v>
      </c>
      <c r="I48" s="60"/>
      <c r="J48" s="55">
        <v>9.7000000000000003E-2</v>
      </c>
      <c r="K48" s="162">
        <f t="shared" si="31"/>
        <v>495597.25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495597.25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495597.25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495597.25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495597.25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603162.35528730252</v>
      </c>
      <c r="I50" s="76"/>
      <c r="J50" s="73"/>
      <c r="K50" s="75">
        <f>SUM(K40:K46,K39)</f>
        <v>604908.196</v>
      </c>
      <c r="L50" s="76"/>
      <c r="M50" s="77">
        <f>K50-H50</f>
        <v>1745.840712697478</v>
      </c>
      <c r="N50" s="78">
        <f>IF((H50)=0,"",(M50/H50))</f>
        <v>2.8944789033889342E-3</v>
      </c>
      <c r="O50" s="76"/>
      <c r="P50" s="73"/>
      <c r="Q50" s="75">
        <f>SUM(Q40:Q46,Q39)</f>
        <v>606670.89199999999</v>
      </c>
      <c r="R50" s="76"/>
      <c r="S50" s="77">
        <f t="shared" si="12"/>
        <v>1762.6959999999963</v>
      </c>
      <c r="T50" s="78">
        <f>IF((K50)=0,"",(S50/K50))</f>
        <v>2.9139892824331915E-3</v>
      </c>
      <c r="U50" s="76"/>
      <c r="V50" s="73"/>
      <c r="W50" s="75">
        <f>SUM(W40:W46,W39)</f>
        <v>608757.73199999996</v>
      </c>
      <c r="X50" s="76"/>
      <c r="Y50" s="77">
        <f t="shared" si="13"/>
        <v>2086.8399999999674</v>
      </c>
      <c r="Z50" s="78">
        <f>IF((Q50)=0,"",(Y50/Q50))</f>
        <v>3.4398221960515083E-3</v>
      </c>
      <c r="AA50" s="76"/>
      <c r="AB50" s="73"/>
      <c r="AC50" s="75">
        <f>SUM(AC40:AC46,AC39)</f>
        <v>610663.81200000003</v>
      </c>
      <c r="AD50" s="76"/>
      <c r="AE50" s="77">
        <f t="shared" si="14"/>
        <v>1906.0800000000745</v>
      </c>
      <c r="AF50" s="78">
        <f>IF((W50)=0,"",(AE50/W50))</f>
        <v>3.1310978075594687E-3</v>
      </c>
      <c r="AG50" s="76"/>
      <c r="AH50" s="73"/>
      <c r="AI50" s="75">
        <f>SUM(AI40:AI46,AI39)</f>
        <v>613017.29200000002</v>
      </c>
      <c r="AJ50" s="76"/>
      <c r="AK50" s="77">
        <f t="shared" si="15"/>
        <v>2353.4799999999814</v>
      </c>
      <c r="AL50" s="78">
        <f>IF((AC50)=0,"",(AK50/AC50))</f>
        <v>3.8539699811129158E-3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78411.106187349331</v>
      </c>
      <c r="I51" s="83"/>
      <c r="J51" s="80">
        <v>0.13</v>
      </c>
      <c r="K51" s="84">
        <f>K50*J51</f>
        <v>78638.065480000005</v>
      </c>
      <c r="L51" s="83"/>
      <c r="M51" s="85">
        <f>K51-H51</f>
        <v>226.95929265067389</v>
      </c>
      <c r="N51" s="86">
        <f>IF((H51)=0,"",(M51/H51))</f>
        <v>2.8944789033889563E-3</v>
      </c>
      <c r="O51" s="83"/>
      <c r="P51" s="80">
        <v>0.13</v>
      </c>
      <c r="Q51" s="84">
        <f>Q50*P51</f>
        <v>78867.215960000001</v>
      </c>
      <c r="R51" s="83"/>
      <c r="S51" s="85">
        <f t="shared" si="12"/>
        <v>229.15047999999661</v>
      </c>
      <c r="T51" s="86">
        <f>IF((K51)=0,"",(S51/K51))</f>
        <v>2.9139892824331542E-3</v>
      </c>
      <c r="U51" s="83"/>
      <c r="V51" s="80">
        <v>0.13</v>
      </c>
      <c r="W51" s="84">
        <f>W50*V51</f>
        <v>79138.505160000001</v>
      </c>
      <c r="X51" s="83"/>
      <c r="Y51" s="85">
        <f t="shared" si="13"/>
        <v>271.28919999999925</v>
      </c>
      <c r="Z51" s="86">
        <f>IF((Q51)=0,"",(Y51/Q51))</f>
        <v>3.4398221960515525E-3</v>
      </c>
      <c r="AA51" s="83"/>
      <c r="AB51" s="80">
        <v>0.13</v>
      </c>
      <c r="AC51" s="84">
        <f>AC50*AB51</f>
        <v>79386.295560000013</v>
      </c>
      <c r="AD51" s="83"/>
      <c r="AE51" s="85">
        <f t="shared" si="14"/>
        <v>247.7904000000126</v>
      </c>
      <c r="AF51" s="86">
        <f>IF((W51)=0,"",(AE51/W51))</f>
        <v>3.1310978075595052E-3</v>
      </c>
      <c r="AG51" s="83"/>
      <c r="AH51" s="80">
        <v>0.13</v>
      </c>
      <c r="AI51" s="84">
        <f>AI50*AH51</f>
        <v>79692.247960000008</v>
      </c>
      <c r="AJ51" s="83"/>
      <c r="AK51" s="85">
        <f t="shared" si="15"/>
        <v>305.95239999999467</v>
      </c>
      <c r="AL51" s="86">
        <f>IF((AC51)=0,"",(AK51/AC51))</f>
        <v>3.8539699811128789E-3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681573.46147465182</v>
      </c>
      <c r="I52" s="83"/>
      <c r="J52" s="88"/>
      <c r="K52" s="84">
        <f>K50+K51</f>
        <v>683546.26147999999</v>
      </c>
      <c r="L52" s="83"/>
      <c r="M52" s="85">
        <f>K52-H52</f>
        <v>1972.8000053481665</v>
      </c>
      <c r="N52" s="86">
        <f>IF((H52)=0,"",(M52/H52))</f>
        <v>2.8944789033889581E-3</v>
      </c>
      <c r="O52" s="83"/>
      <c r="P52" s="88"/>
      <c r="Q52" s="84">
        <f>Q50+Q51</f>
        <v>685538.10795999994</v>
      </c>
      <c r="R52" s="83"/>
      <c r="S52" s="85">
        <f t="shared" si="12"/>
        <v>1991.8464799999492</v>
      </c>
      <c r="T52" s="86">
        <f>IF((K52)=0,"",(S52/K52))</f>
        <v>2.9139892824331234E-3</v>
      </c>
      <c r="U52" s="83"/>
      <c r="V52" s="88"/>
      <c r="W52" s="84">
        <f>W50+W51</f>
        <v>687896.23716000002</v>
      </c>
      <c r="X52" s="83"/>
      <c r="Y52" s="85">
        <f t="shared" si="13"/>
        <v>2358.1292000000831</v>
      </c>
      <c r="Z52" s="86">
        <f>IF((Q52)=0,"",(Y52/Q52))</f>
        <v>3.4398221960516835E-3</v>
      </c>
      <c r="AA52" s="83"/>
      <c r="AB52" s="88"/>
      <c r="AC52" s="84">
        <f>AC50+AC51</f>
        <v>690050.10756000003</v>
      </c>
      <c r="AD52" s="83"/>
      <c r="AE52" s="85">
        <f t="shared" si="14"/>
        <v>2153.8704000000143</v>
      </c>
      <c r="AF52" s="86">
        <f>IF((W52)=0,"",(AE52/W52))</f>
        <v>3.1310978075593668E-3</v>
      </c>
      <c r="AG52" s="83"/>
      <c r="AH52" s="88"/>
      <c r="AI52" s="84">
        <f>AI50+AI51</f>
        <v>692709.53995999997</v>
      </c>
      <c r="AJ52" s="83"/>
      <c r="AK52" s="85">
        <f t="shared" si="15"/>
        <v>2659.4323999999324</v>
      </c>
      <c r="AL52" s="86">
        <f>IF((AC52)=0,"",(AK52/AC52))</f>
        <v>3.8539699811128486E-3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-68157.350000000006</v>
      </c>
      <c r="I53" s="83"/>
      <c r="J53" s="88"/>
      <c r="K53" s="90">
        <f>ROUND(-K52*10%,2)</f>
        <v>-68354.63</v>
      </c>
      <c r="L53" s="83"/>
      <c r="M53" s="91">
        <f>K53-H53</f>
        <v>-197.27999999999884</v>
      </c>
      <c r="N53" s="92">
        <f>IF((H53)=0,"",(M53/H53))</f>
        <v>2.8944787319342496E-3</v>
      </c>
      <c r="O53" s="83"/>
      <c r="P53" s="88"/>
      <c r="Q53" s="90">
        <f>ROUND(-Q52*10%,2)</f>
        <v>-68553.81</v>
      </c>
      <c r="R53" s="83"/>
      <c r="S53" s="91">
        <f t="shared" si="12"/>
        <v>-199.17999999999302</v>
      </c>
      <c r="T53" s="92">
        <f>IF((K53)=0,"",(S53/K53))</f>
        <v>2.9139211199006271E-3</v>
      </c>
      <c r="U53" s="83"/>
      <c r="V53" s="88"/>
      <c r="W53" s="90">
        <f>ROUND(-W52*10%,2)</f>
        <v>-68789.62</v>
      </c>
      <c r="X53" s="83"/>
      <c r="Y53" s="91">
        <f t="shared" si="13"/>
        <v>-235.80999999999767</v>
      </c>
      <c r="Z53" s="92">
        <f>IF((Q53)=0,"",(Y53/Q53))</f>
        <v>3.4397796417149928E-3</v>
      </c>
      <c r="AA53" s="83"/>
      <c r="AB53" s="88"/>
      <c r="AC53" s="90">
        <f>ROUND(-AC52*10%,2)</f>
        <v>-69005.009999999995</v>
      </c>
      <c r="AD53" s="83"/>
      <c r="AE53" s="91">
        <f t="shared" si="14"/>
        <v>-215.38999999999942</v>
      </c>
      <c r="AF53" s="92">
        <f>IF((W53)=0,"",(AE53/W53))</f>
        <v>3.1311410064483484E-3</v>
      </c>
      <c r="AG53" s="83"/>
      <c r="AH53" s="88"/>
      <c r="AI53" s="90">
        <f>ROUND(-AI52*10%,2)</f>
        <v>-69270.95</v>
      </c>
      <c r="AJ53" s="83"/>
      <c r="AK53" s="91">
        <f t="shared" si="15"/>
        <v>-265.94000000000233</v>
      </c>
      <c r="AL53" s="92">
        <f>IF((AC53)=0,"",(AK53/AC53))</f>
        <v>3.8539230702234859E-3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613416.11147465184</v>
      </c>
      <c r="I54" s="96"/>
      <c r="J54" s="93"/>
      <c r="K54" s="97">
        <f>K52+K53</f>
        <v>615191.63147999998</v>
      </c>
      <c r="L54" s="96"/>
      <c r="M54" s="98">
        <f>K54-H54</f>
        <v>1775.5200053481385</v>
      </c>
      <c r="N54" s="99">
        <f>IF((H54)=0,"",(M54/H54))</f>
        <v>2.894478922439435E-3</v>
      </c>
      <c r="O54" s="96"/>
      <c r="P54" s="93"/>
      <c r="Q54" s="97">
        <f>Q52+Q53</f>
        <v>616984.29795999988</v>
      </c>
      <c r="R54" s="96"/>
      <c r="S54" s="98">
        <f t="shared" si="12"/>
        <v>1792.666479999898</v>
      </c>
      <c r="T54" s="99">
        <f>IF((K54)=0,"",(S54/K54))</f>
        <v>2.9139968560482248E-3</v>
      </c>
      <c r="U54" s="96"/>
      <c r="V54" s="93"/>
      <c r="W54" s="97">
        <f>W52+W53</f>
        <v>619106.61716000002</v>
      </c>
      <c r="X54" s="96"/>
      <c r="Y54" s="98">
        <f t="shared" si="13"/>
        <v>2122.3192000001436</v>
      </c>
      <c r="Z54" s="99">
        <f>IF((Q54)=0,"",(Y54/Q54))</f>
        <v>3.4398269243113497E-3</v>
      </c>
      <c r="AA54" s="96"/>
      <c r="AB54" s="93"/>
      <c r="AC54" s="97">
        <f>AC52+AC53</f>
        <v>621045.09756000002</v>
      </c>
      <c r="AD54" s="96"/>
      <c r="AE54" s="98">
        <f t="shared" si="14"/>
        <v>1938.4804000000004</v>
      </c>
      <c r="AF54" s="99">
        <f>IF((W54)=0,"",(AE54/W54))</f>
        <v>3.1310930076830779E-3</v>
      </c>
      <c r="AG54" s="96"/>
      <c r="AH54" s="93"/>
      <c r="AI54" s="97">
        <f>AI52+AI53</f>
        <v>623438.58996000001</v>
      </c>
      <c r="AJ54" s="96"/>
      <c r="AK54" s="98">
        <f t="shared" si="15"/>
        <v>2393.4923999999883</v>
      </c>
      <c r="AL54" s="99">
        <f>IF((AC54)=0,"",(AK54/AC54))</f>
        <v>3.853975193433919E-3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644440.65528730245</v>
      </c>
      <c r="I56" s="110"/>
      <c r="J56" s="107"/>
      <c r="K56" s="109">
        <f>SUM(K47:K48,K39,K40:K43)</f>
        <v>646186.49600000004</v>
      </c>
      <c r="L56" s="110"/>
      <c r="M56" s="111">
        <f>K56-H56</f>
        <v>1745.8407126975944</v>
      </c>
      <c r="N56" s="78">
        <f>IF((H56)=0,"",(M56/H56))</f>
        <v>2.7090791035200429E-3</v>
      </c>
      <c r="O56" s="110"/>
      <c r="P56" s="107"/>
      <c r="Q56" s="109">
        <f>SUM(Q47:Q48,Q39,Q40:Q43)</f>
        <v>647949.19199999992</v>
      </c>
      <c r="R56" s="110"/>
      <c r="S56" s="111">
        <f t="shared" si="12"/>
        <v>1762.6959999998799</v>
      </c>
      <c r="T56" s="78">
        <f>IF((K56)=0,"",(S56/K56))</f>
        <v>2.7278440680999307E-3</v>
      </c>
      <c r="U56" s="110"/>
      <c r="V56" s="107"/>
      <c r="W56" s="109">
        <f>SUM(W47:W48,W39,W40:W43)</f>
        <v>650036.03200000001</v>
      </c>
      <c r="X56" s="110"/>
      <c r="Y56" s="111">
        <f t="shared" si="13"/>
        <v>2086.8400000000838</v>
      </c>
      <c r="Z56" s="78">
        <f>IF((Q56)=0,"",(Y56/Q56))</f>
        <v>3.22068462429703E-3</v>
      </c>
      <c r="AA56" s="110"/>
      <c r="AB56" s="107"/>
      <c r="AC56" s="109">
        <f>SUM(AC47:AC48,AC39,AC40:AC43)</f>
        <v>651942.11199999996</v>
      </c>
      <c r="AD56" s="110"/>
      <c r="AE56" s="111">
        <f t="shared" si="14"/>
        <v>1906.0799999999581</v>
      </c>
      <c r="AF56" s="78">
        <f>IF((W56)=0,"",(AE56/W56))</f>
        <v>2.9322682223251865E-3</v>
      </c>
      <c r="AG56" s="110"/>
      <c r="AH56" s="107"/>
      <c r="AI56" s="109">
        <f>SUM(AI47:AI48,AI39,AI40:AI43)</f>
        <v>654295.59199999995</v>
      </c>
      <c r="AJ56" s="110"/>
      <c r="AK56" s="111">
        <f t="shared" si="15"/>
        <v>2353.4799999999814</v>
      </c>
      <c r="AL56" s="78">
        <f>IF((AC56)=0,"",(AK56/AC56))</f>
        <v>3.6099524124620155E-3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83777.28518734932</v>
      </c>
      <c r="I57" s="115"/>
      <c r="J57" s="113">
        <v>0.13</v>
      </c>
      <c r="K57" s="116">
        <f>K56*J57</f>
        <v>84004.244480000008</v>
      </c>
      <c r="L57" s="115"/>
      <c r="M57" s="117">
        <f>K57-H57</f>
        <v>226.95929265068844</v>
      </c>
      <c r="N57" s="86">
        <f>IF((H57)=0,"",(M57/H57))</f>
        <v>2.7090791035200568E-3</v>
      </c>
      <c r="O57" s="115"/>
      <c r="P57" s="113">
        <v>0.13</v>
      </c>
      <c r="Q57" s="116">
        <f>Q56*P57</f>
        <v>84233.394959999991</v>
      </c>
      <c r="R57" s="115"/>
      <c r="S57" s="117">
        <f t="shared" si="12"/>
        <v>229.15047999998205</v>
      </c>
      <c r="T57" s="86">
        <f>IF((K57)=0,"",(S57/K57))</f>
        <v>2.727844068099903E-3</v>
      </c>
      <c r="U57" s="115"/>
      <c r="V57" s="113">
        <v>0.13</v>
      </c>
      <c r="W57" s="116">
        <f>W56*V57</f>
        <v>84504.684160000004</v>
      </c>
      <c r="X57" s="115"/>
      <c r="Y57" s="117">
        <f t="shared" si="13"/>
        <v>271.28920000001381</v>
      </c>
      <c r="Z57" s="86">
        <f>IF((Q57)=0,"",(Y57/Q57))</f>
        <v>3.2206846242970643E-3</v>
      </c>
      <c r="AA57" s="115"/>
      <c r="AB57" s="113">
        <v>0.13</v>
      </c>
      <c r="AC57" s="116">
        <f>AC56*AB57</f>
        <v>84752.474560000002</v>
      </c>
      <c r="AD57" s="115"/>
      <c r="AE57" s="117">
        <f t="shared" si="14"/>
        <v>247.79039999999804</v>
      </c>
      <c r="AF57" s="86">
        <f>IF((W57)=0,"",(AE57/W57))</f>
        <v>2.9322682223252277E-3</v>
      </c>
      <c r="AG57" s="115"/>
      <c r="AH57" s="113">
        <v>0.13</v>
      </c>
      <c r="AI57" s="116">
        <f>AI56*AH57</f>
        <v>85058.426959999997</v>
      </c>
      <c r="AJ57" s="115"/>
      <c r="AK57" s="117">
        <f t="shared" si="15"/>
        <v>305.95239999999467</v>
      </c>
      <c r="AL57" s="86">
        <f>IF((AC57)=0,"",(AK57/AC57))</f>
        <v>3.6099524124619808E-3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728217.94047465175</v>
      </c>
      <c r="I58" s="115"/>
      <c r="J58" s="119"/>
      <c r="K58" s="116">
        <f>K56+K57</f>
        <v>730190.74048000004</v>
      </c>
      <c r="L58" s="115"/>
      <c r="M58" s="117">
        <f>K58-H58</f>
        <v>1972.8000053482829</v>
      </c>
      <c r="N58" s="86">
        <f>IF((H58)=0,"",(M58/H58))</f>
        <v>2.7090791035200446E-3</v>
      </c>
      <c r="O58" s="115"/>
      <c r="P58" s="119"/>
      <c r="Q58" s="116">
        <f>Q56+Q57</f>
        <v>732182.58695999987</v>
      </c>
      <c r="R58" s="115"/>
      <c r="S58" s="117">
        <f t="shared" si="12"/>
        <v>1991.8464799998328</v>
      </c>
      <c r="T58" s="86">
        <f>IF((K58)=0,"",(S58/K58))</f>
        <v>2.7278440680998878E-3</v>
      </c>
      <c r="U58" s="115"/>
      <c r="V58" s="119"/>
      <c r="W58" s="116">
        <f>W56+W57</f>
        <v>734540.71616000007</v>
      </c>
      <c r="X58" s="115"/>
      <c r="Y58" s="117">
        <f t="shared" si="13"/>
        <v>2358.1292000001995</v>
      </c>
      <c r="Z58" s="86">
        <f>IF((Q58)=0,"",(Y58/Q58))</f>
        <v>3.2206846242971731E-3</v>
      </c>
      <c r="AA58" s="115"/>
      <c r="AB58" s="119"/>
      <c r="AC58" s="116">
        <f>AC56+AC57</f>
        <v>736694.58655999997</v>
      </c>
      <c r="AD58" s="115"/>
      <c r="AE58" s="117">
        <f t="shared" si="14"/>
        <v>2153.8703999998979</v>
      </c>
      <c r="AF58" s="86">
        <f>IF((W58)=0,"",(AE58/W58))</f>
        <v>2.9322682223251119E-3</v>
      </c>
      <c r="AG58" s="115"/>
      <c r="AH58" s="119"/>
      <c r="AI58" s="116">
        <f>AI56+AI57</f>
        <v>739354.0189599999</v>
      </c>
      <c r="AJ58" s="115"/>
      <c r="AK58" s="117">
        <f t="shared" si="15"/>
        <v>2659.4323999999324</v>
      </c>
      <c r="AL58" s="86">
        <f>IF((AC58)=0,"",(AK58/AC58))</f>
        <v>3.6099524124619522E-3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-72821.789999999994</v>
      </c>
      <c r="I59" s="115"/>
      <c r="J59" s="119"/>
      <c r="K59" s="122">
        <f>ROUND(-K58*10%,2)</f>
        <v>-73019.070000000007</v>
      </c>
      <c r="L59" s="115"/>
      <c r="M59" s="123">
        <f>K59-H59</f>
        <v>-197.28000000001339</v>
      </c>
      <c r="N59" s="92">
        <f>IF((H59)=0,"",(M59/H59))</f>
        <v>2.7090792467476207E-3</v>
      </c>
      <c r="O59" s="115"/>
      <c r="P59" s="119"/>
      <c r="Q59" s="122">
        <f>ROUND(-Q58*10%,2)</f>
        <v>-73218.259999999995</v>
      </c>
      <c r="R59" s="115"/>
      <c r="S59" s="123">
        <f t="shared" si="12"/>
        <v>-199.18999999998778</v>
      </c>
      <c r="T59" s="92">
        <f>IF((K59)=0,"",(S59/K59))</f>
        <v>2.7279175152461919E-3</v>
      </c>
      <c r="U59" s="115"/>
      <c r="V59" s="119"/>
      <c r="W59" s="122">
        <f>ROUND(-W58*10%,2)</f>
        <v>-73454.070000000007</v>
      </c>
      <c r="X59" s="115"/>
      <c r="Y59" s="123">
        <f t="shared" si="13"/>
        <v>-235.81000000001222</v>
      </c>
      <c r="Z59" s="92">
        <f>IF((Q59)=0,"",(Y59/Q59))</f>
        <v>3.2206446861754463E-3</v>
      </c>
      <c r="AA59" s="115"/>
      <c r="AB59" s="119"/>
      <c r="AC59" s="122">
        <f>ROUND(-AC58*10%,2)</f>
        <v>-73669.460000000006</v>
      </c>
      <c r="AD59" s="115"/>
      <c r="AE59" s="123">
        <f t="shared" si="14"/>
        <v>-215.38999999999942</v>
      </c>
      <c r="AF59" s="92">
        <f>IF((W59)=0,"",(AE59/W59))</f>
        <v>2.9323085841260993E-3</v>
      </c>
      <c r="AG59" s="115"/>
      <c r="AH59" s="119"/>
      <c r="AI59" s="122">
        <f>ROUND(-AI58*10%,2)</f>
        <v>-73935.399999999994</v>
      </c>
      <c r="AJ59" s="115"/>
      <c r="AK59" s="123">
        <f t="shared" si="15"/>
        <v>-265.93999999998778</v>
      </c>
      <c r="AL59" s="92">
        <f>IF((AC59)=0,"",(AK59/AC59))</f>
        <v>3.6099083663703761E-3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655396.15047465172</v>
      </c>
      <c r="I60" s="127"/>
      <c r="J60" s="124"/>
      <c r="K60" s="128">
        <f>SUM(K58:K59)</f>
        <v>657171.67048000009</v>
      </c>
      <c r="L60" s="127"/>
      <c r="M60" s="129">
        <f>K60-H60</f>
        <v>1775.5200053483713</v>
      </c>
      <c r="N60" s="130">
        <f>IF((H60)=0,"",(M60/H60))</f>
        <v>2.7090790876060263E-3</v>
      </c>
      <c r="O60" s="127"/>
      <c r="P60" s="124"/>
      <c r="Q60" s="128">
        <f>SUM(Q58:Q59)</f>
        <v>658964.32695999986</v>
      </c>
      <c r="R60" s="127"/>
      <c r="S60" s="129">
        <f t="shared" si="12"/>
        <v>1792.6564799997723</v>
      </c>
      <c r="T60" s="130">
        <f>IF((K60)=0,"",(S60/K60))</f>
        <v>2.7278359073062458E-3</v>
      </c>
      <c r="U60" s="127"/>
      <c r="V60" s="124"/>
      <c r="W60" s="128">
        <f>SUM(W58:W59)</f>
        <v>661086.64616</v>
      </c>
      <c r="X60" s="127"/>
      <c r="Y60" s="129">
        <f t="shared" si="13"/>
        <v>2122.3192000001436</v>
      </c>
      <c r="Z60" s="130">
        <f>IF((Q60)=0,"",(Y60/Q60))</f>
        <v>3.2206890618662757E-3</v>
      </c>
      <c r="AA60" s="127"/>
      <c r="AB60" s="124"/>
      <c r="AC60" s="128">
        <f>SUM(AC58:AC59)</f>
        <v>663025.12656</v>
      </c>
      <c r="AD60" s="127"/>
      <c r="AE60" s="129">
        <f t="shared" si="14"/>
        <v>1938.4804000000004</v>
      </c>
      <c r="AF60" s="130">
        <f>IF((W60)=0,"",(AE60/W60))</f>
        <v>2.9322637376808214E-3</v>
      </c>
      <c r="AG60" s="127"/>
      <c r="AH60" s="124"/>
      <c r="AI60" s="128">
        <f>SUM(AI58:AI59)</f>
        <v>665418.61895999988</v>
      </c>
      <c r="AJ60" s="127"/>
      <c r="AK60" s="129">
        <f t="shared" si="15"/>
        <v>2393.4923999998719</v>
      </c>
      <c r="AL60" s="130">
        <f>IF((AC60)=0,"",(AK60/AC60))</f>
        <v>3.6099573064721168E-3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3">
        <v>6.0000000000000001E-3</v>
      </c>
      <c r="I63" s="152"/>
      <c r="J63" s="193">
        <v>6.0000000000000001E-3</v>
      </c>
      <c r="K63" s="152"/>
      <c r="L63" s="152"/>
      <c r="M63" s="152"/>
      <c r="N63" s="152"/>
      <c r="O63" s="152"/>
      <c r="P63" s="193">
        <v>6.0000000000000001E-3</v>
      </c>
      <c r="Q63" s="152"/>
      <c r="R63" s="152"/>
      <c r="S63" s="152"/>
      <c r="T63" s="152"/>
      <c r="U63" s="152"/>
      <c r="V63" s="193">
        <v>6.0000000000000001E-3</v>
      </c>
      <c r="W63" s="152"/>
      <c r="X63" s="152"/>
      <c r="Y63" s="152"/>
      <c r="Z63" s="152"/>
      <c r="AA63" s="152"/>
      <c r="AB63" s="193">
        <v>6.0000000000000001E-3</v>
      </c>
      <c r="AC63" s="152"/>
      <c r="AD63" s="152"/>
      <c r="AE63" s="152"/>
      <c r="AF63" s="152"/>
      <c r="AG63" s="152"/>
      <c r="AH63" s="193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P79"/>
  <sheetViews>
    <sheetView showGridLines="0" topLeftCell="N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2.4414062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2.4414062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75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Summary!D22</f>
        <v>12500</v>
      </c>
      <c r="H7" s="9" t="s">
        <v>72</v>
      </c>
      <c r="J7" s="161"/>
      <c r="K7" s="161"/>
    </row>
    <row r="8" spans="2:42" x14ac:dyDescent="0.25">
      <c r="B8" s="6"/>
      <c r="G8" s="8">
        <f>Summary!C22</f>
        <v>6387500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17835.830000000002</v>
      </c>
      <c r="K12" s="18">
        <f t="shared" ref="K12:K27" si="1">$F12*J12</f>
        <v>17835.830000000002</v>
      </c>
      <c r="L12" s="19"/>
      <c r="M12" s="21">
        <f>K12-H12</f>
        <v>-5540.3399999999965</v>
      </c>
      <c r="N12" s="22">
        <f>IF((H12)=0,"",(M12/H12))</f>
        <v>-0.23700802997240339</v>
      </c>
      <c r="O12" s="19"/>
      <c r="P12" s="16">
        <v>18655.46</v>
      </c>
      <c r="Q12" s="18">
        <f t="shared" ref="Q12:Q27" si="2">$F12*P12</f>
        <v>18655.46</v>
      </c>
      <c r="R12" s="19"/>
      <c r="S12" s="21">
        <f>Q12-K12</f>
        <v>819.62999999999738</v>
      </c>
      <c r="T12" s="22">
        <f t="shared" ref="T12:T34" si="3">IF((K12)=0,"",(S12/K12))</f>
        <v>4.5954127169859617E-2</v>
      </c>
      <c r="U12" s="19"/>
      <c r="V12" s="16">
        <v>19042.3</v>
      </c>
      <c r="W12" s="18">
        <f t="shared" ref="W12:W27" si="4">$F12*V12</f>
        <v>19042.3</v>
      </c>
      <c r="X12" s="19"/>
      <c r="Y12" s="21">
        <f>W12-Q12</f>
        <v>386.84000000000015</v>
      </c>
      <c r="Z12" s="22">
        <f t="shared" ref="Z12:Z34" si="5">IF((Q12)=0,"",(Y12/Q12))</f>
        <v>2.0736020446560963E-2</v>
      </c>
      <c r="AA12" s="19"/>
      <c r="AB12" s="16">
        <v>19314.38</v>
      </c>
      <c r="AC12" s="18">
        <f t="shared" ref="AC12:AC27" si="6">$F12*AB12</f>
        <v>19314.38</v>
      </c>
      <c r="AD12" s="19"/>
      <c r="AE12" s="21">
        <f>AC12-W12</f>
        <v>272.08000000000175</v>
      </c>
      <c r="AF12" s="22">
        <f t="shared" ref="AF12:AF34" si="7">IF((W12)=0,"",(AE12/W12))</f>
        <v>1.4288189977051185E-2</v>
      </c>
      <c r="AG12" s="19"/>
      <c r="AH12" s="16">
        <v>19868.86</v>
      </c>
      <c r="AI12" s="18">
        <f t="shared" ref="AI12:AI27" si="8">$F12*AH12</f>
        <v>19868.86</v>
      </c>
      <c r="AJ12" s="19"/>
      <c r="AK12" s="21">
        <f>AI12-AC12</f>
        <v>554.47999999999956</v>
      </c>
      <c r="AL12" s="22">
        <f t="shared" ref="AL12:AL34" si="9">IF((AC12)=0,"",(AK12/AC12))</f>
        <v>2.8708143880362691E-2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12500</v>
      </c>
      <c r="G19" s="16">
        <v>1.3792</v>
      </c>
      <c r="H19" s="18">
        <f t="shared" si="0"/>
        <v>17240</v>
      </c>
      <c r="I19" s="19"/>
      <c r="J19" s="16">
        <v>1.0523</v>
      </c>
      <c r="K19" s="18">
        <f t="shared" si="1"/>
        <v>13153.75</v>
      </c>
      <c r="L19" s="19"/>
      <c r="M19" s="21">
        <f t="shared" si="10"/>
        <v>-4086.25</v>
      </c>
      <c r="N19" s="22">
        <f t="shared" si="11"/>
        <v>-0.23702146171693736</v>
      </c>
      <c r="O19" s="19"/>
      <c r="P19" s="16">
        <v>1.1007</v>
      </c>
      <c r="Q19" s="18">
        <f t="shared" si="2"/>
        <v>13758.75</v>
      </c>
      <c r="R19" s="19"/>
      <c r="S19" s="21">
        <f t="shared" si="12"/>
        <v>605</v>
      </c>
      <c r="T19" s="22">
        <f t="shared" si="3"/>
        <v>4.5994488263803097E-2</v>
      </c>
      <c r="U19" s="19"/>
      <c r="V19" s="16">
        <v>1.1234999999999999</v>
      </c>
      <c r="W19" s="18">
        <f t="shared" si="4"/>
        <v>14043.75</v>
      </c>
      <c r="X19" s="19"/>
      <c r="Y19" s="21">
        <f t="shared" si="13"/>
        <v>285</v>
      </c>
      <c r="Z19" s="22">
        <f t="shared" si="5"/>
        <v>2.0714091032979012E-2</v>
      </c>
      <c r="AA19" s="19"/>
      <c r="AB19" s="16">
        <v>1.1395999999999999</v>
      </c>
      <c r="AC19" s="18">
        <f t="shared" si="6"/>
        <v>14245</v>
      </c>
      <c r="AD19" s="19"/>
      <c r="AE19" s="21">
        <f t="shared" si="14"/>
        <v>201.25</v>
      </c>
      <c r="AF19" s="22">
        <f t="shared" si="7"/>
        <v>1.4330218068535825E-2</v>
      </c>
      <c r="AG19" s="19"/>
      <c r="AH19" s="16">
        <v>1.1722999999999999</v>
      </c>
      <c r="AI19" s="18">
        <f t="shared" si="8"/>
        <v>14653.749999999998</v>
      </c>
      <c r="AJ19" s="19"/>
      <c r="AK19" s="21">
        <f t="shared" si="15"/>
        <v>408.74999999999818</v>
      </c>
      <c r="AL19" s="22">
        <f t="shared" si="9"/>
        <v>2.8694278694278565E-2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12500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12500</v>
      </c>
      <c r="G21" s="16"/>
      <c r="H21" s="18">
        <f t="shared" si="0"/>
        <v>0</v>
      </c>
      <c r="I21" s="19"/>
      <c r="J21" s="16">
        <v>-2.2599999999999999E-2</v>
      </c>
      <c r="K21" s="18">
        <f t="shared" si="1"/>
        <v>-282.5</v>
      </c>
      <c r="L21" s="19"/>
      <c r="M21" s="21">
        <f t="shared" si="10"/>
        <v>-282.5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282.5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12500</v>
      </c>
      <c r="G24" s="16">
        <v>-7.4000000000000003E-3</v>
      </c>
      <c r="H24" s="18">
        <f t="shared" si="0"/>
        <v>-92.5</v>
      </c>
      <c r="I24" s="19"/>
      <c r="J24" s="16">
        <v>0</v>
      </c>
      <c r="K24" s="18">
        <f t="shared" si="1"/>
        <v>0</v>
      </c>
      <c r="L24" s="19"/>
      <c r="M24" s="21">
        <f t="shared" si="10"/>
        <v>92.5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12500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12500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12500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40523.71</v>
      </c>
      <c r="I28" s="31"/>
      <c r="J28" s="28"/>
      <c r="K28" s="30">
        <f>SUM(K12:K27)</f>
        <v>30707.08</v>
      </c>
      <c r="L28" s="31"/>
      <c r="M28" s="32">
        <f t="shared" si="10"/>
        <v>-9816.6299999999974</v>
      </c>
      <c r="N28" s="33">
        <f t="shared" si="11"/>
        <v>-0.24224410844910294</v>
      </c>
      <c r="O28" s="31"/>
      <c r="P28" s="28"/>
      <c r="Q28" s="30">
        <f>SUM(Q12:Q27)</f>
        <v>32414.21</v>
      </c>
      <c r="R28" s="31"/>
      <c r="S28" s="32">
        <f t="shared" si="12"/>
        <v>1707.1299999999974</v>
      </c>
      <c r="T28" s="33">
        <f t="shared" si="3"/>
        <v>5.559401935970458E-2</v>
      </c>
      <c r="U28" s="31"/>
      <c r="V28" s="28"/>
      <c r="W28" s="30">
        <f>SUM(W12:W27)</f>
        <v>33086.050000000003</v>
      </c>
      <c r="X28" s="31"/>
      <c r="Y28" s="32">
        <f t="shared" si="13"/>
        <v>671.84000000000378</v>
      </c>
      <c r="Z28" s="33">
        <f t="shared" si="5"/>
        <v>2.0726712142606709E-2</v>
      </c>
      <c r="AA28" s="31"/>
      <c r="AB28" s="28"/>
      <c r="AC28" s="30">
        <f>SUM(AC12:AC27)</f>
        <v>33559.380000000005</v>
      </c>
      <c r="AD28" s="31"/>
      <c r="AE28" s="32">
        <f t="shared" si="14"/>
        <v>473.33000000000175</v>
      </c>
      <c r="AF28" s="33">
        <f t="shared" si="7"/>
        <v>1.4306029278200381E-2</v>
      </c>
      <c r="AG28" s="31"/>
      <c r="AH28" s="28"/>
      <c r="AI28" s="30">
        <f>SUM(AI12:AI27)</f>
        <v>34522.61</v>
      </c>
      <c r="AJ28" s="31"/>
      <c r="AK28" s="32">
        <f t="shared" si="15"/>
        <v>963.22999999999593</v>
      </c>
      <c r="AL28" s="33">
        <f t="shared" si="9"/>
        <v>2.870225850417963E-2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12500</v>
      </c>
      <c r="G29" s="16">
        <v>-0.34624020110229936</v>
      </c>
      <c r="H29" s="18">
        <f t="shared" ref="H29:H35" si="18">F29*G29</f>
        <v>-4328.0025137787416</v>
      </c>
      <c r="I29" s="19"/>
      <c r="J29" s="16">
        <v>-0.40860000000000002</v>
      </c>
      <c r="K29" s="18">
        <f t="shared" ref="K29:K35" si="19">$F29*J29</f>
        <v>-5107.5</v>
      </c>
      <c r="L29" s="19"/>
      <c r="M29" s="21">
        <f t="shared" si="10"/>
        <v>-779.49748622125844</v>
      </c>
      <c r="N29" s="22">
        <f t="shared" si="11"/>
        <v>0.18010559923189276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5107.5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12500</v>
      </c>
      <c r="G30" s="16">
        <v>-0.27998187016745585</v>
      </c>
      <c r="H30" s="18">
        <f t="shared" si="18"/>
        <v>-3499.7733770931982</v>
      </c>
      <c r="I30" s="19"/>
      <c r="J30" s="16">
        <v>0.52929999999999999</v>
      </c>
      <c r="K30" s="18">
        <f t="shared" si="19"/>
        <v>6616.25</v>
      </c>
      <c r="L30" s="19"/>
      <c r="M30" s="21">
        <f t="shared" si="10"/>
        <v>10116.023377093199</v>
      </c>
      <c r="N30" s="22">
        <f t="shared" si="11"/>
        <v>-2.8904795502774099</v>
      </c>
      <c r="O30" s="19"/>
      <c r="P30" s="16">
        <v>0</v>
      </c>
      <c r="Q30" s="18">
        <f t="shared" si="20"/>
        <v>0</v>
      </c>
      <c r="R30" s="19"/>
      <c r="S30" s="21">
        <f t="shared" si="12"/>
        <v>-6616.25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12500</v>
      </c>
      <c r="G31" s="16">
        <v>0</v>
      </c>
      <c r="H31" s="18">
        <f t="shared" si="18"/>
        <v>0</v>
      </c>
      <c r="I31" s="19"/>
      <c r="J31" s="16">
        <v>5.4600000000000003E-2</v>
      </c>
      <c r="K31" s="18">
        <f>$F31*J31</f>
        <v>682.5</v>
      </c>
      <c r="L31" s="19"/>
      <c r="M31" s="21">
        <f t="shared" si="10"/>
        <v>682.5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-682.5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12500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12500</v>
      </c>
      <c r="G33" s="141">
        <v>2.4920000000000001E-2</v>
      </c>
      <c r="H33" s="18">
        <f t="shared" si="18"/>
        <v>311.5</v>
      </c>
      <c r="I33" s="19"/>
      <c r="J33" s="141">
        <v>2.4920000000000001E-2</v>
      </c>
      <c r="K33" s="18">
        <f t="shared" si="19"/>
        <v>311.5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20"/>
        <v>311.5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21"/>
        <v>311.5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22"/>
        <v>311.5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23"/>
        <v>311.5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38325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3717.5250000000001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3717.5250000000001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3717.5250000000001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3717.5250000000001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3717.5250000000001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3717.5250000000001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36724.95910912806</v>
      </c>
      <c r="I36" s="31"/>
      <c r="J36" s="42"/>
      <c r="K36" s="44">
        <f>SUM(K29:K35)+K28</f>
        <v>36927.355000000003</v>
      </c>
      <c r="L36" s="31"/>
      <c r="M36" s="32">
        <f t="shared" si="10"/>
        <v>202.39589087194327</v>
      </c>
      <c r="N36" s="33">
        <f t="shared" ref="N36:N46" si="25">IF((H36)=0,"",(M36/H36))</f>
        <v>5.5111263778544924E-3</v>
      </c>
      <c r="O36" s="31"/>
      <c r="P36" s="42"/>
      <c r="Q36" s="44">
        <f>SUM(Q29:Q35)+Q28</f>
        <v>36443.235000000001</v>
      </c>
      <c r="R36" s="31"/>
      <c r="S36" s="32">
        <f t="shared" si="12"/>
        <v>-484.12000000000262</v>
      </c>
      <c r="T36" s="33">
        <f t="shared" ref="T36:T46" si="26">IF((K36)=0,"",(S36/K36))</f>
        <v>-1.3110064341191038E-2</v>
      </c>
      <c r="U36" s="31"/>
      <c r="V36" s="42"/>
      <c r="W36" s="44">
        <f>SUM(W29:W35)+W28</f>
        <v>37115.075000000004</v>
      </c>
      <c r="X36" s="31"/>
      <c r="Y36" s="32">
        <f t="shared" si="13"/>
        <v>671.84000000000378</v>
      </c>
      <c r="Z36" s="33">
        <f t="shared" ref="Z36:Z46" si="27">IF((Q36)=0,"",(Y36/Q36))</f>
        <v>1.8435245937963623E-2</v>
      </c>
      <c r="AA36" s="31"/>
      <c r="AB36" s="42"/>
      <c r="AC36" s="44">
        <f>SUM(AC29:AC35)+AC28</f>
        <v>37588.405000000006</v>
      </c>
      <c r="AD36" s="31"/>
      <c r="AE36" s="32">
        <f t="shared" si="14"/>
        <v>473.33000000000175</v>
      </c>
      <c r="AF36" s="33">
        <f t="shared" ref="AF36:AF46" si="28">IF((W36)=0,"",(AE36/W36))</f>
        <v>1.2753039027942196E-2</v>
      </c>
      <c r="AG36" s="31"/>
      <c r="AH36" s="42"/>
      <c r="AI36" s="44">
        <f>SUM(AI29:AI35)+AI28</f>
        <v>38551.635000000002</v>
      </c>
      <c r="AJ36" s="31"/>
      <c r="AK36" s="32">
        <f t="shared" si="15"/>
        <v>963.22999999999593</v>
      </c>
      <c r="AL36" s="33">
        <f t="shared" ref="AL36:AL46" si="29">IF((AC36)=0,"",(AK36/AC36))</f>
        <v>2.5625721548972236E-2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12500</v>
      </c>
      <c r="G37" s="20">
        <v>2.8639999999999999</v>
      </c>
      <c r="H37" s="18">
        <f>F37*G37</f>
        <v>35800</v>
      </c>
      <c r="I37" s="19"/>
      <c r="J37" s="20">
        <v>2.9744999999999999</v>
      </c>
      <c r="K37" s="18">
        <f>$F37*J37</f>
        <v>37181.25</v>
      </c>
      <c r="L37" s="19"/>
      <c r="M37" s="21">
        <f t="shared" si="10"/>
        <v>1381.25</v>
      </c>
      <c r="N37" s="22">
        <f t="shared" si="25"/>
        <v>3.8582402234636874E-2</v>
      </c>
      <c r="O37" s="19"/>
      <c r="P37" s="20">
        <v>3.0743999999999998</v>
      </c>
      <c r="Q37" s="18">
        <f>$F37*P37</f>
        <v>38430</v>
      </c>
      <c r="R37" s="19"/>
      <c r="S37" s="21">
        <f t="shared" si="12"/>
        <v>1248.75</v>
      </c>
      <c r="T37" s="22">
        <f t="shared" si="26"/>
        <v>3.3585476550680789E-2</v>
      </c>
      <c r="U37" s="19"/>
      <c r="V37" s="20">
        <v>3.1743999999999999</v>
      </c>
      <c r="W37" s="18">
        <f>$F37*V37</f>
        <v>39680</v>
      </c>
      <c r="X37" s="19"/>
      <c r="Y37" s="21">
        <f t="shared" si="13"/>
        <v>1250</v>
      </c>
      <c r="Z37" s="22">
        <f t="shared" si="27"/>
        <v>3.2526671870934165E-2</v>
      </c>
      <c r="AA37" s="19"/>
      <c r="AB37" s="20">
        <v>3.2744</v>
      </c>
      <c r="AC37" s="18">
        <f>$F37*AB37</f>
        <v>40930</v>
      </c>
      <c r="AD37" s="19"/>
      <c r="AE37" s="21">
        <f t="shared" si="14"/>
        <v>1250</v>
      </c>
      <c r="AF37" s="22">
        <f t="shared" si="28"/>
        <v>3.1502016129032258E-2</v>
      </c>
      <c r="AG37" s="19"/>
      <c r="AH37" s="20">
        <v>3.3742999999999999</v>
      </c>
      <c r="AI37" s="18">
        <f>$F37*AH37</f>
        <v>42178.75</v>
      </c>
      <c r="AJ37" s="19"/>
      <c r="AK37" s="21">
        <f t="shared" si="15"/>
        <v>1248.75</v>
      </c>
      <c r="AL37" s="22">
        <f t="shared" si="29"/>
        <v>3.0509406303444907E-2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12500</v>
      </c>
      <c r="G38" s="20">
        <v>2.1528</v>
      </c>
      <c r="H38" s="18">
        <f>F38*G38</f>
        <v>26910</v>
      </c>
      <c r="I38" s="19"/>
      <c r="J38" s="20">
        <v>2.3115000000000001</v>
      </c>
      <c r="K38" s="18">
        <f>$F38*J38</f>
        <v>28893.75</v>
      </c>
      <c r="L38" s="19"/>
      <c r="M38" s="21">
        <f t="shared" si="10"/>
        <v>1983.75</v>
      </c>
      <c r="N38" s="22">
        <f t="shared" si="25"/>
        <v>7.371794871794872E-2</v>
      </c>
      <c r="O38" s="19"/>
      <c r="P38" s="20">
        <v>2.3588</v>
      </c>
      <c r="Q38" s="18">
        <f>$F38*P38</f>
        <v>29485</v>
      </c>
      <c r="R38" s="19"/>
      <c r="S38" s="21">
        <f t="shared" si="12"/>
        <v>591.25</v>
      </c>
      <c r="T38" s="22">
        <f t="shared" si="26"/>
        <v>2.046290287691975E-2</v>
      </c>
      <c r="U38" s="19"/>
      <c r="V38" s="20">
        <v>2.4060000000000001</v>
      </c>
      <c r="W38" s="18">
        <f>$F38*V38</f>
        <v>30075</v>
      </c>
      <c r="X38" s="19"/>
      <c r="Y38" s="21">
        <f t="shared" si="13"/>
        <v>590</v>
      </c>
      <c r="Z38" s="22">
        <f t="shared" si="27"/>
        <v>2.0010174665083941E-2</v>
      </c>
      <c r="AA38" s="19"/>
      <c r="AB38" s="20">
        <v>2.4533</v>
      </c>
      <c r="AC38" s="18">
        <f>$F38*AB38</f>
        <v>30666.25</v>
      </c>
      <c r="AD38" s="19"/>
      <c r="AE38" s="21">
        <f t="shared" si="14"/>
        <v>591.25</v>
      </c>
      <c r="AF38" s="22">
        <f t="shared" si="28"/>
        <v>1.9659185369908561E-2</v>
      </c>
      <c r="AG38" s="19"/>
      <c r="AH38" s="20">
        <v>2.5005999999999999</v>
      </c>
      <c r="AI38" s="18">
        <f>$F38*AH38</f>
        <v>31257.5</v>
      </c>
      <c r="AJ38" s="19"/>
      <c r="AK38" s="21">
        <f t="shared" si="15"/>
        <v>591.25</v>
      </c>
      <c r="AL38" s="22">
        <f t="shared" si="29"/>
        <v>1.9280153262951943E-2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99434.95910912806</v>
      </c>
      <c r="I39" s="49"/>
      <c r="J39" s="48"/>
      <c r="K39" s="44">
        <f>SUM(K36:K38)</f>
        <v>103002.35500000001</v>
      </c>
      <c r="L39" s="49"/>
      <c r="M39" s="32">
        <f t="shared" si="10"/>
        <v>3567.3958908719505</v>
      </c>
      <c r="N39" s="33">
        <f t="shared" si="25"/>
        <v>3.5876676802942098E-2</v>
      </c>
      <c r="O39" s="49"/>
      <c r="P39" s="48"/>
      <c r="Q39" s="44">
        <f>SUM(Q36:Q38)</f>
        <v>104358.235</v>
      </c>
      <c r="R39" s="49"/>
      <c r="S39" s="32">
        <f t="shared" si="12"/>
        <v>1355.8799999999901</v>
      </c>
      <c r="T39" s="33">
        <f t="shared" si="26"/>
        <v>1.3163582521972337E-2</v>
      </c>
      <c r="U39" s="49"/>
      <c r="V39" s="48"/>
      <c r="W39" s="44">
        <f>SUM(W36:W38)</f>
        <v>106870.07500000001</v>
      </c>
      <c r="X39" s="49"/>
      <c r="Y39" s="32">
        <f t="shared" si="13"/>
        <v>2511.8400000000111</v>
      </c>
      <c r="Z39" s="33">
        <f t="shared" si="27"/>
        <v>2.4069399027302551E-2</v>
      </c>
      <c r="AA39" s="49"/>
      <c r="AB39" s="48"/>
      <c r="AC39" s="44">
        <f>SUM(AC36:AC38)</f>
        <v>109184.655</v>
      </c>
      <c r="AD39" s="49"/>
      <c r="AE39" s="32">
        <f t="shared" si="14"/>
        <v>2314.5799999999872</v>
      </c>
      <c r="AF39" s="33">
        <f t="shared" si="28"/>
        <v>2.1657886924847644E-2</v>
      </c>
      <c r="AG39" s="49"/>
      <c r="AH39" s="48"/>
      <c r="AI39" s="44">
        <f>SUM(AI36:AI38)</f>
        <v>111987.88500000001</v>
      </c>
      <c r="AJ39" s="49"/>
      <c r="AK39" s="32">
        <f t="shared" si="15"/>
        <v>2803.2300000000105</v>
      </c>
      <c r="AL39" s="33">
        <f t="shared" si="29"/>
        <v>2.5674212186685121E-2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6425825</v>
      </c>
      <c r="G40" s="51">
        <v>4.4000000000000003E-3</v>
      </c>
      <c r="H40" s="162">
        <f t="shared" ref="H40:H48" si="30">F40*G40</f>
        <v>28273.63</v>
      </c>
      <c r="I40" s="19"/>
      <c r="J40" s="51">
        <v>4.4000000000000003E-3</v>
      </c>
      <c r="K40" s="162">
        <f t="shared" ref="K40:K48" si="31">$F40*J40</f>
        <v>28273.63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28273.63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28273.63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28273.63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28273.63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6425825</v>
      </c>
      <c r="G41" s="51">
        <v>1.1999999999999999E-3</v>
      </c>
      <c r="H41" s="162">
        <f t="shared" si="30"/>
        <v>7710.9899999999989</v>
      </c>
      <c r="I41" s="19"/>
      <c r="J41" s="51">
        <v>1.1999999999999999E-3</v>
      </c>
      <c r="K41" s="162">
        <f t="shared" si="31"/>
        <v>7710.9899999999989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8353.5725000000002</v>
      </c>
      <c r="R41" s="19"/>
      <c r="S41" s="21">
        <f t="shared" si="12"/>
        <v>642.58250000000135</v>
      </c>
      <c r="T41" s="163">
        <f t="shared" si="26"/>
        <v>8.3333333333333523E-2</v>
      </c>
      <c r="U41" s="19"/>
      <c r="V41" s="51">
        <v>1.2999999999999999E-3</v>
      </c>
      <c r="W41" s="162">
        <f t="shared" si="33"/>
        <v>8353.5725000000002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8353.5725000000002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8353.5725000000002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6387500</v>
      </c>
      <c r="G43" s="51">
        <v>7.0000000000000001E-3</v>
      </c>
      <c r="H43" s="162">
        <f t="shared" si="30"/>
        <v>44712.5</v>
      </c>
      <c r="I43" s="19"/>
      <c r="J43" s="51">
        <v>7.0000000000000001E-3</v>
      </c>
      <c r="K43" s="162">
        <f t="shared" si="31"/>
        <v>44712.5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44712.5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44712.5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44712.5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44712.5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4088000</v>
      </c>
      <c r="G44" s="55">
        <v>7.1999999999999995E-2</v>
      </c>
      <c r="H44" s="162">
        <f t="shared" si="30"/>
        <v>294336</v>
      </c>
      <c r="I44" s="19"/>
      <c r="J44" s="55">
        <v>7.1999999999999995E-2</v>
      </c>
      <c r="K44" s="162">
        <f t="shared" si="31"/>
        <v>294336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294336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294336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294336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294336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1149750</v>
      </c>
      <c r="G45" s="55">
        <v>0.109</v>
      </c>
      <c r="H45" s="162">
        <f t="shared" si="30"/>
        <v>125322.75</v>
      </c>
      <c r="I45" s="19"/>
      <c r="J45" s="55">
        <v>0.109</v>
      </c>
      <c r="K45" s="162">
        <f t="shared" si="31"/>
        <v>125322.75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125322.75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125322.75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125322.75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125322.75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1149750</v>
      </c>
      <c r="G46" s="55">
        <v>0.129</v>
      </c>
      <c r="H46" s="162">
        <f t="shared" si="30"/>
        <v>148317.75</v>
      </c>
      <c r="I46" s="19"/>
      <c r="J46" s="55">
        <v>0.129</v>
      </c>
      <c r="K46" s="162">
        <f t="shared" si="31"/>
        <v>148317.75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148317.75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148317.75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148317.75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148317.75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6386750</v>
      </c>
      <c r="G48" s="55">
        <v>9.7000000000000003E-2</v>
      </c>
      <c r="H48" s="162">
        <f t="shared" si="30"/>
        <v>619514.75</v>
      </c>
      <c r="I48" s="60"/>
      <c r="J48" s="55">
        <v>9.7000000000000003E-2</v>
      </c>
      <c r="K48" s="162">
        <f t="shared" si="31"/>
        <v>619514.75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619514.75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619514.75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619514.75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619514.75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748108.8291091281</v>
      </c>
      <c r="I50" s="76"/>
      <c r="J50" s="73"/>
      <c r="K50" s="75">
        <f>SUM(K40:K46,K39)</f>
        <v>751676.22499999998</v>
      </c>
      <c r="L50" s="76"/>
      <c r="M50" s="77">
        <f>K50-H50</f>
        <v>3567.3958908718778</v>
      </c>
      <c r="N50" s="78">
        <f>IF((H50)=0,"",(M50/H50))</f>
        <v>4.7685520502679362E-3</v>
      </c>
      <c r="O50" s="76"/>
      <c r="P50" s="73"/>
      <c r="Q50" s="75">
        <f>SUM(Q40:Q46,Q39)</f>
        <v>753674.6875</v>
      </c>
      <c r="R50" s="76"/>
      <c r="S50" s="77">
        <f t="shared" si="12"/>
        <v>1998.4625000000233</v>
      </c>
      <c r="T50" s="78">
        <f>IF((K50)=0,"",(S50/K50))</f>
        <v>2.65867461751903E-3</v>
      </c>
      <c r="U50" s="76"/>
      <c r="V50" s="73"/>
      <c r="W50" s="75">
        <f>SUM(W40:W46,W39)</f>
        <v>756186.52750000008</v>
      </c>
      <c r="X50" s="76"/>
      <c r="Y50" s="77">
        <f t="shared" si="13"/>
        <v>2511.8400000000838</v>
      </c>
      <c r="Z50" s="78">
        <f>IF((Q50)=0,"",(Y50/Q50))</f>
        <v>3.3327907141635082E-3</v>
      </c>
      <c r="AA50" s="76"/>
      <c r="AB50" s="73"/>
      <c r="AC50" s="75">
        <f>SUM(AC40:AC46,AC39)</f>
        <v>758501.10750000004</v>
      </c>
      <c r="AD50" s="76"/>
      <c r="AE50" s="77">
        <f t="shared" si="14"/>
        <v>2314.5799999999581</v>
      </c>
      <c r="AF50" s="78">
        <f>IF((W50)=0,"",(AE50/W50))</f>
        <v>3.0608585525215642E-3</v>
      </c>
      <c r="AG50" s="76"/>
      <c r="AH50" s="73"/>
      <c r="AI50" s="75">
        <f>SUM(AI40:AI46,AI39)</f>
        <v>761304.33750000002</v>
      </c>
      <c r="AJ50" s="76"/>
      <c r="AK50" s="77">
        <f t="shared" si="15"/>
        <v>2803.2299999999814</v>
      </c>
      <c r="AL50" s="78">
        <f>IF((AC50)=0,"",(AK50/AC50))</f>
        <v>3.6957493829367694E-3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97254.147784186658</v>
      </c>
      <c r="I51" s="83"/>
      <c r="J51" s="80">
        <v>0.13</v>
      </c>
      <c r="K51" s="84">
        <f>K50*J51</f>
        <v>97717.909249999997</v>
      </c>
      <c r="L51" s="83"/>
      <c r="M51" s="85">
        <f>K51-H51</f>
        <v>463.76146581333887</v>
      </c>
      <c r="N51" s="86">
        <f>IF((H51)=0,"",(M51/H51))</f>
        <v>4.7685520502678816E-3</v>
      </c>
      <c r="O51" s="83"/>
      <c r="P51" s="80">
        <v>0.13</v>
      </c>
      <c r="Q51" s="84">
        <f>Q50*P51</f>
        <v>97977.709375000006</v>
      </c>
      <c r="R51" s="83"/>
      <c r="S51" s="85">
        <f t="shared" si="12"/>
        <v>259.80012500000885</v>
      </c>
      <c r="T51" s="86">
        <f>IF((K51)=0,"",(S51/K51))</f>
        <v>2.6586746175190894E-3</v>
      </c>
      <c r="U51" s="83"/>
      <c r="V51" s="80">
        <v>0.13</v>
      </c>
      <c r="W51" s="84">
        <f>W50*V51</f>
        <v>98304.24857500002</v>
      </c>
      <c r="X51" s="83"/>
      <c r="Y51" s="85">
        <f t="shared" si="13"/>
        <v>326.53920000001381</v>
      </c>
      <c r="Z51" s="86">
        <f>IF((Q51)=0,"",(Y51/Q51))</f>
        <v>3.3327907141635377E-3</v>
      </c>
      <c r="AA51" s="83"/>
      <c r="AB51" s="80">
        <v>0.13</v>
      </c>
      <c r="AC51" s="84">
        <f>AC50*AB51</f>
        <v>98605.143975000014</v>
      </c>
      <c r="AD51" s="83"/>
      <c r="AE51" s="85">
        <f t="shared" si="14"/>
        <v>300.89539999999397</v>
      </c>
      <c r="AF51" s="86">
        <f>IF((W51)=0,"",(AE51/W51))</f>
        <v>3.0608585525215577E-3</v>
      </c>
      <c r="AG51" s="83"/>
      <c r="AH51" s="80">
        <v>0.13</v>
      </c>
      <c r="AI51" s="84">
        <f>AI50*AH51</f>
        <v>98969.563875000007</v>
      </c>
      <c r="AJ51" s="83"/>
      <c r="AK51" s="85">
        <f t="shared" si="15"/>
        <v>364.4198999999935</v>
      </c>
      <c r="AL51" s="86">
        <f>IF((AC51)=0,"",(AK51/AC51))</f>
        <v>3.6957493829367278E-3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845362.97689331474</v>
      </c>
      <c r="I52" s="83"/>
      <c r="J52" s="88"/>
      <c r="K52" s="84">
        <f>K50+K51</f>
        <v>849394.13425</v>
      </c>
      <c r="L52" s="83"/>
      <c r="M52" s="85">
        <f>K52-H52</f>
        <v>4031.1573566852603</v>
      </c>
      <c r="N52" s="86">
        <f>IF((H52)=0,"",(M52/H52))</f>
        <v>4.7685520502679813E-3</v>
      </c>
      <c r="O52" s="83"/>
      <c r="P52" s="88"/>
      <c r="Q52" s="84">
        <f>Q50+Q51</f>
        <v>851652.39687499998</v>
      </c>
      <c r="R52" s="83"/>
      <c r="S52" s="85">
        <f t="shared" si="12"/>
        <v>2258.2626249999739</v>
      </c>
      <c r="T52" s="86">
        <f>IF((K52)=0,"",(S52/K52))</f>
        <v>2.6586746175189684E-3</v>
      </c>
      <c r="U52" s="83"/>
      <c r="V52" s="88"/>
      <c r="W52" s="84">
        <f>W50+W51</f>
        <v>854490.77607500006</v>
      </c>
      <c r="X52" s="83"/>
      <c r="Y52" s="85">
        <f t="shared" si="13"/>
        <v>2838.3792000000831</v>
      </c>
      <c r="Z52" s="86">
        <f>IF((Q52)=0,"",(Y52/Q52))</f>
        <v>3.3327907141634944E-3</v>
      </c>
      <c r="AA52" s="83"/>
      <c r="AB52" s="88"/>
      <c r="AC52" s="84">
        <f>AC50+AC51</f>
        <v>857106.25147500006</v>
      </c>
      <c r="AD52" s="83"/>
      <c r="AE52" s="85">
        <f t="shared" si="14"/>
        <v>2615.4753999999957</v>
      </c>
      <c r="AF52" s="86">
        <f>IF((W52)=0,"",(AE52/W52))</f>
        <v>3.0608585525216145E-3</v>
      </c>
      <c r="AG52" s="83"/>
      <c r="AH52" s="88"/>
      <c r="AI52" s="84">
        <f>AI50+AI51</f>
        <v>860273.90137500002</v>
      </c>
      <c r="AJ52" s="83"/>
      <c r="AK52" s="85">
        <f t="shared" si="15"/>
        <v>3167.6498999999603</v>
      </c>
      <c r="AL52" s="86">
        <f>IF((AC52)=0,"",(AK52/AC52))</f>
        <v>3.6957493829367478E-3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-84536.3</v>
      </c>
      <c r="I53" s="83"/>
      <c r="J53" s="88"/>
      <c r="K53" s="90">
        <f>ROUND(-K52*10%,2)</f>
        <v>-84939.41</v>
      </c>
      <c r="L53" s="83"/>
      <c r="M53" s="91">
        <f>K53-H53</f>
        <v>-403.11000000000058</v>
      </c>
      <c r="N53" s="92">
        <f>IF((H53)=0,"",(M53/H53))</f>
        <v>4.7684840713397743E-3</v>
      </c>
      <c r="O53" s="83"/>
      <c r="P53" s="88"/>
      <c r="Q53" s="90">
        <f>ROUND(-Q52*10%,2)</f>
        <v>-85165.24</v>
      </c>
      <c r="R53" s="83"/>
      <c r="S53" s="91">
        <f t="shared" si="12"/>
        <v>-225.83000000000175</v>
      </c>
      <c r="T53" s="92">
        <f>IF((K53)=0,"",(S53/K53))</f>
        <v>2.6587187266782493E-3</v>
      </c>
      <c r="U53" s="83"/>
      <c r="V53" s="88"/>
      <c r="W53" s="90">
        <f>ROUND(-W52*10%,2)</f>
        <v>-85449.08</v>
      </c>
      <c r="X53" s="83"/>
      <c r="Y53" s="91">
        <f t="shared" si="13"/>
        <v>-283.83999999999651</v>
      </c>
      <c r="Z53" s="92">
        <f>IF((Q53)=0,"",(Y53/Q53))</f>
        <v>3.3328151250439321E-3</v>
      </c>
      <c r="AA53" s="83"/>
      <c r="AB53" s="88"/>
      <c r="AC53" s="90">
        <f>ROUND(-AC52*10%,2)</f>
        <v>-85710.63</v>
      </c>
      <c r="AD53" s="83"/>
      <c r="AE53" s="91">
        <f t="shared" si="14"/>
        <v>-261.55000000000291</v>
      </c>
      <c r="AF53" s="92">
        <f>IF((W53)=0,"",(AE53/W53))</f>
        <v>3.060887255895592E-3</v>
      </c>
      <c r="AG53" s="83"/>
      <c r="AH53" s="88"/>
      <c r="AI53" s="90">
        <f>ROUND(-AI52*10%,2)</f>
        <v>-86027.39</v>
      </c>
      <c r="AJ53" s="83"/>
      <c r="AK53" s="91">
        <f t="shared" si="15"/>
        <v>-316.75999999999476</v>
      </c>
      <c r="AL53" s="92">
        <f>IF((AC53)=0,"",(AK53/AC53))</f>
        <v>3.6956909545524837E-3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760826.6768933147</v>
      </c>
      <c r="I54" s="96"/>
      <c r="J54" s="93"/>
      <c r="K54" s="97">
        <f>K52+K53</f>
        <v>764454.72424999997</v>
      </c>
      <c r="L54" s="96"/>
      <c r="M54" s="98">
        <f>K54-H54</f>
        <v>3628.0473566852743</v>
      </c>
      <c r="N54" s="99">
        <f>IF((H54)=0,"",(M54/H54))</f>
        <v>4.7685596034824753E-3</v>
      </c>
      <c r="O54" s="96"/>
      <c r="P54" s="93"/>
      <c r="Q54" s="97">
        <f>Q52+Q53</f>
        <v>766487.15687499999</v>
      </c>
      <c r="R54" s="96"/>
      <c r="S54" s="98">
        <f t="shared" si="12"/>
        <v>2032.4326250000158</v>
      </c>
      <c r="T54" s="99">
        <f>IF((K54)=0,"",(S54/K54))</f>
        <v>2.6586697165015471E-3</v>
      </c>
      <c r="U54" s="96"/>
      <c r="V54" s="93"/>
      <c r="W54" s="97">
        <f>W52+W53</f>
        <v>769041.6960750001</v>
      </c>
      <c r="X54" s="96"/>
      <c r="Y54" s="98">
        <f t="shared" si="13"/>
        <v>2554.5392000001157</v>
      </c>
      <c r="Z54" s="99">
        <f>IF((Q54)=0,"",(Y54/Q54))</f>
        <v>3.3327880018434726E-3</v>
      </c>
      <c r="AA54" s="96"/>
      <c r="AB54" s="93"/>
      <c r="AC54" s="97">
        <f>AC52+AC53</f>
        <v>771395.62147500005</v>
      </c>
      <c r="AD54" s="96"/>
      <c r="AE54" s="98">
        <f t="shared" si="14"/>
        <v>2353.9253999999491</v>
      </c>
      <c r="AF54" s="99">
        <f>IF((W54)=0,"",(AE54/W54))</f>
        <v>3.060855363257683E-3</v>
      </c>
      <c r="AG54" s="96"/>
      <c r="AH54" s="93"/>
      <c r="AI54" s="97">
        <f>AI52+AI53</f>
        <v>774246.511375</v>
      </c>
      <c r="AJ54" s="96"/>
      <c r="AK54" s="98">
        <f t="shared" si="15"/>
        <v>2850.889899999951</v>
      </c>
      <c r="AL54" s="99">
        <f>IF((AC54)=0,"",(AK54/AC54))</f>
        <v>3.6957558749798332E-3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799709.3291091281</v>
      </c>
      <c r="I56" s="110"/>
      <c r="J56" s="107"/>
      <c r="K56" s="109">
        <f>SUM(K47:K48,K39,K40:K43)</f>
        <v>803276.72499999998</v>
      </c>
      <c r="L56" s="110"/>
      <c r="M56" s="111">
        <f>K56-H56</f>
        <v>3567.3958908718778</v>
      </c>
      <c r="N56" s="78">
        <f>IF((H56)=0,"",(M56/H56))</f>
        <v>4.4608656683371916E-3</v>
      </c>
      <c r="O56" s="110"/>
      <c r="P56" s="107"/>
      <c r="Q56" s="109">
        <f>SUM(Q47:Q48,Q39,Q40:Q43)</f>
        <v>805275.1875</v>
      </c>
      <c r="R56" s="110"/>
      <c r="S56" s="111">
        <f t="shared" si="12"/>
        <v>1998.4625000000233</v>
      </c>
      <c r="T56" s="78">
        <f>IF((K56)=0,"",(S56/K56))</f>
        <v>2.4878879691180187E-3</v>
      </c>
      <c r="U56" s="110"/>
      <c r="V56" s="107"/>
      <c r="W56" s="109">
        <f>SUM(W47:W48,W39,W40:W43)</f>
        <v>807787.02749999997</v>
      </c>
      <c r="X56" s="110"/>
      <c r="Y56" s="111">
        <f t="shared" si="13"/>
        <v>2511.8399999999674</v>
      </c>
      <c r="Z56" s="78">
        <f>IF((Q56)=0,"",(Y56/Q56))</f>
        <v>3.1192318340244E-3</v>
      </c>
      <c r="AA56" s="110"/>
      <c r="AB56" s="107"/>
      <c r="AC56" s="109">
        <f>SUM(AC47:AC48,AC39,AC40:AC43)</f>
        <v>810101.60750000004</v>
      </c>
      <c r="AD56" s="110"/>
      <c r="AE56" s="111">
        <f t="shared" si="14"/>
        <v>2314.5800000000745</v>
      </c>
      <c r="AF56" s="78">
        <f>IF((W56)=0,"",(AE56/W56))</f>
        <v>2.8653344522793474E-3</v>
      </c>
      <c r="AG56" s="110"/>
      <c r="AH56" s="107"/>
      <c r="AI56" s="109">
        <f>SUM(AI47:AI48,AI39,AI40:AI43)</f>
        <v>812904.83750000002</v>
      </c>
      <c r="AJ56" s="110"/>
      <c r="AK56" s="111">
        <f t="shared" si="15"/>
        <v>2803.2299999999814</v>
      </c>
      <c r="AL56" s="78">
        <f>IF((AC56)=0,"",(AK56/AC56))</f>
        <v>3.4603437075638455E-3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103962.21278418666</v>
      </c>
      <c r="I57" s="115"/>
      <c r="J57" s="113">
        <v>0.13</v>
      </c>
      <c r="K57" s="116">
        <f>K56*J57</f>
        <v>104425.97425</v>
      </c>
      <c r="L57" s="115"/>
      <c r="M57" s="117">
        <f>K57-H57</f>
        <v>463.76146581333887</v>
      </c>
      <c r="N57" s="86">
        <f>IF((H57)=0,"",(M57/H57))</f>
        <v>4.4608656683371405E-3</v>
      </c>
      <c r="O57" s="115"/>
      <c r="P57" s="113">
        <v>0.13</v>
      </c>
      <c r="Q57" s="116">
        <f>Q56*P57</f>
        <v>104685.77437500001</v>
      </c>
      <c r="R57" s="115"/>
      <c r="S57" s="117">
        <f t="shared" si="12"/>
        <v>259.80012500000885</v>
      </c>
      <c r="T57" s="86">
        <f>IF((K57)=0,"",(S57/K57))</f>
        <v>2.4878879691180747E-3</v>
      </c>
      <c r="U57" s="115"/>
      <c r="V57" s="113">
        <v>0.13</v>
      </c>
      <c r="W57" s="116">
        <f>W56*V57</f>
        <v>105012.31357499999</v>
      </c>
      <c r="X57" s="115"/>
      <c r="Y57" s="117">
        <f t="shared" si="13"/>
        <v>326.5391999999847</v>
      </c>
      <c r="Z57" s="86">
        <f>IF((Q57)=0,"",(Y57/Q57))</f>
        <v>3.1192318340242937E-3</v>
      </c>
      <c r="AA57" s="115"/>
      <c r="AB57" s="113">
        <v>0.13</v>
      </c>
      <c r="AC57" s="116">
        <f>AC56*AB57</f>
        <v>105313.20897500002</v>
      </c>
      <c r="AD57" s="115"/>
      <c r="AE57" s="117">
        <f t="shared" si="14"/>
        <v>300.89540000002307</v>
      </c>
      <c r="AF57" s="86">
        <f>IF((W57)=0,"",(AE57/W57))</f>
        <v>2.8653344522794749E-3</v>
      </c>
      <c r="AG57" s="115"/>
      <c r="AH57" s="113">
        <v>0.13</v>
      </c>
      <c r="AI57" s="116">
        <f>AI56*AH57</f>
        <v>105677.62887500001</v>
      </c>
      <c r="AJ57" s="115"/>
      <c r="AK57" s="117">
        <f t="shared" si="15"/>
        <v>364.4198999999935</v>
      </c>
      <c r="AL57" s="86">
        <f>IF((AC57)=0,"",(AK57/AC57))</f>
        <v>3.4603437075638064E-3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903671.5418933148</v>
      </c>
      <c r="I58" s="115"/>
      <c r="J58" s="119"/>
      <c r="K58" s="116">
        <f>K56+K57</f>
        <v>907702.69924999995</v>
      </c>
      <c r="L58" s="115"/>
      <c r="M58" s="117">
        <f>K58-H58</f>
        <v>4031.1573566851439</v>
      </c>
      <c r="N58" s="86">
        <f>IF((H58)=0,"",(M58/H58))</f>
        <v>4.4608656683371049E-3</v>
      </c>
      <c r="O58" s="115"/>
      <c r="P58" s="119"/>
      <c r="Q58" s="116">
        <f>Q56+Q57</f>
        <v>909960.96187500004</v>
      </c>
      <c r="R58" s="115"/>
      <c r="S58" s="117">
        <f t="shared" si="12"/>
        <v>2258.2626250000903</v>
      </c>
      <c r="T58" s="86">
        <f>IF((K58)=0,"",(S58/K58))</f>
        <v>2.4878879691180894E-3</v>
      </c>
      <c r="U58" s="115"/>
      <c r="V58" s="119"/>
      <c r="W58" s="116">
        <f>W56+W57</f>
        <v>912799.341075</v>
      </c>
      <c r="X58" s="115"/>
      <c r="Y58" s="117">
        <f t="shared" si="13"/>
        <v>2838.3791999999667</v>
      </c>
      <c r="Z58" s="86">
        <f>IF((Q58)=0,"",(Y58/Q58))</f>
        <v>3.1192318340244034E-3</v>
      </c>
      <c r="AA58" s="115"/>
      <c r="AB58" s="119"/>
      <c r="AC58" s="116">
        <f>AC56+AC57</f>
        <v>915414.816475</v>
      </c>
      <c r="AD58" s="115"/>
      <c r="AE58" s="117">
        <f t="shared" si="14"/>
        <v>2615.4753999999957</v>
      </c>
      <c r="AF58" s="86">
        <f>IF((W58)=0,"",(AE58/W58))</f>
        <v>2.8653344522792503E-3</v>
      </c>
      <c r="AG58" s="115"/>
      <c r="AH58" s="119"/>
      <c r="AI58" s="116">
        <f>AI56+AI57</f>
        <v>918582.46637500008</v>
      </c>
      <c r="AJ58" s="115"/>
      <c r="AK58" s="117">
        <f t="shared" si="15"/>
        <v>3167.6499000000767</v>
      </c>
      <c r="AL58" s="86">
        <f>IF((AC58)=0,"",(AK58/AC58))</f>
        <v>3.4603437075639526E-3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-90367.15</v>
      </c>
      <c r="I59" s="115"/>
      <c r="J59" s="119"/>
      <c r="K59" s="122">
        <f>ROUND(-K58*10%,2)</f>
        <v>-90770.27</v>
      </c>
      <c r="L59" s="115"/>
      <c r="M59" s="123">
        <f>K59-H59</f>
        <v>-403.1200000000099</v>
      </c>
      <c r="N59" s="92">
        <f>IF((H59)=0,"",(M59/H59))</f>
        <v>4.4609130640947507E-3</v>
      </c>
      <c r="O59" s="115"/>
      <c r="P59" s="119"/>
      <c r="Q59" s="122">
        <f>ROUND(-Q58*10%,2)</f>
        <v>-90996.1</v>
      </c>
      <c r="R59" s="115"/>
      <c r="S59" s="123">
        <f t="shared" si="12"/>
        <v>-225.83000000000175</v>
      </c>
      <c r="T59" s="92">
        <f>IF((K59)=0,"",(S59/K59))</f>
        <v>2.4879291424383968E-3</v>
      </c>
      <c r="U59" s="115"/>
      <c r="V59" s="119"/>
      <c r="W59" s="122">
        <f>ROUND(-W58*10%,2)</f>
        <v>-91279.93</v>
      </c>
      <c r="X59" s="115"/>
      <c r="Y59" s="123">
        <f t="shared" si="13"/>
        <v>-283.82999999998719</v>
      </c>
      <c r="Z59" s="92">
        <f>IF((Q59)=0,"",(Y59/Q59))</f>
        <v>3.1191446666394185E-3</v>
      </c>
      <c r="AA59" s="115"/>
      <c r="AB59" s="119"/>
      <c r="AC59" s="122">
        <f>ROUND(-AC58*10%,2)</f>
        <v>-91541.48</v>
      </c>
      <c r="AD59" s="115"/>
      <c r="AE59" s="123">
        <f t="shared" si="14"/>
        <v>-261.55000000000291</v>
      </c>
      <c r="AF59" s="92">
        <f>IF((W59)=0,"",(AE59/W59))</f>
        <v>2.8653615312807857E-3</v>
      </c>
      <c r="AG59" s="115"/>
      <c r="AH59" s="119"/>
      <c r="AI59" s="122">
        <f>ROUND(-AI58*10%,2)</f>
        <v>-91858.25</v>
      </c>
      <c r="AJ59" s="115"/>
      <c r="AK59" s="123">
        <f t="shared" si="15"/>
        <v>-316.77000000000407</v>
      </c>
      <c r="AL59" s="92">
        <f>IF((AC59)=0,"",(AK59/AC59))</f>
        <v>3.4603984991285271E-3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813304.39189331478</v>
      </c>
      <c r="I60" s="127"/>
      <c r="J60" s="124"/>
      <c r="K60" s="128">
        <f>SUM(K58:K59)</f>
        <v>816932.42924999993</v>
      </c>
      <c r="L60" s="127"/>
      <c r="M60" s="129">
        <f>K60-H60</f>
        <v>3628.0373566851486</v>
      </c>
      <c r="N60" s="130">
        <f>IF((H60)=0,"",(M60/H60))</f>
        <v>4.4608604021421005E-3</v>
      </c>
      <c r="O60" s="127"/>
      <c r="P60" s="124"/>
      <c r="Q60" s="128">
        <f>SUM(Q58:Q59)</f>
        <v>818964.86187500006</v>
      </c>
      <c r="R60" s="127"/>
      <c r="S60" s="129">
        <f t="shared" si="12"/>
        <v>2032.4326250001322</v>
      </c>
      <c r="T60" s="130">
        <f>IF((K60)=0,"",(S60/K60))</f>
        <v>2.4878833943047713E-3</v>
      </c>
      <c r="U60" s="127"/>
      <c r="V60" s="124"/>
      <c r="W60" s="128">
        <f>SUM(W58:W59)</f>
        <v>821519.41107499995</v>
      </c>
      <c r="X60" s="127"/>
      <c r="Y60" s="129">
        <f t="shared" si="13"/>
        <v>2554.5491999998922</v>
      </c>
      <c r="Z60" s="130">
        <f>IF((Q60)=0,"",(Y60/Q60))</f>
        <v>3.1192415192897458E-3</v>
      </c>
      <c r="AA60" s="127"/>
      <c r="AB60" s="124"/>
      <c r="AC60" s="128">
        <f>SUM(AC58:AC59)</f>
        <v>823873.33647500002</v>
      </c>
      <c r="AD60" s="127"/>
      <c r="AE60" s="129">
        <f t="shared" si="14"/>
        <v>2353.9254000000656</v>
      </c>
      <c r="AF60" s="130">
        <f>IF((W60)=0,"",(AE60/W60))</f>
        <v>2.8653314435015411E-3</v>
      </c>
      <c r="AG60" s="127"/>
      <c r="AH60" s="124"/>
      <c r="AI60" s="128">
        <f>SUM(AI58:AI59)</f>
        <v>826724.21637500008</v>
      </c>
      <c r="AJ60" s="127"/>
      <c r="AK60" s="129">
        <f t="shared" si="15"/>
        <v>2850.8799000000581</v>
      </c>
      <c r="AL60" s="130">
        <f>IF((AC60)=0,"",(AK60/AC60))</f>
        <v>3.4603376196124373E-3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3">
        <v>6.0000000000000001E-3</v>
      </c>
      <c r="I63" s="152"/>
      <c r="J63" s="193">
        <v>6.0000000000000001E-3</v>
      </c>
      <c r="K63" s="152"/>
      <c r="L63" s="152"/>
      <c r="M63" s="152"/>
      <c r="N63" s="152"/>
      <c r="O63" s="152"/>
      <c r="P63" s="193">
        <v>6.0000000000000001E-3</v>
      </c>
      <c r="Q63" s="152"/>
      <c r="R63" s="152"/>
      <c r="S63" s="152"/>
      <c r="T63" s="152"/>
      <c r="U63" s="152"/>
      <c r="V63" s="193">
        <v>6.0000000000000001E-3</v>
      </c>
      <c r="W63" s="152"/>
      <c r="X63" s="152"/>
      <c r="Y63" s="152"/>
      <c r="Z63" s="152"/>
      <c r="AA63" s="152"/>
      <c r="AB63" s="193">
        <v>6.0000000000000001E-3</v>
      </c>
      <c r="AC63" s="152"/>
      <c r="AD63" s="152"/>
      <c r="AE63" s="152"/>
      <c r="AF63" s="152"/>
      <c r="AG63" s="152"/>
      <c r="AH63" s="193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P79"/>
  <sheetViews>
    <sheetView showGridLines="0" topLeftCell="R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4" style="152" bestFit="1" customWidth="1"/>
    <col min="9" max="9" width="1.6640625" style="1" customWidth="1"/>
    <col min="10" max="10" width="13.33203125" style="1" customWidth="1"/>
    <col min="11" max="11" width="14" style="1" bestFit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4" style="1" bestFit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4" style="1" bestFit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4.10937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4.10937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114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Summary!D23</f>
        <v>15000</v>
      </c>
      <c r="H7" s="9" t="s">
        <v>72</v>
      </c>
      <c r="J7" s="161"/>
      <c r="K7" s="161"/>
    </row>
    <row r="8" spans="2:42" x14ac:dyDescent="0.25">
      <c r="B8" s="6"/>
      <c r="G8" s="8">
        <f>Summary!C23</f>
        <v>7665000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3015.85</v>
      </c>
      <c r="K12" s="18">
        <f t="shared" ref="K12:K27" si="1">$F12*J12</f>
        <v>3015.85</v>
      </c>
      <c r="L12" s="19"/>
      <c r="M12" s="21">
        <f>K12-H12</f>
        <v>-20360.32</v>
      </c>
      <c r="N12" s="22">
        <f>IF((H12)=0,"",(M12/H12))</f>
        <v>-0.87098613673668535</v>
      </c>
      <c r="O12" s="19"/>
      <c r="P12" s="16">
        <v>3598.73</v>
      </c>
      <c r="Q12" s="18">
        <f t="shared" ref="Q12:Q27" si="2">$F12*P12</f>
        <v>3598.73</v>
      </c>
      <c r="R12" s="19"/>
      <c r="S12" s="21">
        <f>Q12-K12</f>
        <v>582.88000000000011</v>
      </c>
      <c r="T12" s="22">
        <f t="shared" ref="T12:T34" si="3">IF((K12)=0,"",(S12/K12))</f>
        <v>0.19327221181424808</v>
      </c>
      <c r="U12" s="19"/>
      <c r="V12" s="16">
        <v>4784.55</v>
      </c>
      <c r="W12" s="18">
        <f t="shared" ref="W12:W27" si="4">$F12*V12</f>
        <v>4784.55</v>
      </c>
      <c r="X12" s="19"/>
      <c r="Y12" s="21">
        <f>W12-Q12</f>
        <v>1185.8200000000002</v>
      </c>
      <c r="Z12" s="22">
        <f t="shared" ref="Z12:Z34" si="5">IF((Q12)=0,"",(Y12/Q12))</f>
        <v>0.32951068849288501</v>
      </c>
      <c r="AA12" s="19"/>
      <c r="AB12" s="16">
        <v>4856.33</v>
      </c>
      <c r="AC12" s="18">
        <f t="shared" ref="AC12:AC27" si="6">$F12*AB12</f>
        <v>4856.33</v>
      </c>
      <c r="AD12" s="19"/>
      <c r="AE12" s="21">
        <f>AC12-W12</f>
        <v>71.779999999999745</v>
      </c>
      <c r="AF12" s="22">
        <f t="shared" ref="AF12:AF34" si="7">IF((W12)=0,"",(AE12/W12))</f>
        <v>1.5002455821341557E-2</v>
      </c>
      <c r="AG12" s="19"/>
      <c r="AH12" s="16">
        <v>4995.75</v>
      </c>
      <c r="AI12" s="18">
        <f t="shared" ref="AI12:AI27" si="8">$F12*AH12</f>
        <v>4995.75</v>
      </c>
      <c r="AJ12" s="19"/>
      <c r="AK12" s="21">
        <f>AI12-AC12</f>
        <v>139.42000000000007</v>
      </c>
      <c r="AL12" s="22">
        <f t="shared" ref="AL12:AL34" si="9">IF((AC12)=0,"",(AK12/AC12))</f>
        <v>2.8708922169621932E-2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15000</v>
      </c>
      <c r="G19" s="16">
        <v>1.3792</v>
      </c>
      <c r="H19" s="18">
        <f t="shared" si="0"/>
        <v>20688</v>
      </c>
      <c r="I19" s="19"/>
      <c r="J19" s="16">
        <v>0.1779</v>
      </c>
      <c r="K19" s="18">
        <f t="shared" si="1"/>
        <v>2668.5</v>
      </c>
      <c r="L19" s="19"/>
      <c r="M19" s="21">
        <f t="shared" si="10"/>
        <v>-18019.5</v>
      </c>
      <c r="N19" s="22">
        <f t="shared" si="11"/>
        <v>-0.87101218097447797</v>
      </c>
      <c r="O19" s="19"/>
      <c r="P19" s="16">
        <v>0.21229999999999999</v>
      </c>
      <c r="Q19" s="18">
        <f t="shared" si="2"/>
        <v>3184.5</v>
      </c>
      <c r="R19" s="19"/>
      <c r="S19" s="21">
        <f t="shared" si="12"/>
        <v>516</v>
      </c>
      <c r="T19" s="22">
        <f t="shared" si="3"/>
        <v>0.19336706014614952</v>
      </c>
      <c r="U19" s="19"/>
      <c r="V19" s="16">
        <v>0.2823</v>
      </c>
      <c r="W19" s="18">
        <f t="shared" si="4"/>
        <v>4234.5</v>
      </c>
      <c r="X19" s="19"/>
      <c r="Y19" s="21">
        <f t="shared" si="13"/>
        <v>1050</v>
      </c>
      <c r="Z19" s="22">
        <f t="shared" si="5"/>
        <v>0.32972209138012248</v>
      </c>
      <c r="AA19" s="19"/>
      <c r="AB19" s="16">
        <v>0.28649999999999998</v>
      </c>
      <c r="AC19" s="18">
        <f t="shared" si="6"/>
        <v>4297.5</v>
      </c>
      <c r="AD19" s="19"/>
      <c r="AE19" s="21">
        <f t="shared" si="14"/>
        <v>63</v>
      </c>
      <c r="AF19" s="22">
        <f t="shared" si="7"/>
        <v>1.487778958554729E-2</v>
      </c>
      <c r="AG19" s="19"/>
      <c r="AH19" s="16">
        <v>0.29470000000000002</v>
      </c>
      <c r="AI19" s="18">
        <f t="shared" si="8"/>
        <v>4420.5</v>
      </c>
      <c r="AJ19" s="19"/>
      <c r="AK19" s="21">
        <f t="shared" si="15"/>
        <v>123</v>
      </c>
      <c r="AL19" s="22">
        <f t="shared" si="9"/>
        <v>2.8621291448516578E-2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15000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15000</v>
      </c>
      <c r="G21" s="16"/>
      <c r="H21" s="18">
        <f t="shared" si="0"/>
        <v>0</v>
      </c>
      <c r="I21" s="19"/>
      <c r="J21" s="16">
        <v>-9.1999999999999998E-3</v>
      </c>
      <c r="K21" s="18">
        <f t="shared" si="1"/>
        <v>-138</v>
      </c>
      <c r="L21" s="19"/>
      <c r="M21" s="21">
        <f t="shared" si="10"/>
        <v>-138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138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15000</v>
      </c>
      <c r="G24" s="16">
        <v>-7.4000000000000003E-3</v>
      </c>
      <c r="H24" s="18">
        <f t="shared" si="0"/>
        <v>-111</v>
      </c>
      <c r="I24" s="19"/>
      <c r="J24" s="16">
        <v>0</v>
      </c>
      <c r="K24" s="18">
        <f t="shared" si="1"/>
        <v>0</v>
      </c>
      <c r="L24" s="19"/>
      <c r="M24" s="21">
        <f t="shared" si="10"/>
        <v>111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15000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15000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15000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43953.21</v>
      </c>
      <c r="I28" s="31"/>
      <c r="J28" s="28"/>
      <c r="K28" s="30">
        <f>SUM(K12:K27)</f>
        <v>5546.35</v>
      </c>
      <c r="L28" s="31"/>
      <c r="M28" s="32">
        <f t="shared" si="10"/>
        <v>-38406.86</v>
      </c>
      <c r="N28" s="33">
        <f t="shared" si="11"/>
        <v>-0.87381240187007958</v>
      </c>
      <c r="O28" s="31"/>
      <c r="P28" s="28"/>
      <c r="Q28" s="30">
        <f>SUM(Q12:Q27)</f>
        <v>6783.23</v>
      </c>
      <c r="R28" s="31"/>
      <c r="S28" s="32">
        <f t="shared" si="12"/>
        <v>1236.8799999999992</v>
      </c>
      <c r="T28" s="33">
        <f t="shared" si="3"/>
        <v>0.22300792413028372</v>
      </c>
      <c r="U28" s="31"/>
      <c r="V28" s="28"/>
      <c r="W28" s="30">
        <f>SUM(W12:W27)</f>
        <v>9019.0499999999993</v>
      </c>
      <c r="X28" s="31"/>
      <c r="Y28" s="32">
        <f t="shared" si="13"/>
        <v>2235.8199999999997</v>
      </c>
      <c r="Z28" s="33">
        <f t="shared" si="5"/>
        <v>0.32960993508992026</v>
      </c>
      <c r="AA28" s="31"/>
      <c r="AB28" s="28"/>
      <c r="AC28" s="30">
        <f>SUM(AC12:AC27)</f>
        <v>9153.83</v>
      </c>
      <c r="AD28" s="31"/>
      <c r="AE28" s="32">
        <f t="shared" si="14"/>
        <v>134.78000000000065</v>
      </c>
      <c r="AF28" s="33">
        <f t="shared" si="7"/>
        <v>1.4943924249228097E-2</v>
      </c>
      <c r="AG28" s="31"/>
      <c r="AH28" s="28"/>
      <c r="AI28" s="30">
        <f>SUM(AI12:AI27)</f>
        <v>9416.25</v>
      </c>
      <c r="AJ28" s="31"/>
      <c r="AK28" s="32">
        <f t="shared" si="15"/>
        <v>262.42000000000007</v>
      </c>
      <c r="AL28" s="33">
        <f t="shared" si="9"/>
        <v>2.8667781682639951E-2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15000</v>
      </c>
      <c r="G29" s="16">
        <v>-0.34624020110229936</v>
      </c>
      <c r="H29" s="18">
        <f t="shared" ref="H29:H35" si="18">F29*G29</f>
        <v>-5193.6030165344901</v>
      </c>
      <c r="I29" s="19"/>
      <c r="J29" s="16">
        <v>-0.40860000000000002</v>
      </c>
      <c r="K29" s="18">
        <f t="shared" ref="K29:K35" si="19">$F29*J29</f>
        <v>-6129</v>
      </c>
      <c r="L29" s="19"/>
      <c r="M29" s="21">
        <f t="shared" si="10"/>
        <v>-935.39698346550995</v>
      </c>
      <c r="N29" s="22">
        <f t="shared" si="11"/>
        <v>0.1801055992318927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6129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1" si="24">$G$7</f>
        <v>15000</v>
      </c>
      <c r="G30" s="16">
        <v>-0.27998187016745585</v>
      </c>
      <c r="H30" s="18">
        <f t="shared" si="18"/>
        <v>-4199.7280525118376</v>
      </c>
      <c r="I30" s="19"/>
      <c r="J30" s="16">
        <v>0.52929999999999999</v>
      </c>
      <c r="K30" s="18">
        <f t="shared" si="19"/>
        <v>7939.5</v>
      </c>
      <c r="L30" s="19"/>
      <c r="M30" s="21">
        <f t="shared" ref="M30:M31" si="25">K30-H30</f>
        <v>12139.228052511837</v>
      </c>
      <c r="N30" s="22">
        <f t="shared" ref="N30:N31" si="26">IF((H30)=0,"",(M30/H30))</f>
        <v>-2.8904795502774094</v>
      </c>
      <c r="O30" s="19"/>
      <c r="P30" s="16">
        <v>0</v>
      </c>
      <c r="Q30" s="18">
        <f t="shared" si="20"/>
        <v>0</v>
      </c>
      <c r="R30" s="19"/>
      <c r="S30" s="21">
        <f t="shared" ref="S30:S31" si="27">Q30-K30</f>
        <v>-7939.5</v>
      </c>
      <c r="T30" s="22">
        <f t="shared" ref="T30:T31" si="28">IF((K30)=0,"",(S30/K30))</f>
        <v>-1</v>
      </c>
      <c r="U30" s="19"/>
      <c r="V30" s="16">
        <v>0</v>
      </c>
      <c r="W30" s="18">
        <f t="shared" si="21"/>
        <v>0</v>
      </c>
      <c r="X30" s="19"/>
      <c r="Y30" s="21">
        <f t="shared" ref="Y30:Y31" si="29">W30-Q30</f>
        <v>0</v>
      </c>
      <c r="Z30" s="22" t="str">
        <f t="shared" ref="Z30:Z31" si="30">IF((Q30)=0,"",(Y30/Q30))</f>
        <v/>
      </c>
      <c r="AA30" s="19"/>
      <c r="AB30" s="16">
        <v>0</v>
      </c>
      <c r="AC30" s="18">
        <f t="shared" si="22"/>
        <v>0</v>
      </c>
      <c r="AD30" s="19"/>
      <c r="AE30" s="21">
        <f t="shared" ref="AE30:AE31" si="31">AC30-W30</f>
        <v>0</v>
      </c>
      <c r="AF30" s="22" t="str">
        <f t="shared" ref="AF30:AF31" si="32">IF((W30)=0,"",(AE30/W30))</f>
        <v/>
      </c>
      <c r="AG30" s="19"/>
      <c r="AH30" s="16">
        <v>0</v>
      </c>
      <c r="AI30" s="18">
        <f t="shared" si="23"/>
        <v>0</v>
      </c>
      <c r="AJ30" s="19"/>
      <c r="AK30" s="21">
        <f t="shared" ref="AK30:AK31" si="33">AI30-AC30</f>
        <v>0</v>
      </c>
      <c r="AL30" s="22" t="str">
        <f t="shared" ref="AL30:AL31" si="34">IF((AC30)=0,"",(AK30/AC30))</f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15000</v>
      </c>
      <c r="G31" s="16">
        <v>0</v>
      </c>
      <c r="H31" s="18">
        <f t="shared" si="18"/>
        <v>0</v>
      </c>
      <c r="I31" s="19"/>
      <c r="J31" s="16">
        <v>5.4600000000000003E-2</v>
      </c>
      <c r="K31" s="18">
        <f>$F31*J31</f>
        <v>819</v>
      </c>
      <c r="L31" s="19"/>
      <c r="M31" s="21">
        <f t="shared" si="25"/>
        <v>819</v>
      </c>
      <c r="N31" s="22" t="str">
        <f t="shared" si="26"/>
        <v/>
      </c>
      <c r="O31" s="19"/>
      <c r="P31" s="16">
        <v>0</v>
      </c>
      <c r="Q31" s="18">
        <f t="shared" si="20"/>
        <v>0</v>
      </c>
      <c r="R31" s="19"/>
      <c r="S31" s="21">
        <f t="shared" si="27"/>
        <v>-819</v>
      </c>
      <c r="T31" s="22">
        <f t="shared" si="28"/>
        <v>-1</v>
      </c>
      <c r="U31" s="19"/>
      <c r="V31" s="16">
        <v>0</v>
      </c>
      <c r="W31" s="18">
        <f t="shared" si="21"/>
        <v>0</v>
      </c>
      <c r="X31" s="19"/>
      <c r="Y31" s="21">
        <f t="shared" si="29"/>
        <v>0</v>
      </c>
      <c r="Z31" s="22" t="str">
        <f t="shared" si="30"/>
        <v/>
      </c>
      <c r="AA31" s="19"/>
      <c r="AB31" s="16">
        <v>0</v>
      </c>
      <c r="AC31" s="18">
        <f t="shared" si="22"/>
        <v>0</v>
      </c>
      <c r="AD31" s="19"/>
      <c r="AE31" s="21">
        <f t="shared" si="31"/>
        <v>0</v>
      </c>
      <c r="AF31" s="22" t="str">
        <f t="shared" si="32"/>
        <v/>
      </c>
      <c r="AG31" s="19"/>
      <c r="AH31" s="16">
        <v>0</v>
      </c>
      <c r="AI31" s="18">
        <f t="shared" si="23"/>
        <v>0</v>
      </c>
      <c r="AJ31" s="19"/>
      <c r="AK31" s="21">
        <f t="shared" si="33"/>
        <v>0</v>
      </c>
      <c r="AL31" s="22" t="str">
        <f t="shared" si="34"/>
        <v/>
      </c>
    </row>
    <row r="32" spans="2:38" hidden="1" x14ac:dyDescent="0.25">
      <c r="B32" s="35"/>
      <c r="C32" s="14"/>
      <c r="D32" s="15"/>
      <c r="E32" s="15"/>
      <c r="F32" s="17">
        <f t="shared" ref="F32:F33" si="35">$G$7</f>
        <v>15000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35"/>
        <v>15000</v>
      </c>
      <c r="G33" s="141">
        <v>2.4920000000000001E-2</v>
      </c>
      <c r="H33" s="18">
        <f t="shared" si="18"/>
        <v>373.8</v>
      </c>
      <c r="I33" s="19"/>
      <c r="J33" s="141">
        <v>2.4920000000000001E-2</v>
      </c>
      <c r="K33" s="18">
        <f t="shared" si="19"/>
        <v>373.8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20"/>
        <v>373.8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21"/>
        <v>373.8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22"/>
        <v>373.8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23"/>
        <v>373.8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45990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4461.03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4461.03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4461.03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4461.03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4461.03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4461.03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39394.708930953668</v>
      </c>
      <c r="I36" s="31"/>
      <c r="J36" s="42"/>
      <c r="K36" s="44">
        <f>SUM(K29:K35)+K28</f>
        <v>13010.68</v>
      </c>
      <c r="L36" s="31"/>
      <c r="M36" s="32">
        <f t="shared" si="10"/>
        <v>-26384.028930953667</v>
      </c>
      <c r="N36" s="33">
        <f t="shared" ref="N36:N46" si="36">IF((H36)=0,"",(M36/H36))</f>
        <v>-0.66973534382996547</v>
      </c>
      <c r="O36" s="31"/>
      <c r="P36" s="42"/>
      <c r="Q36" s="44">
        <f>SUM(Q29:Q35)+Q28</f>
        <v>11618.06</v>
      </c>
      <c r="R36" s="31"/>
      <c r="S36" s="32">
        <f t="shared" si="12"/>
        <v>-1392.6200000000008</v>
      </c>
      <c r="T36" s="33">
        <f t="shared" ref="T36:T46" si="37">IF((K36)=0,"",(S36/K36))</f>
        <v>-0.10703668063467865</v>
      </c>
      <c r="U36" s="31"/>
      <c r="V36" s="42"/>
      <c r="W36" s="44">
        <f>SUM(W29:W35)+W28</f>
        <v>13853.88</v>
      </c>
      <c r="X36" s="31"/>
      <c r="Y36" s="32">
        <f t="shared" si="13"/>
        <v>2235.8199999999997</v>
      </c>
      <c r="Z36" s="33">
        <f t="shared" ref="Z36:Z46" si="38">IF((Q36)=0,"",(Y36/Q36))</f>
        <v>0.19244348884409271</v>
      </c>
      <c r="AA36" s="31"/>
      <c r="AB36" s="42"/>
      <c r="AC36" s="44">
        <f>SUM(AC29:AC35)+AC28</f>
        <v>13988.66</v>
      </c>
      <c r="AD36" s="31"/>
      <c r="AE36" s="32">
        <f t="shared" si="14"/>
        <v>134.78000000000065</v>
      </c>
      <c r="AF36" s="33">
        <f t="shared" ref="AF36:AF46" si="39">IF((W36)=0,"",(AE36/W36))</f>
        <v>9.7286825062726581E-3</v>
      </c>
      <c r="AG36" s="31"/>
      <c r="AH36" s="42"/>
      <c r="AI36" s="44">
        <f>SUM(AI29:AI35)+AI28</f>
        <v>14251.08</v>
      </c>
      <c r="AJ36" s="31"/>
      <c r="AK36" s="32">
        <f t="shared" si="15"/>
        <v>262.42000000000007</v>
      </c>
      <c r="AL36" s="33">
        <f t="shared" ref="AL36:AL46" si="40">IF((AC36)=0,"",(AK36/AC36))</f>
        <v>1.8759480893809705E-2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15000</v>
      </c>
      <c r="G37" s="20">
        <v>2.8639999999999999</v>
      </c>
      <c r="H37" s="18">
        <f>F37*G37</f>
        <v>42960</v>
      </c>
      <c r="I37" s="19"/>
      <c r="J37" s="20">
        <v>2.9744999999999999</v>
      </c>
      <c r="K37" s="18">
        <f>$F37*J37</f>
        <v>44617.5</v>
      </c>
      <c r="L37" s="19"/>
      <c r="M37" s="21">
        <f t="shared" si="10"/>
        <v>1657.5</v>
      </c>
      <c r="N37" s="22">
        <f t="shared" si="36"/>
        <v>3.8582402234636874E-2</v>
      </c>
      <c r="O37" s="19"/>
      <c r="P37" s="20">
        <v>3.0743999999999998</v>
      </c>
      <c r="Q37" s="18">
        <f>$F37*P37</f>
        <v>46116</v>
      </c>
      <c r="R37" s="19"/>
      <c r="S37" s="21">
        <f t="shared" si="12"/>
        <v>1498.5</v>
      </c>
      <c r="T37" s="22">
        <f t="shared" si="37"/>
        <v>3.3585476550680789E-2</v>
      </c>
      <c r="U37" s="19"/>
      <c r="V37" s="20">
        <v>3.1743999999999999</v>
      </c>
      <c r="W37" s="18">
        <f>$F37*V37</f>
        <v>47616</v>
      </c>
      <c r="X37" s="19"/>
      <c r="Y37" s="21">
        <f t="shared" si="13"/>
        <v>1500</v>
      </c>
      <c r="Z37" s="22">
        <f t="shared" si="38"/>
        <v>3.2526671870934165E-2</v>
      </c>
      <c r="AA37" s="19"/>
      <c r="AB37" s="20">
        <v>3.2744</v>
      </c>
      <c r="AC37" s="18">
        <f>$F37*AB37</f>
        <v>49116</v>
      </c>
      <c r="AD37" s="19"/>
      <c r="AE37" s="21">
        <f t="shared" si="14"/>
        <v>1500</v>
      </c>
      <c r="AF37" s="22">
        <f t="shared" si="39"/>
        <v>3.1502016129032258E-2</v>
      </c>
      <c r="AG37" s="19"/>
      <c r="AH37" s="20">
        <v>3.3742999999999999</v>
      </c>
      <c r="AI37" s="18">
        <f>$F37*AH37</f>
        <v>50614.5</v>
      </c>
      <c r="AJ37" s="19"/>
      <c r="AK37" s="21">
        <f t="shared" si="15"/>
        <v>1498.5</v>
      </c>
      <c r="AL37" s="22">
        <f t="shared" si="40"/>
        <v>3.0509406303444907E-2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15000</v>
      </c>
      <c r="G38" s="20">
        <v>2.1528</v>
      </c>
      <c r="H38" s="18">
        <f>F38*G38</f>
        <v>32292</v>
      </c>
      <c r="I38" s="19"/>
      <c r="J38" s="20">
        <v>2.3115000000000001</v>
      </c>
      <c r="K38" s="18">
        <f>$F38*J38</f>
        <v>34672.5</v>
      </c>
      <c r="L38" s="19"/>
      <c r="M38" s="21">
        <f t="shared" si="10"/>
        <v>2380.5</v>
      </c>
      <c r="N38" s="22">
        <f t="shared" si="36"/>
        <v>7.371794871794872E-2</v>
      </c>
      <c r="O38" s="19"/>
      <c r="P38" s="20">
        <v>2.3588</v>
      </c>
      <c r="Q38" s="18">
        <f>$F38*P38</f>
        <v>35382</v>
      </c>
      <c r="R38" s="19"/>
      <c r="S38" s="21">
        <f t="shared" si="12"/>
        <v>709.5</v>
      </c>
      <c r="T38" s="22">
        <f t="shared" si="37"/>
        <v>2.046290287691975E-2</v>
      </c>
      <c r="U38" s="19"/>
      <c r="V38" s="20">
        <v>2.4060000000000001</v>
      </c>
      <c r="W38" s="18">
        <f>$F38*V38</f>
        <v>36090</v>
      </c>
      <c r="X38" s="19"/>
      <c r="Y38" s="21">
        <f t="shared" si="13"/>
        <v>708</v>
      </c>
      <c r="Z38" s="22">
        <f t="shared" si="38"/>
        <v>2.0010174665083941E-2</v>
      </c>
      <c r="AA38" s="19"/>
      <c r="AB38" s="20">
        <v>2.4533</v>
      </c>
      <c r="AC38" s="18">
        <f>$F38*AB38</f>
        <v>36799.5</v>
      </c>
      <c r="AD38" s="19"/>
      <c r="AE38" s="21">
        <f t="shared" si="14"/>
        <v>709.5</v>
      </c>
      <c r="AF38" s="22">
        <f t="shared" si="39"/>
        <v>1.9659185369908561E-2</v>
      </c>
      <c r="AG38" s="19"/>
      <c r="AH38" s="20">
        <v>2.5005999999999999</v>
      </c>
      <c r="AI38" s="18">
        <f>$F38*AH38</f>
        <v>37509</v>
      </c>
      <c r="AJ38" s="19"/>
      <c r="AK38" s="21">
        <f t="shared" si="15"/>
        <v>709.5</v>
      </c>
      <c r="AL38" s="22">
        <f t="shared" si="40"/>
        <v>1.9280153262951943E-2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114646.70893095367</v>
      </c>
      <c r="I39" s="49"/>
      <c r="J39" s="48"/>
      <c r="K39" s="44">
        <f>SUM(K36:K38)</f>
        <v>92300.68</v>
      </c>
      <c r="L39" s="49"/>
      <c r="M39" s="32">
        <f t="shared" si="10"/>
        <v>-22346.028930953675</v>
      </c>
      <c r="N39" s="33">
        <f t="shared" si="36"/>
        <v>-0.1949120837337916</v>
      </c>
      <c r="O39" s="49"/>
      <c r="P39" s="48"/>
      <c r="Q39" s="44">
        <f>SUM(Q36:Q38)</f>
        <v>93116.06</v>
      </c>
      <c r="R39" s="49"/>
      <c r="S39" s="32">
        <f t="shared" si="12"/>
        <v>815.38000000000466</v>
      </c>
      <c r="T39" s="33">
        <f t="shared" si="37"/>
        <v>8.8339544194041119E-3</v>
      </c>
      <c r="U39" s="49"/>
      <c r="V39" s="48"/>
      <c r="W39" s="44">
        <f>SUM(W36:W38)</f>
        <v>97559.88</v>
      </c>
      <c r="X39" s="49"/>
      <c r="Y39" s="32">
        <f t="shared" si="13"/>
        <v>4443.820000000007</v>
      </c>
      <c r="Z39" s="33">
        <f t="shared" si="38"/>
        <v>4.7723453934799293E-2</v>
      </c>
      <c r="AA39" s="49"/>
      <c r="AB39" s="48"/>
      <c r="AC39" s="44">
        <f>SUM(AC36:AC38)</f>
        <v>99904.16</v>
      </c>
      <c r="AD39" s="49"/>
      <c r="AE39" s="32">
        <f t="shared" si="14"/>
        <v>2344.2799999999988</v>
      </c>
      <c r="AF39" s="33">
        <f t="shared" si="39"/>
        <v>2.402913984724047E-2</v>
      </c>
      <c r="AG39" s="49"/>
      <c r="AH39" s="48"/>
      <c r="AI39" s="44">
        <f>SUM(AI36:AI38)</f>
        <v>102374.58</v>
      </c>
      <c r="AJ39" s="49"/>
      <c r="AK39" s="32">
        <f t="shared" si="15"/>
        <v>2470.4199999999983</v>
      </c>
      <c r="AL39" s="33">
        <f t="shared" si="40"/>
        <v>2.4727899218611099E-2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7710990</v>
      </c>
      <c r="G40" s="51">
        <v>4.4000000000000003E-3</v>
      </c>
      <c r="H40" s="162">
        <f t="shared" ref="H40:H48" si="41">F40*G40</f>
        <v>33928.356</v>
      </c>
      <c r="I40" s="19"/>
      <c r="J40" s="51">
        <v>4.4000000000000003E-3</v>
      </c>
      <c r="K40" s="162">
        <f t="shared" ref="K40:K48" si="42">$F40*J40</f>
        <v>33928.356</v>
      </c>
      <c r="L40" s="19"/>
      <c r="M40" s="21">
        <f>K40-H40</f>
        <v>0</v>
      </c>
      <c r="N40" s="163">
        <f t="shared" si="36"/>
        <v>0</v>
      </c>
      <c r="O40" s="19"/>
      <c r="P40" s="51">
        <v>4.4000000000000003E-3</v>
      </c>
      <c r="Q40" s="162">
        <f t="shared" ref="Q40:Q48" si="43">$F40*P40</f>
        <v>33928.356</v>
      </c>
      <c r="R40" s="19"/>
      <c r="S40" s="21">
        <f t="shared" si="12"/>
        <v>0</v>
      </c>
      <c r="T40" s="163">
        <f t="shared" si="37"/>
        <v>0</v>
      </c>
      <c r="U40" s="19"/>
      <c r="V40" s="51">
        <v>4.4000000000000003E-3</v>
      </c>
      <c r="W40" s="162">
        <f t="shared" ref="W40:W48" si="44">$F40*V40</f>
        <v>33928.356</v>
      </c>
      <c r="X40" s="19"/>
      <c r="Y40" s="21">
        <f t="shared" si="13"/>
        <v>0</v>
      </c>
      <c r="Z40" s="163">
        <f t="shared" si="38"/>
        <v>0</v>
      </c>
      <c r="AA40" s="19"/>
      <c r="AB40" s="51">
        <v>4.4000000000000003E-3</v>
      </c>
      <c r="AC40" s="162">
        <f t="shared" ref="AC40:AC48" si="45">$F40*AB40</f>
        <v>33928.356</v>
      </c>
      <c r="AD40" s="19"/>
      <c r="AE40" s="21">
        <f t="shared" si="14"/>
        <v>0</v>
      </c>
      <c r="AF40" s="163">
        <f t="shared" si="39"/>
        <v>0</v>
      </c>
      <c r="AG40" s="19"/>
      <c r="AH40" s="51">
        <v>4.4000000000000003E-3</v>
      </c>
      <c r="AI40" s="162">
        <f t="shared" ref="AI40:AI48" si="46">$F40*AH40</f>
        <v>33928.356</v>
      </c>
      <c r="AJ40" s="19"/>
      <c r="AK40" s="21">
        <f t="shared" si="15"/>
        <v>0</v>
      </c>
      <c r="AL40" s="163">
        <f t="shared" si="40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7710990</v>
      </c>
      <c r="G41" s="51">
        <v>1.1999999999999999E-3</v>
      </c>
      <c r="H41" s="162">
        <f t="shared" si="41"/>
        <v>9253.1879999999983</v>
      </c>
      <c r="I41" s="19"/>
      <c r="J41" s="51">
        <v>1.1999999999999999E-3</v>
      </c>
      <c r="K41" s="162">
        <f t="shared" si="42"/>
        <v>9253.1879999999983</v>
      </c>
      <c r="L41" s="19"/>
      <c r="M41" s="21">
        <f t="shared" si="10"/>
        <v>0</v>
      </c>
      <c r="N41" s="163">
        <f t="shared" si="36"/>
        <v>0</v>
      </c>
      <c r="O41" s="19"/>
      <c r="P41" s="51">
        <v>1.2999999999999999E-3</v>
      </c>
      <c r="Q41" s="162">
        <f t="shared" si="43"/>
        <v>10024.287</v>
      </c>
      <c r="R41" s="19"/>
      <c r="S41" s="21">
        <f t="shared" si="12"/>
        <v>771.09900000000198</v>
      </c>
      <c r="T41" s="163">
        <f t="shared" si="37"/>
        <v>8.3333333333333565E-2</v>
      </c>
      <c r="U41" s="19"/>
      <c r="V41" s="51">
        <v>1.2999999999999999E-3</v>
      </c>
      <c r="W41" s="162">
        <f t="shared" si="44"/>
        <v>10024.287</v>
      </c>
      <c r="X41" s="19"/>
      <c r="Y41" s="21">
        <f t="shared" si="13"/>
        <v>0</v>
      </c>
      <c r="Z41" s="163">
        <f t="shared" si="38"/>
        <v>0</v>
      </c>
      <c r="AA41" s="19"/>
      <c r="AB41" s="51">
        <v>1.2999999999999999E-3</v>
      </c>
      <c r="AC41" s="162">
        <f t="shared" si="45"/>
        <v>10024.287</v>
      </c>
      <c r="AD41" s="19"/>
      <c r="AE41" s="21">
        <f t="shared" si="14"/>
        <v>0</v>
      </c>
      <c r="AF41" s="163">
        <f t="shared" si="39"/>
        <v>0</v>
      </c>
      <c r="AG41" s="19"/>
      <c r="AH41" s="51">
        <v>1.2999999999999999E-3</v>
      </c>
      <c r="AI41" s="162">
        <f t="shared" si="46"/>
        <v>10024.287</v>
      </c>
      <c r="AJ41" s="19"/>
      <c r="AK41" s="21">
        <f t="shared" si="15"/>
        <v>0</v>
      </c>
      <c r="AL41" s="163">
        <f t="shared" si="40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41"/>
        <v>0.25</v>
      </c>
      <c r="I42" s="19"/>
      <c r="J42" s="51">
        <v>0.25</v>
      </c>
      <c r="K42" s="162">
        <f t="shared" si="42"/>
        <v>0.25</v>
      </c>
      <c r="L42" s="19"/>
      <c r="M42" s="21">
        <f t="shared" si="10"/>
        <v>0</v>
      </c>
      <c r="N42" s="163">
        <f t="shared" si="36"/>
        <v>0</v>
      </c>
      <c r="O42" s="19"/>
      <c r="P42" s="51">
        <v>0.25</v>
      </c>
      <c r="Q42" s="162">
        <f t="shared" si="43"/>
        <v>0.25</v>
      </c>
      <c r="R42" s="19"/>
      <c r="S42" s="21">
        <f t="shared" si="12"/>
        <v>0</v>
      </c>
      <c r="T42" s="163">
        <f t="shared" si="37"/>
        <v>0</v>
      </c>
      <c r="U42" s="19"/>
      <c r="V42" s="51">
        <v>0.25</v>
      </c>
      <c r="W42" s="162">
        <f t="shared" si="44"/>
        <v>0.25</v>
      </c>
      <c r="X42" s="19"/>
      <c r="Y42" s="21">
        <f t="shared" si="13"/>
        <v>0</v>
      </c>
      <c r="Z42" s="163">
        <f t="shared" si="38"/>
        <v>0</v>
      </c>
      <c r="AA42" s="19"/>
      <c r="AB42" s="51">
        <v>0.25</v>
      </c>
      <c r="AC42" s="162">
        <f t="shared" si="45"/>
        <v>0.25</v>
      </c>
      <c r="AD42" s="19"/>
      <c r="AE42" s="21">
        <f t="shared" si="14"/>
        <v>0</v>
      </c>
      <c r="AF42" s="163">
        <f t="shared" si="39"/>
        <v>0</v>
      </c>
      <c r="AG42" s="19"/>
      <c r="AH42" s="51">
        <v>0.25</v>
      </c>
      <c r="AI42" s="162">
        <f t="shared" si="46"/>
        <v>0.25</v>
      </c>
      <c r="AJ42" s="19"/>
      <c r="AK42" s="21">
        <f t="shared" si="15"/>
        <v>0</v>
      </c>
      <c r="AL42" s="163">
        <f t="shared" si="40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7665000</v>
      </c>
      <c r="G43" s="51">
        <v>7.0000000000000001E-3</v>
      </c>
      <c r="H43" s="162">
        <f t="shared" si="41"/>
        <v>53655</v>
      </c>
      <c r="I43" s="19"/>
      <c r="J43" s="51">
        <v>7.0000000000000001E-3</v>
      </c>
      <c r="K43" s="162">
        <f t="shared" si="42"/>
        <v>53655</v>
      </c>
      <c r="L43" s="19"/>
      <c r="M43" s="21">
        <f t="shared" si="10"/>
        <v>0</v>
      </c>
      <c r="N43" s="163">
        <f t="shared" si="36"/>
        <v>0</v>
      </c>
      <c r="O43" s="19"/>
      <c r="P43" s="51">
        <v>7.0000000000000001E-3</v>
      </c>
      <c r="Q43" s="162">
        <f t="shared" si="43"/>
        <v>53655</v>
      </c>
      <c r="R43" s="19"/>
      <c r="S43" s="21">
        <f t="shared" si="12"/>
        <v>0</v>
      </c>
      <c r="T43" s="163">
        <f t="shared" si="37"/>
        <v>0</v>
      </c>
      <c r="U43" s="19"/>
      <c r="V43" s="51">
        <v>7.0000000000000001E-3</v>
      </c>
      <c r="W43" s="162">
        <f t="shared" si="44"/>
        <v>53655</v>
      </c>
      <c r="X43" s="19"/>
      <c r="Y43" s="21">
        <f t="shared" si="13"/>
        <v>0</v>
      </c>
      <c r="Z43" s="163">
        <f t="shared" si="38"/>
        <v>0</v>
      </c>
      <c r="AA43" s="19"/>
      <c r="AB43" s="51">
        <v>7.0000000000000001E-3</v>
      </c>
      <c r="AC43" s="162">
        <f t="shared" si="45"/>
        <v>53655</v>
      </c>
      <c r="AD43" s="19"/>
      <c r="AE43" s="21">
        <f t="shared" si="14"/>
        <v>0</v>
      </c>
      <c r="AF43" s="163">
        <f t="shared" si="39"/>
        <v>0</v>
      </c>
      <c r="AG43" s="19"/>
      <c r="AH43" s="51">
        <v>7.0000000000000001E-3</v>
      </c>
      <c r="AI43" s="162">
        <f t="shared" si="46"/>
        <v>53655</v>
      </c>
      <c r="AJ43" s="19"/>
      <c r="AK43" s="21">
        <f t="shared" si="15"/>
        <v>0</v>
      </c>
      <c r="AL43" s="163">
        <f t="shared" si="40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4905600</v>
      </c>
      <c r="G44" s="55">
        <v>7.1999999999999995E-2</v>
      </c>
      <c r="H44" s="162">
        <f t="shared" si="41"/>
        <v>353203.19999999995</v>
      </c>
      <c r="I44" s="19"/>
      <c r="J44" s="55">
        <v>7.1999999999999995E-2</v>
      </c>
      <c r="K44" s="162">
        <f t="shared" si="42"/>
        <v>353203.19999999995</v>
      </c>
      <c r="L44" s="19"/>
      <c r="M44" s="21">
        <f t="shared" si="10"/>
        <v>0</v>
      </c>
      <c r="N44" s="163">
        <f t="shared" si="36"/>
        <v>0</v>
      </c>
      <c r="O44" s="19"/>
      <c r="P44" s="55">
        <v>7.1999999999999995E-2</v>
      </c>
      <c r="Q44" s="162">
        <f t="shared" si="43"/>
        <v>353203.19999999995</v>
      </c>
      <c r="R44" s="19"/>
      <c r="S44" s="21">
        <f t="shared" si="12"/>
        <v>0</v>
      </c>
      <c r="T44" s="163">
        <f t="shared" si="37"/>
        <v>0</v>
      </c>
      <c r="U44" s="19"/>
      <c r="V44" s="55">
        <v>7.1999999999999995E-2</v>
      </c>
      <c r="W44" s="162">
        <f t="shared" si="44"/>
        <v>353203.19999999995</v>
      </c>
      <c r="X44" s="19"/>
      <c r="Y44" s="21">
        <f t="shared" si="13"/>
        <v>0</v>
      </c>
      <c r="Z44" s="163">
        <f t="shared" si="38"/>
        <v>0</v>
      </c>
      <c r="AA44" s="19"/>
      <c r="AB44" s="55">
        <v>7.1999999999999995E-2</v>
      </c>
      <c r="AC44" s="162">
        <f t="shared" si="45"/>
        <v>353203.19999999995</v>
      </c>
      <c r="AD44" s="19"/>
      <c r="AE44" s="21">
        <f t="shared" si="14"/>
        <v>0</v>
      </c>
      <c r="AF44" s="163">
        <f t="shared" si="39"/>
        <v>0</v>
      </c>
      <c r="AG44" s="19"/>
      <c r="AH44" s="55">
        <v>7.1999999999999995E-2</v>
      </c>
      <c r="AI44" s="162">
        <f t="shared" si="46"/>
        <v>353203.19999999995</v>
      </c>
      <c r="AJ44" s="19"/>
      <c r="AK44" s="21">
        <f t="shared" si="15"/>
        <v>0</v>
      </c>
      <c r="AL44" s="163">
        <f t="shared" si="40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1379700</v>
      </c>
      <c r="G45" s="55">
        <v>0.109</v>
      </c>
      <c r="H45" s="162">
        <f t="shared" si="41"/>
        <v>150387.29999999999</v>
      </c>
      <c r="I45" s="19"/>
      <c r="J45" s="55">
        <v>0.109</v>
      </c>
      <c r="K45" s="162">
        <f t="shared" si="42"/>
        <v>150387.29999999999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43"/>
        <v>150387.29999999999</v>
      </c>
      <c r="R45" s="19"/>
      <c r="S45" s="21">
        <f t="shared" si="12"/>
        <v>0</v>
      </c>
      <c r="T45" s="163">
        <f t="shared" si="37"/>
        <v>0</v>
      </c>
      <c r="U45" s="19"/>
      <c r="V45" s="55">
        <v>0.109</v>
      </c>
      <c r="W45" s="162">
        <f t="shared" si="44"/>
        <v>150387.29999999999</v>
      </c>
      <c r="X45" s="19"/>
      <c r="Y45" s="21">
        <f t="shared" si="13"/>
        <v>0</v>
      </c>
      <c r="Z45" s="163">
        <f t="shared" si="38"/>
        <v>0</v>
      </c>
      <c r="AA45" s="19"/>
      <c r="AB45" s="55">
        <v>0.109</v>
      </c>
      <c r="AC45" s="162">
        <f t="shared" si="45"/>
        <v>150387.29999999999</v>
      </c>
      <c r="AD45" s="19"/>
      <c r="AE45" s="21">
        <f t="shared" si="14"/>
        <v>0</v>
      </c>
      <c r="AF45" s="163">
        <f t="shared" si="39"/>
        <v>0</v>
      </c>
      <c r="AG45" s="19"/>
      <c r="AH45" s="55">
        <v>0.109</v>
      </c>
      <c r="AI45" s="162">
        <f t="shared" si="46"/>
        <v>150387.29999999999</v>
      </c>
      <c r="AJ45" s="19"/>
      <c r="AK45" s="21">
        <f t="shared" si="15"/>
        <v>0</v>
      </c>
      <c r="AL45" s="163">
        <f t="shared" si="40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1379700</v>
      </c>
      <c r="G46" s="55">
        <v>0.129</v>
      </c>
      <c r="H46" s="162">
        <f t="shared" si="41"/>
        <v>177981.30000000002</v>
      </c>
      <c r="I46" s="19"/>
      <c r="J46" s="55">
        <v>0.129</v>
      </c>
      <c r="K46" s="162">
        <f t="shared" si="42"/>
        <v>177981.30000000002</v>
      </c>
      <c r="L46" s="19"/>
      <c r="M46" s="21">
        <f t="shared" si="10"/>
        <v>0</v>
      </c>
      <c r="N46" s="163">
        <f t="shared" si="36"/>
        <v>0</v>
      </c>
      <c r="O46" s="19"/>
      <c r="P46" s="55">
        <v>0.129</v>
      </c>
      <c r="Q46" s="162">
        <f t="shared" si="43"/>
        <v>177981.30000000002</v>
      </c>
      <c r="R46" s="19"/>
      <c r="S46" s="21">
        <f t="shared" si="12"/>
        <v>0</v>
      </c>
      <c r="T46" s="163">
        <f t="shared" si="37"/>
        <v>0</v>
      </c>
      <c r="U46" s="19"/>
      <c r="V46" s="55">
        <v>0.129</v>
      </c>
      <c r="W46" s="162">
        <f t="shared" si="44"/>
        <v>177981.30000000002</v>
      </c>
      <c r="X46" s="19"/>
      <c r="Y46" s="21">
        <f t="shared" si="13"/>
        <v>0</v>
      </c>
      <c r="Z46" s="163">
        <f t="shared" si="38"/>
        <v>0</v>
      </c>
      <c r="AA46" s="19"/>
      <c r="AB46" s="55">
        <v>0.129</v>
      </c>
      <c r="AC46" s="162">
        <f t="shared" si="45"/>
        <v>177981.30000000002</v>
      </c>
      <c r="AD46" s="19"/>
      <c r="AE46" s="21">
        <f t="shared" si="14"/>
        <v>0</v>
      </c>
      <c r="AF46" s="163">
        <f t="shared" si="39"/>
        <v>0</v>
      </c>
      <c r="AG46" s="19"/>
      <c r="AH46" s="55">
        <v>0.129</v>
      </c>
      <c r="AI46" s="162">
        <f t="shared" si="46"/>
        <v>177981.30000000002</v>
      </c>
      <c r="AJ46" s="19"/>
      <c r="AK46" s="21">
        <f t="shared" si="15"/>
        <v>0</v>
      </c>
      <c r="AL46" s="163">
        <f t="shared" si="40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41"/>
        <v>62.25</v>
      </c>
      <c r="I47" s="60"/>
      <c r="J47" s="55">
        <v>8.3000000000000004E-2</v>
      </c>
      <c r="K47" s="162">
        <f t="shared" si="42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43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44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45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46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7664250</v>
      </c>
      <c r="G48" s="55">
        <v>9.7000000000000003E-2</v>
      </c>
      <c r="H48" s="162">
        <f t="shared" si="41"/>
        <v>743432.25</v>
      </c>
      <c r="I48" s="60"/>
      <c r="J48" s="55">
        <v>9.7000000000000003E-2</v>
      </c>
      <c r="K48" s="162">
        <f t="shared" si="42"/>
        <v>743432.25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43"/>
        <v>743432.25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44"/>
        <v>743432.25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45"/>
        <v>743432.25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46"/>
        <v>743432.25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893055.30293095368</v>
      </c>
      <c r="I50" s="76"/>
      <c r="J50" s="73"/>
      <c r="K50" s="75">
        <f>SUM(K40:K46,K39)</f>
        <v>870709.27399999998</v>
      </c>
      <c r="L50" s="76"/>
      <c r="M50" s="77">
        <f>K50-H50</f>
        <v>-22346.028930953704</v>
      </c>
      <c r="N50" s="78">
        <f>IF((H50)=0,"",(M50/H50))</f>
        <v>-2.5021999038150698E-2</v>
      </c>
      <c r="O50" s="76"/>
      <c r="P50" s="73"/>
      <c r="Q50" s="75">
        <f>SUM(Q40:Q46,Q39)</f>
        <v>872295.75300000003</v>
      </c>
      <c r="R50" s="76"/>
      <c r="S50" s="77">
        <f t="shared" si="12"/>
        <v>1586.4790000000503</v>
      </c>
      <c r="T50" s="78">
        <f>IF((K50)=0,"",(S50/K50))</f>
        <v>1.8220536376187149E-3</v>
      </c>
      <c r="U50" s="76"/>
      <c r="V50" s="73"/>
      <c r="W50" s="75">
        <f>SUM(W40:W46,W39)</f>
        <v>876739.57299999997</v>
      </c>
      <c r="X50" s="76"/>
      <c r="Y50" s="77">
        <f t="shared" si="13"/>
        <v>4443.8199999999488</v>
      </c>
      <c r="Z50" s="78">
        <f>IF((Q50)=0,"",(Y50/Q50))</f>
        <v>5.0943960058463661E-3</v>
      </c>
      <c r="AA50" s="76"/>
      <c r="AB50" s="73"/>
      <c r="AC50" s="75">
        <f>SUM(AC40:AC46,AC39)</f>
        <v>879083.853</v>
      </c>
      <c r="AD50" s="76"/>
      <c r="AE50" s="77">
        <f t="shared" si="14"/>
        <v>2344.2800000000279</v>
      </c>
      <c r="AF50" s="78">
        <f>IF((W50)=0,"",(AE50/W50))</f>
        <v>2.6738612835490523E-3</v>
      </c>
      <c r="AG50" s="76"/>
      <c r="AH50" s="73"/>
      <c r="AI50" s="75">
        <f>SUM(AI40:AI46,AI39)</f>
        <v>881554.27299999993</v>
      </c>
      <c r="AJ50" s="76"/>
      <c r="AK50" s="77">
        <f t="shared" si="15"/>
        <v>2470.4199999999255</v>
      </c>
      <c r="AL50" s="78">
        <f>IF((AC50)=0,"",(AK50/AC50))</f>
        <v>2.8102211086795214E-3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116097.18938102399</v>
      </c>
      <c r="I51" s="83"/>
      <c r="J51" s="80">
        <v>0.13</v>
      </c>
      <c r="K51" s="84">
        <f>K50*J51</f>
        <v>113192.20562000001</v>
      </c>
      <c r="L51" s="83"/>
      <c r="M51" s="85">
        <f>K51-H51</f>
        <v>-2904.9837610239774</v>
      </c>
      <c r="N51" s="86">
        <f>IF((H51)=0,"",(M51/H51))</f>
        <v>-2.5021999038150663E-2</v>
      </c>
      <c r="O51" s="83"/>
      <c r="P51" s="80">
        <v>0.13</v>
      </c>
      <c r="Q51" s="84">
        <f>Q50*P51</f>
        <v>113398.44789000001</v>
      </c>
      <c r="R51" s="83"/>
      <c r="S51" s="85">
        <f t="shared" si="12"/>
        <v>206.24227000000246</v>
      </c>
      <c r="T51" s="86">
        <f>IF((K51)=0,"",(S51/K51))</f>
        <v>1.8220536376186787E-3</v>
      </c>
      <c r="U51" s="83"/>
      <c r="V51" s="80">
        <v>0.13</v>
      </c>
      <c r="W51" s="84">
        <f>W50*V51</f>
        <v>113976.14449000001</v>
      </c>
      <c r="X51" s="83"/>
      <c r="Y51" s="85">
        <f t="shared" si="13"/>
        <v>577.69659999999567</v>
      </c>
      <c r="Z51" s="86">
        <f>IF((Q51)=0,"",(Y51/Q51))</f>
        <v>5.0943960058463869E-3</v>
      </c>
      <c r="AA51" s="83"/>
      <c r="AB51" s="80">
        <v>0.13</v>
      </c>
      <c r="AC51" s="84">
        <f>AC50*AB51</f>
        <v>114280.90089</v>
      </c>
      <c r="AD51" s="83"/>
      <c r="AE51" s="85">
        <f t="shared" si="14"/>
        <v>304.75639999999839</v>
      </c>
      <c r="AF51" s="86">
        <f>IF((W51)=0,"",(AE51/W51))</f>
        <v>2.6738612835490059E-3</v>
      </c>
      <c r="AG51" s="83"/>
      <c r="AH51" s="80">
        <v>0.13</v>
      </c>
      <c r="AI51" s="84">
        <f>AI50*AH51</f>
        <v>114602.05549</v>
      </c>
      <c r="AJ51" s="83"/>
      <c r="AK51" s="85">
        <f t="shared" si="15"/>
        <v>321.15459999999439</v>
      </c>
      <c r="AL51" s="86">
        <f>IF((AC51)=0,"",(AK51/AC51))</f>
        <v>2.810221108679557E-3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1009152.4923119777</v>
      </c>
      <c r="I52" s="83"/>
      <c r="J52" s="88"/>
      <c r="K52" s="84">
        <f>K50+K51</f>
        <v>983901.47962</v>
      </c>
      <c r="L52" s="83"/>
      <c r="M52" s="85">
        <f>K52-H52</f>
        <v>-25251.012691977667</v>
      </c>
      <c r="N52" s="86">
        <f>IF((H52)=0,"",(M52/H52))</f>
        <v>-2.502199903815068E-2</v>
      </c>
      <c r="O52" s="83"/>
      <c r="P52" s="88"/>
      <c r="Q52" s="84">
        <f>Q50+Q51</f>
        <v>985694.20088999998</v>
      </c>
      <c r="R52" s="83"/>
      <c r="S52" s="85">
        <f t="shared" si="12"/>
        <v>1792.72126999998</v>
      </c>
      <c r="T52" s="86">
        <f>IF((K52)=0,"",(S52/K52))</f>
        <v>1.8220536376186368E-3</v>
      </c>
      <c r="U52" s="83"/>
      <c r="V52" s="88"/>
      <c r="W52" s="84">
        <f>W50+W51</f>
        <v>990715.71748999995</v>
      </c>
      <c r="X52" s="83"/>
      <c r="Y52" s="85">
        <f t="shared" si="13"/>
        <v>5021.5165999999736</v>
      </c>
      <c r="Z52" s="86">
        <f>IF((Q52)=0,"",(Y52/Q52))</f>
        <v>5.0943960058463991E-3</v>
      </c>
      <c r="AA52" s="83"/>
      <c r="AB52" s="88"/>
      <c r="AC52" s="84">
        <f>AC50+AC51</f>
        <v>993364.75389000005</v>
      </c>
      <c r="AD52" s="83"/>
      <c r="AE52" s="85">
        <f t="shared" si="14"/>
        <v>2649.0364000000991</v>
      </c>
      <c r="AF52" s="86">
        <f>IF((W52)=0,"",(AE52/W52))</f>
        <v>2.6738612835491204E-3</v>
      </c>
      <c r="AG52" s="83"/>
      <c r="AH52" s="88"/>
      <c r="AI52" s="84">
        <f>AI50+AI51</f>
        <v>996156.32848999999</v>
      </c>
      <c r="AJ52" s="83"/>
      <c r="AK52" s="85">
        <f t="shared" si="15"/>
        <v>2791.5745999999344</v>
      </c>
      <c r="AL52" s="86">
        <f>IF((AC52)=0,"",(AK52/AC52))</f>
        <v>2.8102211086795401E-3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-100915.25</v>
      </c>
      <c r="I53" s="83"/>
      <c r="J53" s="88"/>
      <c r="K53" s="90">
        <f>ROUND(-K52*10%,2)</f>
        <v>-98390.15</v>
      </c>
      <c r="L53" s="83"/>
      <c r="M53" s="91">
        <f>K53-H53</f>
        <v>2525.1000000000058</v>
      </c>
      <c r="N53" s="92">
        <f>IF((H53)=0,"",(M53/H53))</f>
        <v>-2.5021986270657864E-2</v>
      </c>
      <c r="O53" s="83"/>
      <c r="P53" s="88"/>
      <c r="Q53" s="90">
        <f>ROUND(-Q52*10%,2)</f>
        <v>-98569.42</v>
      </c>
      <c r="R53" s="83"/>
      <c r="S53" s="91">
        <f t="shared" si="12"/>
        <v>-179.27000000000407</v>
      </c>
      <c r="T53" s="92">
        <f>IF((K53)=0,"",(S53/K53))</f>
        <v>1.8220319818600143E-3</v>
      </c>
      <c r="U53" s="83"/>
      <c r="V53" s="88"/>
      <c r="W53" s="90">
        <f>ROUND(-W52*10%,2)</f>
        <v>-99071.57</v>
      </c>
      <c r="X53" s="83"/>
      <c r="Y53" s="91">
        <f t="shared" si="13"/>
        <v>-502.15000000000873</v>
      </c>
      <c r="Z53" s="92">
        <f>IF((Q53)=0,"",(Y53/Q53))</f>
        <v>5.0943791695234565E-3</v>
      </c>
      <c r="AA53" s="83"/>
      <c r="AB53" s="88"/>
      <c r="AC53" s="90">
        <f>ROUND(-AC52*10%,2)</f>
        <v>-99336.48</v>
      </c>
      <c r="AD53" s="83"/>
      <c r="AE53" s="91">
        <f t="shared" si="14"/>
        <v>-264.90999999998894</v>
      </c>
      <c r="AF53" s="92">
        <f>IF((W53)=0,"",(AE53/W53))</f>
        <v>2.6739255267680621E-3</v>
      </c>
      <c r="AG53" s="83"/>
      <c r="AH53" s="88"/>
      <c r="AI53" s="90">
        <f>ROUND(-AI52*10%,2)</f>
        <v>-99615.63</v>
      </c>
      <c r="AJ53" s="83"/>
      <c r="AK53" s="91">
        <f t="shared" si="15"/>
        <v>-279.15000000000873</v>
      </c>
      <c r="AL53" s="92">
        <f>IF((AC53)=0,"",(AK53/AC53))</f>
        <v>2.810145879942683E-3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908237.24231197766</v>
      </c>
      <c r="I54" s="96"/>
      <c r="J54" s="93"/>
      <c r="K54" s="97">
        <f>K52+K53</f>
        <v>885511.32961999997</v>
      </c>
      <c r="L54" s="96"/>
      <c r="M54" s="98">
        <f>K54-H54</f>
        <v>-22725.91269197769</v>
      </c>
      <c r="N54" s="99">
        <f>IF((H54)=0,"",(M54/H54))</f>
        <v>-2.5022000456761038E-2</v>
      </c>
      <c r="O54" s="96"/>
      <c r="P54" s="93"/>
      <c r="Q54" s="97">
        <f>Q52+Q53</f>
        <v>887124.78088999994</v>
      </c>
      <c r="R54" s="96"/>
      <c r="S54" s="98">
        <f t="shared" si="12"/>
        <v>1613.4512699999614</v>
      </c>
      <c r="T54" s="99">
        <f>IF((K54)=0,"",(S54/K54))</f>
        <v>1.8220560438140783E-3</v>
      </c>
      <c r="U54" s="96"/>
      <c r="V54" s="93"/>
      <c r="W54" s="97">
        <f>W52+W53</f>
        <v>891644.14748999989</v>
      </c>
      <c r="X54" s="96"/>
      <c r="Y54" s="98">
        <f t="shared" si="13"/>
        <v>4519.3665999999503</v>
      </c>
      <c r="Z54" s="99">
        <f>IF((Q54)=0,"",(Y54/Q54))</f>
        <v>5.0943978765489294E-3</v>
      </c>
      <c r="AA54" s="96"/>
      <c r="AB54" s="93"/>
      <c r="AC54" s="97">
        <f>AC52+AC53</f>
        <v>894028.27389000007</v>
      </c>
      <c r="AD54" s="96"/>
      <c r="AE54" s="98">
        <f t="shared" si="14"/>
        <v>2384.1264000001829</v>
      </c>
      <c r="AF54" s="99">
        <f>IF((W54)=0,"",(AE54/W54))</f>
        <v>2.6738541454139043E-3</v>
      </c>
      <c r="AG54" s="96"/>
      <c r="AH54" s="93"/>
      <c r="AI54" s="97">
        <f>AI52+AI53</f>
        <v>896540.69848999998</v>
      </c>
      <c r="AJ54" s="96"/>
      <c r="AK54" s="98">
        <f t="shared" si="15"/>
        <v>2512.4245999999112</v>
      </c>
      <c r="AL54" s="99">
        <f>IF((AC54)=0,"",(AK54/AC54))</f>
        <v>2.8102294674284944E-3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954978.00293095363</v>
      </c>
      <c r="I56" s="110"/>
      <c r="J56" s="107"/>
      <c r="K56" s="109">
        <f>SUM(K47:K48,K39,K40:K43)</f>
        <v>932631.97399999993</v>
      </c>
      <c r="L56" s="110"/>
      <c r="M56" s="111">
        <f>K56-H56</f>
        <v>-22346.028930953704</v>
      </c>
      <c r="N56" s="78">
        <f>IF((H56)=0,"",(M56/H56))</f>
        <v>-2.3399522148542469E-2</v>
      </c>
      <c r="O56" s="110"/>
      <c r="P56" s="107"/>
      <c r="Q56" s="109">
        <f>SUM(Q47:Q48,Q39,Q40:Q43)</f>
        <v>934218.4530000001</v>
      </c>
      <c r="R56" s="110"/>
      <c r="S56" s="111">
        <f t="shared" si="12"/>
        <v>1586.4790000001667</v>
      </c>
      <c r="T56" s="78">
        <f>IF((K56)=0,"",(S56/K56))</f>
        <v>1.7010772139795485E-3</v>
      </c>
      <c r="U56" s="110"/>
      <c r="V56" s="107"/>
      <c r="W56" s="109">
        <f>SUM(W47:W48,W39,W40:W43)</f>
        <v>938662.27300000004</v>
      </c>
      <c r="X56" s="110"/>
      <c r="Y56" s="111">
        <f t="shared" si="13"/>
        <v>4443.8199999999488</v>
      </c>
      <c r="Z56" s="78">
        <f>IF((Q56)=0,"",(Y56/Q56))</f>
        <v>4.7567247100822876E-3</v>
      </c>
      <c r="AA56" s="110"/>
      <c r="AB56" s="107"/>
      <c r="AC56" s="109">
        <f>SUM(AC47:AC48,AC39,AC40:AC43)</f>
        <v>941006.55300000007</v>
      </c>
      <c r="AD56" s="110"/>
      <c r="AE56" s="111">
        <f t="shared" si="14"/>
        <v>2344.2800000000279</v>
      </c>
      <c r="AF56" s="78">
        <f>IF((W56)=0,"",(AE56/W56))</f>
        <v>2.4974690763991405E-3</v>
      </c>
      <c r="AG56" s="110"/>
      <c r="AH56" s="107"/>
      <c r="AI56" s="109">
        <f>SUM(AI47:AI48,AI39,AI40:AI43)</f>
        <v>943476.973</v>
      </c>
      <c r="AJ56" s="110"/>
      <c r="AK56" s="111">
        <f t="shared" si="15"/>
        <v>2470.4199999999255</v>
      </c>
      <c r="AL56" s="78">
        <f>IF((AC56)=0,"",(AK56/AC56))</f>
        <v>2.6252952140705501E-3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124147.14038102397</v>
      </c>
      <c r="I57" s="115"/>
      <c r="J57" s="113">
        <v>0.13</v>
      </c>
      <c r="K57" s="116">
        <f>K56*J57</f>
        <v>121242.15661999999</v>
      </c>
      <c r="L57" s="115"/>
      <c r="M57" s="117">
        <f>K57-H57</f>
        <v>-2904.9837610239774</v>
      </c>
      <c r="N57" s="86">
        <f>IF((H57)=0,"",(M57/H57))</f>
        <v>-2.3399522148542434E-2</v>
      </c>
      <c r="O57" s="115"/>
      <c r="P57" s="113">
        <v>0.13</v>
      </c>
      <c r="Q57" s="116">
        <f>Q56*P57</f>
        <v>121448.39889000001</v>
      </c>
      <c r="R57" s="115"/>
      <c r="S57" s="117">
        <f t="shared" si="12"/>
        <v>206.24227000001702</v>
      </c>
      <c r="T57" s="86">
        <f>IF((K57)=0,"",(S57/K57))</f>
        <v>1.7010772139795102E-3</v>
      </c>
      <c r="U57" s="115"/>
      <c r="V57" s="113">
        <v>0.13</v>
      </c>
      <c r="W57" s="116">
        <f>W56*V57</f>
        <v>122026.09549000001</v>
      </c>
      <c r="X57" s="115"/>
      <c r="Y57" s="117">
        <f t="shared" si="13"/>
        <v>577.69659999999567</v>
      </c>
      <c r="Z57" s="86">
        <f>IF((Q57)=0,"",(Y57/Q57))</f>
        <v>4.7567247100823067E-3</v>
      </c>
      <c r="AA57" s="115"/>
      <c r="AB57" s="113">
        <v>0.13</v>
      </c>
      <c r="AC57" s="116">
        <f>AC56*AB57</f>
        <v>122330.85189000002</v>
      </c>
      <c r="AD57" s="115"/>
      <c r="AE57" s="117">
        <f t="shared" si="14"/>
        <v>304.75640000001295</v>
      </c>
      <c r="AF57" s="86">
        <f>IF((W57)=0,"",(AE57/W57))</f>
        <v>2.4974690763992168E-3</v>
      </c>
      <c r="AG57" s="115"/>
      <c r="AH57" s="113">
        <v>0.13</v>
      </c>
      <c r="AI57" s="116">
        <f>AI56*AH57</f>
        <v>122652.00649</v>
      </c>
      <c r="AJ57" s="115"/>
      <c r="AK57" s="117">
        <f t="shared" si="15"/>
        <v>321.15459999997984</v>
      </c>
      <c r="AL57" s="86">
        <f>IF((AC57)=0,"",(AK57/AC57))</f>
        <v>2.6252952140704642E-3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1079125.1433119776</v>
      </c>
      <c r="I58" s="115"/>
      <c r="J58" s="119"/>
      <c r="K58" s="116">
        <f>K56+K57</f>
        <v>1053874.13062</v>
      </c>
      <c r="L58" s="115"/>
      <c r="M58" s="117">
        <f>K58-H58</f>
        <v>-25251.012691977667</v>
      </c>
      <c r="N58" s="86">
        <f>IF((H58)=0,"",(M58/H58))</f>
        <v>-2.3399522148542452E-2</v>
      </c>
      <c r="O58" s="115"/>
      <c r="P58" s="119"/>
      <c r="Q58" s="116">
        <f>Q56+Q57</f>
        <v>1055666.85189</v>
      </c>
      <c r="R58" s="115"/>
      <c r="S58" s="117">
        <f t="shared" si="12"/>
        <v>1792.7212700000964</v>
      </c>
      <c r="T58" s="86">
        <f>IF((K58)=0,"",(S58/K58))</f>
        <v>1.7010772139794614E-3</v>
      </c>
      <c r="U58" s="115"/>
      <c r="V58" s="119"/>
      <c r="W58" s="116">
        <f>W56+W57</f>
        <v>1060688.36849</v>
      </c>
      <c r="X58" s="115"/>
      <c r="Y58" s="117">
        <f t="shared" si="13"/>
        <v>5021.5165999999736</v>
      </c>
      <c r="Z58" s="86">
        <f>IF((Q58)=0,"",(Y58/Q58))</f>
        <v>4.756724710082318E-3</v>
      </c>
      <c r="AA58" s="115"/>
      <c r="AB58" s="119"/>
      <c r="AC58" s="116">
        <f>AC56+AC57</f>
        <v>1063337.4048900001</v>
      </c>
      <c r="AD58" s="115"/>
      <c r="AE58" s="117">
        <f t="shared" si="14"/>
        <v>2649.0364000000991</v>
      </c>
      <c r="AF58" s="86">
        <f>IF((W58)=0,"",(AE58/W58))</f>
        <v>2.4974690763992042E-3</v>
      </c>
      <c r="AG58" s="115"/>
      <c r="AH58" s="119"/>
      <c r="AI58" s="116">
        <f>AI56+AI57</f>
        <v>1066128.9794900001</v>
      </c>
      <c r="AJ58" s="115"/>
      <c r="AK58" s="117">
        <f t="shared" si="15"/>
        <v>2791.5745999999344</v>
      </c>
      <c r="AL58" s="86">
        <f>IF((AC58)=0,"",(AK58/AC58))</f>
        <v>2.6252952140705674E-3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-107912.51</v>
      </c>
      <c r="I59" s="115"/>
      <c r="J59" s="119"/>
      <c r="K59" s="122">
        <f>ROUND(-K58*10%,2)</f>
        <v>-105387.41</v>
      </c>
      <c r="L59" s="115"/>
      <c r="M59" s="123">
        <f>K59-H59</f>
        <v>2525.0999999999913</v>
      </c>
      <c r="N59" s="92">
        <f>IF((H59)=0,"",(M59/H59))</f>
        <v>-2.3399511326351239E-2</v>
      </c>
      <c r="O59" s="115"/>
      <c r="P59" s="119"/>
      <c r="Q59" s="122">
        <f>ROUND(-Q58*10%,2)</f>
        <v>-105566.69</v>
      </c>
      <c r="R59" s="115"/>
      <c r="S59" s="123">
        <f t="shared" si="12"/>
        <v>-179.27999999999884</v>
      </c>
      <c r="T59" s="92">
        <f>IF((K59)=0,"",(S59/K59))</f>
        <v>1.7011519687218694E-3</v>
      </c>
      <c r="U59" s="115"/>
      <c r="V59" s="119"/>
      <c r="W59" s="122">
        <f>ROUND(-W58*10%,2)</f>
        <v>-106068.84</v>
      </c>
      <c r="X59" s="115"/>
      <c r="Y59" s="123">
        <f t="shared" si="13"/>
        <v>-502.14999999999418</v>
      </c>
      <c r="Z59" s="92">
        <f>IF((Q59)=0,"",(Y59/Q59))</f>
        <v>4.7567087686465701E-3</v>
      </c>
      <c r="AA59" s="115"/>
      <c r="AB59" s="119"/>
      <c r="AC59" s="122">
        <f>ROUND(-AC58*10%,2)</f>
        <v>-106333.74</v>
      </c>
      <c r="AD59" s="115"/>
      <c r="AE59" s="123">
        <f t="shared" si="14"/>
        <v>-264.90000000000873</v>
      </c>
      <c r="AF59" s="92">
        <f>IF((W59)=0,"",(AE59/W59))</f>
        <v>2.4974346848707757E-3</v>
      </c>
      <c r="AG59" s="115"/>
      <c r="AH59" s="119"/>
      <c r="AI59" s="122">
        <f>ROUND(-AI58*10%,2)</f>
        <v>-106612.9</v>
      </c>
      <c r="AJ59" s="115"/>
      <c r="AK59" s="123">
        <f t="shared" si="15"/>
        <v>-279.15999999998894</v>
      </c>
      <c r="AL59" s="92">
        <f>IF((AC59)=0,"",(AK59/AC59))</f>
        <v>2.6253191131995258E-3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971212.63331197761</v>
      </c>
      <c r="I60" s="127"/>
      <c r="J60" s="124"/>
      <c r="K60" s="128">
        <f>SUM(K58:K59)</f>
        <v>948486.72061999992</v>
      </c>
      <c r="L60" s="127"/>
      <c r="M60" s="129">
        <f>K60-H60</f>
        <v>-22725.91269197769</v>
      </c>
      <c r="N60" s="130">
        <f>IF((H60)=0,"",(M60/H60))</f>
        <v>-2.3399523351008103E-2</v>
      </c>
      <c r="O60" s="127"/>
      <c r="P60" s="124"/>
      <c r="Q60" s="128">
        <f>SUM(Q58:Q59)</f>
        <v>950100.1618900001</v>
      </c>
      <c r="R60" s="127"/>
      <c r="S60" s="129">
        <f t="shared" si="12"/>
        <v>1613.4412700001849</v>
      </c>
      <c r="T60" s="130">
        <f>IF((K60)=0,"",(S60/K60))</f>
        <v>1.7010689078973318E-3</v>
      </c>
      <c r="U60" s="127"/>
      <c r="V60" s="124"/>
      <c r="W60" s="128">
        <f>SUM(W58:W59)</f>
        <v>954619.52849000006</v>
      </c>
      <c r="X60" s="127"/>
      <c r="Y60" s="129">
        <f t="shared" si="13"/>
        <v>4519.3665999999503</v>
      </c>
      <c r="Z60" s="130">
        <f>IF((Q60)=0,"",(Y60/Q60))</f>
        <v>4.7567264813530149E-3</v>
      </c>
      <c r="AA60" s="127"/>
      <c r="AB60" s="124"/>
      <c r="AC60" s="128">
        <f>SUM(AC58:AC59)</f>
        <v>957003.66489000013</v>
      </c>
      <c r="AD60" s="127"/>
      <c r="AE60" s="129">
        <f t="shared" si="14"/>
        <v>2384.1364000000758</v>
      </c>
      <c r="AF60" s="130">
        <f>IF((W60)=0,"",(AE60/W60))</f>
        <v>2.4974728976802515E-3</v>
      </c>
      <c r="AG60" s="127"/>
      <c r="AH60" s="124"/>
      <c r="AI60" s="128">
        <f>SUM(AI58:AI59)</f>
        <v>959516.07949000003</v>
      </c>
      <c r="AJ60" s="127"/>
      <c r="AK60" s="129">
        <f t="shared" si="15"/>
        <v>2512.4145999999018</v>
      </c>
      <c r="AL60" s="130">
        <f>IF((AC60)=0,"",(AK60/AC60))</f>
        <v>2.6252925586117623E-3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3">
        <v>6.0000000000000001E-3</v>
      </c>
      <c r="I63" s="152"/>
      <c r="J63" s="193">
        <v>6.0000000000000001E-3</v>
      </c>
      <c r="K63" s="152"/>
      <c r="L63" s="152"/>
      <c r="M63" s="152"/>
      <c r="N63" s="152"/>
      <c r="O63" s="152"/>
      <c r="P63" s="193">
        <v>6.0000000000000001E-3</v>
      </c>
      <c r="Q63" s="152"/>
      <c r="R63" s="152"/>
      <c r="S63" s="152"/>
      <c r="T63" s="152"/>
      <c r="U63" s="152"/>
      <c r="V63" s="193">
        <v>6.0000000000000001E-3</v>
      </c>
      <c r="W63" s="152"/>
      <c r="X63" s="152"/>
      <c r="Y63" s="152"/>
      <c r="Z63" s="152"/>
      <c r="AA63" s="152"/>
      <c r="AB63" s="193">
        <v>6.0000000000000001E-3</v>
      </c>
      <c r="AC63" s="152"/>
      <c r="AD63" s="152"/>
      <c r="AE63" s="152"/>
      <c r="AF63" s="152"/>
      <c r="AG63" s="152"/>
      <c r="AH63" s="193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P79"/>
  <sheetViews>
    <sheetView showGridLines="0" topLeftCell="R55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4" style="152" bestFit="1" customWidth="1"/>
    <col min="9" max="9" width="1.6640625" style="1" customWidth="1"/>
    <col min="10" max="10" width="13.33203125" style="1" customWidth="1"/>
    <col min="11" max="11" width="14" style="1" bestFit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4" style="1" bestFit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4" style="1" bestFit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4.10937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4.10937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114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Summary!D24</f>
        <v>20000</v>
      </c>
      <c r="H7" s="9" t="s">
        <v>72</v>
      </c>
      <c r="J7" s="161"/>
      <c r="K7" s="161"/>
    </row>
    <row r="8" spans="2:42" x14ac:dyDescent="0.25">
      <c r="B8" s="6"/>
      <c r="G8" s="8">
        <f>Summary!C24</f>
        <v>10220000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3015.85</v>
      </c>
      <c r="K12" s="18">
        <f t="shared" ref="K12:K27" si="1">$F12*J12</f>
        <v>3015.85</v>
      </c>
      <c r="L12" s="19"/>
      <c r="M12" s="21">
        <f>K12-H12</f>
        <v>-20360.32</v>
      </c>
      <c r="N12" s="22">
        <f>IF((H12)=0,"",(M12/H12))</f>
        <v>-0.87098613673668535</v>
      </c>
      <c r="O12" s="19"/>
      <c r="P12" s="16">
        <v>3598.73</v>
      </c>
      <c r="Q12" s="18">
        <f t="shared" ref="Q12:Q27" si="2">$F12*P12</f>
        <v>3598.73</v>
      </c>
      <c r="R12" s="19"/>
      <c r="S12" s="21">
        <f>Q12-K12</f>
        <v>582.88000000000011</v>
      </c>
      <c r="T12" s="22">
        <f t="shared" ref="T12:T34" si="3">IF((K12)=0,"",(S12/K12))</f>
        <v>0.19327221181424808</v>
      </c>
      <c r="U12" s="19"/>
      <c r="V12" s="16">
        <v>4784.55</v>
      </c>
      <c r="W12" s="18">
        <f t="shared" ref="W12:W27" si="4">$F12*V12</f>
        <v>4784.55</v>
      </c>
      <c r="X12" s="19"/>
      <c r="Y12" s="21">
        <f>W12-Q12</f>
        <v>1185.8200000000002</v>
      </c>
      <c r="Z12" s="22">
        <f t="shared" ref="Z12:Z34" si="5">IF((Q12)=0,"",(Y12/Q12))</f>
        <v>0.32951068849288501</v>
      </c>
      <c r="AA12" s="19"/>
      <c r="AB12" s="16">
        <v>4856.33</v>
      </c>
      <c r="AC12" s="18">
        <f t="shared" ref="AC12:AC27" si="6">$F12*AB12</f>
        <v>4856.33</v>
      </c>
      <c r="AD12" s="19"/>
      <c r="AE12" s="21">
        <f>AC12-W12</f>
        <v>71.779999999999745</v>
      </c>
      <c r="AF12" s="22">
        <f t="shared" ref="AF12:AF34" si="7">IF((W12)=0,"",(AE12/W12))</f>
        <v>1.5002455821341557E-2</v>
      </c>
      <c r="AG12" s="19"/>
      <c r="AH12" s="16">
        <v>4995.75</v>
      </c>
      <c r="AI12" s="18">
        <f t="shared" ref="AI12:AI27" si="8">$F12*AH12</f>
        <v>4995.75</v>
      </c>
      <c r="AJ12" s="19"/>
      <c r="AK12" s="21">
        <f>AI12-AC12</f>
        <v>139.42000000000007</v>
      </c>
      <c r="AL12" s="22">
        <f t="shared" ref="AL12:AL34" si="9">IF((AC12)=0,"",(AK12/AC12))</f>
        <v>2.8708922169621932E-2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20000</v>
      </c>
      <c r="G19" s="16">
        <v>1.3792</v>
      </c>
      <c r="H19" s="18">
        <f t="shared" si="0"/>
        <v>27584</v>
      </c>
      <c r="I19" s="19"/>
      <c r="J19" s="16">
        <v>0.1779</v>
      </c>
      <c r="K19" s="18">
        <f t="shared" si="1"/>
        <v>3558</v>
      </c>
      <c r="L19" s="19"/>
      <c r="M19" s="21">
        <f t="shared" si="10"/>
        <v>-24026</v>
      </c>
      <c r="N19" s="22">
        <f t="shared" si="11"/>
        <v>-0.87101218097447797</v>
      </c>
      <c r="O19" s="19"/>
      <c r="P19" s="16">
        <v>0.21229999999999999</v>
      </c>
      <c r="Q19" s="18">
        <f t="shared" si="2"/>
        <v>4246</v>
      </c>
      <c r="R19" s="19"/>
      <c r="S19" s="21">
        <f t="shared" si="12"/>
        <v>688</v>
      </c>
      <c r="T19" s="22">
        <f t="shared" si="3"/>
        <v>0.19336706014614952</v>
      </c>
      <c r="U19" s="19"/>
      <c r="V19" s="16">
        <v>0.2823</v>
      </c>
      <c r="W19" s="18">
        <f t="shared" si="4"/>
        <v>5646</v>
      </c>
      <c r="X19" s="19"/>
      <c r="Y19" s="21">
        <f t="shared" si="13"/>
        <v>1400</v>
      </c>
      <c r="Z19" s="22">
        <f t="shared" si="5"/>
        <v>0.32972209138012248</v>
      </c>
      <c r="AA19" s="19"/>
      <c r="AB19" s="16">
        <v>0.28649999999999998</v>
      </c>
      <c r="AC19" s="18">
        <f t="shared" si="6"/>
        <v>5729.9999999999991</v>
      </c>
      <c r="AD19" s="19"/>
      <c r="AE19" s="21">
        <f t="shared" si="14"/>
        <v>83.999999999999091</v>
      </c>
      <c r="AF19" s="22">
        <f t="shared" si="7"/>
        <v>1.4877789585547129E-2</v>
      </c>
      <c r="AG19" s="19"/>
      <c r="AH19" s="16">
        <v>0.29470000000000002</v>
      </c>
      <c r="AI19" s="18">
        <f t="shared" si="8"/>
        <v>5894</v>
      </c>
      <c r="AJ19" s="19"/>
      <c r="AK19" s="21">
        <f t="shared" si="15"/>
        <v>164.00000000000091</v>
      </c>
      <c r="AL19" s="22">
        <f t="shared" si="9"/>
        <v>2.8621291448516741E-2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20000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20000</v>
      </c>
      <c r="G21" s="16"/>
      <c r="H21" s="18">
        <f t="shared" si="0"/>
        <v>0</v>
      </c>
      <c r="I21" s="19"/>
      <c r="J21" s="16">
        <v>-9.1999999999999998E-3</v>
      </c>
      <c r="K21" s="18">
        <f t="shared" si="1"/>
        <v>-184</v>
      </c>
      <c r="L21" s="19"/>
      <c r="M21" s="21">
        <f t="shared" si="10"/>
        <v>-184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184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20000</v>
      </c>
      <c r="G24" s="16">
        <v>-7.4000000000000003E-3</v>
      </c>
      <c r="H24" s="18">
        <f t="shared" si="0"/>
        <v>-148</v>
      </c>
      <c r="I24" s="19"/>
      <c r="J24" s="16">
        <v>0</v>
      </c>
      <c r="K24" s="18">
        <f t="shared" si="1"/>
        <v>0</v>
      </c>
      <c r="L24" s="19"/>
      <c r="M24" s="21">
        <f t="shared" si="10"/>
        <v>148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20000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20000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20000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50812.21</v>
      </c>
      <c r="I28" s="31"/>
      <c r="J28" s="28"/>
      <c r="K28" s="30">
        <f>SUM(K12:K27)</f>
        <v>6389.85</v>
      </c>
      <c r="L28" s="31"/>
      <c r="M28" s="32">
        <f t="shared" si="10"/>
        <v>-44422.36</v>
      </c>
      <c r="N28" s="33">
        <f t="shared" si="11"/>
        <v>-0.87424577675326465</v>
      </c>
      <c r="O28" s="31"/>
      <c r="P28" s="28"/>
      <c r="Q28" s="30">
        <f>SUM(Q12:Q27)</f>
        <v>7844.73</v>
      </c>
      <c r="R28" s="31"/>
      <c r="S28" s="32">
        <f t="shared" si="12"/>
        <v>1454.8799999999992</v>
      </c>
      <c r="T28" s="33">
        <f t="shared" si="3"/>
        <v>0.22768609591774441</v>
      </c>
      <c r="U28" s="31"/>
      <c r="V28" s="28"/>
      <c r="W28" s="30">
        <f>SUM(W12:W27)</f>
        <v>10430.549999999999</v>
      </c>
      <c r="X28" s="31"/>
      <c r="Y28" s="32">
        <f t="shared" si="13"/>
        <v>2585.8199999999997</v>
      </c>
      <c r="Z28" s="33">
        <f t="shared" si="5"/>
        <v>0.32962511138050637</v>
      </c>
      <c r="AA28" s="31"/>
      <c r="AB28" s="28"/>
      <c r="AC28" s="30">
        <f>SUM(AC12:AC27)</f>
        <v>10586.329999999998</v>
      </c>
      <c r="AD28" s="31"/>
      <c r="AE28" s="32">
        <f t="shared" si="14"/>
        <v>155.77999999999884</v>
      </c>
      <c r="AF28" s="33">
        <f t="shared" si="7"/>
        <v>1.4934974665765358E-2</v>
      </c>
      <c r="AG28" s="31"/>
      <c r="AH28" s="28"/>
      <c r="AI28" s="30">
        <f>SUM(AI12:AI27)</f>
        <v>10889.75</v>
      </c>
      <c r="AJ28" s="31"/>
      <c r="AK28" s="32">
        <f t="shared" si="15"/>
        <v>303.42000000000189</v>
      </c>
      <c r="AL28" s="33">
        <f t="shared" si="9"/>
        <v>2.8661490809374159E-2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20000</v>
      </c>
      <c r="G29" s="16">
        <v>-0.34624020110229936</v>
      </c>
      <c r="H29" s="18">
        <f t="shared" ref="H29:H35" si="18">F29*G29</f>
        <v>-6924.804022045987</v>
      </c>
      <c r="I29" s="19"/>
      <c r="J29" s="16">
        <v>-0.16930000000000001</v>
      </c>
      <c r="K29" s="18">
        <f t="shared" ref="K29:K35" si="19">$F29*J29</f>
        <v>-3386</v>
      </c>
      <c r="L29" s="19"/>
      <c r="M29" s="21">
        <f t="shared" si="10"/>
        <v>3538.804022045987</v>
      </c>
      <c r="N29" s="22">
        <f t="shared" si="11"/>
        <v>-0.5110330936124341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3386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20000</v>
      </c>
      <c r="G30" s="16">
        <v>-0.27998187016745585</v>
      </c>
      <c r="H30" s="18">
        <f t="shared" si="18"/>
        <v>-5599.6374033491165</v>
      </c>
      <c r="I30" s="19"/>
      <c r="J30" s="16">
        <v>0.2147</v>
      </c>
      <c r="K30" s="18">
        <f t="shared" si="19"/>
        <v>4294</v>
      </c>
      <c r="L30" s="19"/>
      <c r="M30" s="21">
        <f t="shared" si="10"/>
        <v>9893.6374033491156</v>
      </c>
      <c r="N30" s="22">
        <f t="shared" si="11"/>
        <v>-1.7668353664170788</v>
      </c>
      <c r="O30" s="19"/>
      <c r="P30" s="16">
        <v>0</v>
      </c>
      <c r="Q30" s="18">
        <f t="shared" si="20"/>
        <v>0</v>
      </c>
      <c r="R30" s="19"/>
      <c r="S30" s="21">
        <f t="shared" si="12"/>
        <v>-4294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20000</v>
      </c>
      <c r="G31" s="16">
        <v>0</v>
      </c>
      <c r="H31" s="18">
        <f t="shared" si="18"/>
        <v>0</v>
      </c>
      <c r="I31" s="19"/>
      <c r="J31" s="16">
        <v>2.2200000000000001E-2</v>
      </c>
      <c r="K31" s="18">
        <f>$F31*J31</f>
        <v>444</v>
      </c>
      <c r="L31" s="19"/>
      <c r="M31" s="21">
        <f t="shared" si="10"/>
        <v>444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-444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20000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20000</v>
      </c>
      <c r="G33" s="141">
        <v>2.4920000000000001E-2</v>
      </c>
      <c r="H33" s="18">
        <f t="shared" si="18"/>
        <v>498.40000000000003</v>
      </c>
      <c r="I33" s="19"/>
      <c r="J33" s="141">
        <v>2.4920000000000001E-2</v>
      </c>
      <c r="K33" s="18">
        <f t="shared" si="19"/>
        <v>498.40000000000003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20"/>
        <v>498.40000000000003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21"/>
        <v>498.40000000000003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22"/>
        <v>498.40000000000003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23"/>
        <v>498.40000000000003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61320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5948.04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5948.04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5948.04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5948.04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5948.04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5948.04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44734.208574604898</v>
      </c>
      <c r="I36" s="31"/>
      <c r="J36" s="42"/>
      <c r="K36" s="44">
        <f>SUM(K29:K35)+K28</f>
        <v>14188.29</v>
      </c>
      <c r="L36" s="31"/>
      <c r="M36" s="32">
        <f t="shared" si="10"/>
        <v>-30545.918574604897</v>
      </c>
      <c r="N36" s="33">
        <f t="shared" ref="N36:N46" si="25">IF((H36)=0,"",(M36/H36))</f>
        <v>-0.68283131741701286</v>
      </c>
      <c r="O36" s="31"/>
      <c r="P36" s="42"/>
      <c r="Q36" s="44">
        <f>SUM(Q29:Q35)+Q28</f>
        <v>14291.169999999998</v>
      </c>
      <c r="R36" s="31"/>
      <c r="S36" s="32">
        <f t="shared" si="12"/>
        <v>102.87999999999738</v>
      </c>
      <c r="T36" s="33">
        <f t="shared" ref="T36:T46" si="26">IF((K36)=0,"",(S36/K36))</f>
        <v>7.2510499855865202E-3</v>
      </c>
      <c r="U36" s="31"/>
      <c r="V36" s="42"/>
      <c r="W36" s="44">
        <f>SUM(W29:W35)+W28</f>
        <v>16876.989999999998</v>
      </c>
      <c r="X36" s="31"/>
      <c r="Y36" s="32">
        <f t="shared" si="13"/>
        <v>2585.8199999999997</v>
      </c>
      <c r="Z36" s="33">
        <f t="shared" ref="Z36:Z46" si="27">IF((Q36)=0,"",(Y36/Q36))</f>
        <v>0.18093829966335856</v>
      </c>
      <c r="AA36" s="31"/>
      <c r="AB36" s="42"/>
      <c r="AC36" s="44">
        <f>SUM(AC29:AC35)+AC28</f>
        <v>17032.769999999997</v>
      </c>
      <c r="AD36" s="31"/>
      <c r="AE36" s="32">
        <f t="shared" si="14"/>
        <v>155.77999999999884</v>
      </c>
      <c r="AF36" s="33">
        <f t="shared" ref="AF36:AF46" si="28">IF((W36)=0,"",(AE36/W36))</f>
        <v>9.2303189135028735E-3</v>
      </c>
      <c r="AG36" s="31"/>
      <c r="AH36" s="42"/>
      <c r="AI36" s="44">
        <f>SUM(AI29:AI35)+AI28</f>
        <v>17336.189999999999</v>
      </c>
      <c r="AJ36" s="31"/>
      <c r="AK36" s="32">
        <f t="shared" si="15"/>
        <v>303.42000000000189</v>
      </c>
      <c r="AL36" s="33">
        <f t="shared" ref="AL36:AL46" si="29">IF((AC36)=0,"",(AK36/AC36))</f>
        <v>1.7813896389137055E-2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20000</v>
      </c>
      <c r="G37" s="20">
        <v>2.8639999999999999</v>
      </c>
      <c r="H37" s="18">
        <f>F37*G37</f>
        <v>57280</v>
      </c>
      <c r="I37" s="19"/>
      <c r="J37" s="20">
        <v>2.9744999999999999</v>
      </c>
      <c r="K37" s="18">
        <f>$F37*J37</f>
        <v>59490</v>
      </c>
      <c r="L37" s="19"/>
      <c r="M37" s="21">
        <f t="shared" si="10"/>
        <v>2210</v>
      </c>
      <c r="N37" s="22">
        <f t="shared" si="25"/>
        <v>3.8582402234636874E-2</v>
      </c>
      <c r="O37" s="19"/>
      <c r="P37" s="20">
        <v>3.0743999999999998</v>
      </c>
      <c r="Q37" s="18">
        <f>$F37*P37</f>
        <v>61487.999999999993</v>
      </c>
      <c r="R37" s="19"/>
      <c r="S37" s="21">
        <f t="shared" si="12"/>
        <v>1997.9999999999927</v>
      </c>
      <c r="T37" s="22">
        <f t="shared" si="26"/>
        <v>3.3585476550680664E-2</v>
      </c>
      <c r="U37" s="19"/>
      <c r="V37" s="20">
        <v>3.1743999999999999</v>
      </c>
      <c r="W37" s="18">
        <f>$F37*V37</f>
        <v>63488</v>
      </c>
      <c r="X37" s="19"/>
      <c r="Y37" s="21">
        <f t="shared" si="13"/>
        <v>2000.0000000000073</v>
      </c>
      <c r="Z37" s="22">
        <f t="shared" si="27"/>
        <v>3.252667187093429E-2</v>
      </c>
      <c r="AA37" s="19"/>
      <c r="AB37" s="20">
        <v>3.2744</v>
      </c>
      <c r="AC37" s="18">
        <f>$F37*AB37</f>
        <v>65488</v>
      </c>
      <c r="AD37" s="19"/>
      <c r="AE37" s="21">
        <f t="shared" si="14"/>
        <v>2000</v>
      </c>
      <c r="AF37" s="22">
        <f t="shared" si="28"/>
        <v>3.1502016129032258E-2</v>
      </c>
      <c r="AG37" s="19"/>
      <c r="AH37" s="20">
        <v>3.3742999999999999</v>
      </c>
      <c r="AI37" s="18">
        <f>$F37*AH37</f>
        <v>67486</v>
      </c>
      <c r="AJ37" s="19"/>
      <c r="AK37" s="21">
        <f t="shared" si="15"/>
        <v>1998</v>
      </c>
      <c r="AL37" s="22">
        <f t="shared" si="29"/>
        <v>3.0509406303444907E-2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20000</v>
      </c>
      <c r="G38" s="20">
        <v>2.1528</v>
      </c>
      <c r="H38" s="18">
        <f>F38*G38</f>
        <v>43056</v>
      </c>
      <c r="I38" s="19"/>
      <c r="J38" s="20">
        <v>2.3115000000000001</v>
      </c>
      <c r="K38" s="18">
        <f>$F38*J38</f>
        <v>46230</v>
      </c>
      <c r="L38" s="19"/>
      <c r="M38" s="21">
        <f t="shared" si="10"/>
        <v>3174</v>
      </c>
      <c r="N38" s="22">
        <f t="shared" si="25"/>
        <v>7.371794871794872E-2</v>
      </c>
      <c r="O38" s="19"/>
      <c r="P38" s="20">
        <v>2.3588</v>
      </c>
      <c r="Q38" s="18">
        <f>$F38*P38</f>
        <v>47176</v>
      </c>
      <c r="R38" s="19"/>
      <c r="S38" s="21">
        <f t="shared" si="12"/>
        <v>946</v>
      </c>
      <c r="T38" s="22">
        <f t="shared" si="26"/>
        <v>2.046290287691975E-2</v>
      </c>
      <c r="U38" s="19"/>
      <c r="V38" s="20">
        <v>2.4060000000000001</v>
      </c>
      <c r="W38" s="18">
        <f>$F38*V38</f>
        <v>48120</v>
      </c>
      <c r="X38" s="19"/>
      <c r="Y38" s="21">
        <f t="shared" si="13"/>
        <v>944</v>
      </c>
      <c r="Z38" s="22">
        <f t="shared" si="27"/>
        <v>2.0010174665083941E-2</v>
      </c>
      <c r="AA38" s="19"/>
      <c r="AB38" s="20">
        <v>2.4533</v>
      </c>
      <c r="AC38" s="18">
        <f>$F38*AB38</f>
        <v>49066</v>
      </c>
      <c r="AD38" s="19"/>
      <c r="AE38" s="21">
        <f t="shared" si="14"/>
        <v>946</v>
      </c>
      <c r="AF38" s="22">
        <f t="shared" si="28"/>
        <v>1.9659185369908561E-2</v>
      </c>
      <c r="AG38" s="19"/>
      <c r="AH38" s="20">
        <v>2.5005999999999999</v>
      </c>
      <c r="AI38" s="18">
        <f>$F38*AH38</f>
        <v>50012</v>
      </c>
      <c r="AJ38" s="19"/>
      <c r="AK38" s="21">
        <f t="shared" si="15"/>
        <v>946</v>
      </c>
      <c r="AL38" s="22">
        <f t="shared" si="29"/>
        <v>1.9280153262951943E-2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145070.20857460488</v>
      </c>
      <c r="I39" s="49"/>
      <c r="J39" s="48"/>
      <c r="K39" s="44">
        <f>SUM(K36:K38)</f>
        <v>119908.29000000001</v>
      </c>
      <c r="L39" s="49"/>
      <c r="M39" s="32">
        <f t="shared" si="10"/>
        <v>-25161.918574604875</v>
      </c>
      <c r="N39" s="33">
        <f t="shared" si="25"/>
        <v>-0.17344649064638878</v>
      </c>
      <c r="O39" s="49"/>
      <c r="P39" s="48"/>
      <c r="Q39" s="44">
        <f>SUM(Q36:Q38)</f>
        <v>122955.16999999998</v>
      </c>
      <c r="R39" s="49"/>
      <c r="S39" s="32">
        <f t="shared" si="12"/>
        <v>3046.8799999999756</v>
      </c>
      <c r="T39" s="33">
        <f t="shared" si="26"/>
        <v>2.5410086325140451E-2</v>
      </c>
      <c r="U39" s="49"/>
      <c r="V39" s="48"/>
      <c r="W39" s="44">
        <f>SUM(W36:W38)</f>
        <v>128484.98999999999</v>
      </c>
      <c r="X39" s="49"/>
      <c r="Y39" s="32">
        <f t="shared" si="13"/>
        <v>5529.820000000007</v>
      </c>
      <c r="Z39" s="33">
        <f t="shared" si="27"/>
        <v>4.4974278023445516E-2</v>
      </c>
      <c r="AA39" s="49"/>
      <c r="AB39" s="48"/>
      <c r="AC39" s="44">
        <f>SUM(AC36:AC38)</f>
        <v>131586.76999999999</v>
      </c>
      <c r="AD39" s="49"/>
      <c r="AE39" s="32">
        <f t="shared" si="14"/>
        <v>3101.7799999999988</v>
      </c>
      <c r="AF39" s="33">
        <f t="shared" si="28"/>
        <v>2.4141185674684637E-2</v>
      </c>
      <c r="AG39" s="49"/>
      <c r="AH39" s="48"/>
      <c r="AI39" s="44">
        <f>SUM(AI36:AI38)</f>
        <v>134834.19</v>
      </c>
      <c r="AJ39" s="49"/>
      <c r="AK39" s="32">
        <f t="shared" si="15"/>
        <v>3247.4200000000128</v>
      </c>
      <c r="AL39" s="33">
        <f t="shared" si="29"/>
        <v>2.467892478856357E-2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10281320</v>
      </c>
      <c r="G40" s="51">
        <v>4.4000000000000003E-3</v>
      </c>
      <c r="H40" s="162">
        <f t="shared" ref="H40:H48" si="30">F40*G40</f>
        <v>45237.808000000005</v>
      </c>
      <c r="I40" s="19"/>
      <c r="J40" s="51">
        <v>4.4000000000000003E-3</v>
      </c>
      <c r="K40" s="162">
        <f t="shared" ref="K40:K48" si="31">$F40*J40</f>
        <v>45237.808000000005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45237.808000000005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45237.808000000005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45237.808000000005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45237.808000000005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10281320</v>
      </c>
      <c r="G41" s="51">
        <v>1.1999999999999999E-3</v>
      </c>
      <c r="H41" s="162">
        <f t="shared" si="30"/>
        <v>12337.583999999999</v>
      </c>
      <c r="I41" s="19"/>
      <c r="J41" s="51">
        <v>1.1999999999999999E-3</v>
      </c>
      <c r="K41" s="162">
        <f t="shared" si="31"/>
        <v>12337.583999999999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13365.715999999999</v>
      </c>
      <c r="R41" s="19"/>
      <c r="S41" s="21">
        <f t="shared" si="12"/>
        <v>1028.1319999999996</v>
      </c>
      <c r="T41" s="163">
        <f t="shared" si="26"/>
        <v>8.3333333333333315E-2</v>
      </c>
      <c r="U41" s="19"/>
      <c r="V41" s="51">
        <v>1.2999999999999999E-3</v>
      </c>
      <c r="W41" s="162">
        <f t="shared" si="33"/>
        <v>13365.715999999999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13365.715999999999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13365.715999999999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10220000</v>
      </c>
      <c r="G43" s="51">
        <v>7.0000000000000001E-3</v>
      </c>
      <c r="H43" s="162">
        <f t="shared" si="30"/>
        <v>71540</v>
      </c>
      <c r="I43" s="19"/>
      <c r="J43" s="51">
        <v>7.0000000000000001E-3</v>
      </c>
      <c r="K43" s="162">
        <f t="shared" si="31"/>
        <v>71540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71540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71540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71540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71540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6540800</v>
      </c>
      <c r="G44" s="55">
        <v>7.1999999999999995E-2</v>
      </c>
      <c r="H44" s="162">
        <f t="shared" si="30"/>
        <v>470937.59999999998</v>
      </c>
      <c r="I44" s="19"/>
      <c r="J44" s="55">
        <v>7.1999999999999995E-2</v>
      </c>
      <c r="K44" s="162">
        <f t="shared" si="31"/>
        <v>470937.59999999998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470937.59999999998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470937.59999999998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470937.59999999998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470937.59999999998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1839600</v>
      </c>
      <c r="G45" s="55">
        <v>0.109</v>
      </c>
      <c r="H45" s="162">
        <f t="shared" si="30"/>
        <v>200516.4</v>
      </c>
      <c r="I45" s="19"/>
      <c r="J45" s="55">
        <v>0.109</v>
      </c>
      <c r="K45" s="162">
        <f t="shared" si="31"/>
        <v>200516.4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200516.4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200516.4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200516.4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200516.4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1839600</v>
      </c>
      <c r="G46" s="55">
        <v>0.129</v>
      </c>
      <c r="H46" s="162">
        <f t="shared" si="30"/>
        <v>237308.4</v>
      </c>
      <c r="I46" s="19"/>
      <c r="J46" s="55">
        <v>0.129</v>
      </c>
      <c r="K46" s="162">
        <f t="shared" si="31"/>
        <v>237308.4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237308.4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237308.4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237308.4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237308.4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10219250</v>
      </c>
      <c r="G48" s="55">
        <v>9.7000000000000003E-2</v>
      </c>
      <c r="H48" s="162">
        <f t="shared" si="30"/>
        <v>991267.25</v>
      </c>
      <c r="I48" s="60"/>
      <c r="J48" s="55">
        <v>9.7000000000000003E-2</v>
      </c>
      <c r="K48" s="162">
        <f t="shared" si="31"/>
        <v>991267.25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991267.25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991267.25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991267.25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991267.25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1182948.2505746048</v>
      </c>
      <c r="I50" s="76"/>
      <c r="J50" s="73"/>
      <c r="K50" s="75">
        <f>SUM(K40:K46,K39)</f>
        <v>1157786.3319999999</v>
      </c>
      <c r="L50" s="76"/>
      <c r="M50" s="77">
        <f>K50-H50</f>
        <v>-25161.918574604904</v>
      </c>
      <c r="N50" s="78">
        <f>IF((H50)=0,"",(M50/H50))</f>
        <v>-2.1270515056244228E-2</v>
      </c>
      <c r="O50" s="76"/>
      <c r="P50" s="73"/>
      <c r="Q50" s="75">
        <f>SUM(Q40:Q46,Q39)</f>
        <v>1161861.344</v>
      </c>
      <c r="R50" s="76"/>
      <c r="S50" s="77">
        <f t="shared" si="12"/>
        <v>4075.0120000001043</v>
      </c>
      <c r="T50" s="78">
        <f>IF((K50)=0,"",(S50/K50))</f>
        <v>3.5196580641617945E-3</v>
      </c>
      <c r="U50" s="76"/>
      <c r="V50" s="73"/>
      <c r="W50" s="75">
        <f>SUM(W40:W46,W39)</f>
        <v>1167391.1639999999</v>
      </c>
      <c r="X50" s="76"/>
      <c r="Y50" s="77">
        <f t="shared" si="13"/>
        <v>5529.8199999998324</v>
      </c>
      <c r="Z50" s="78">
        <f>IF((Q50)=0,"",(Y50/Q50))</f>
        <v>4.759449161947359E-3</v>
      </c>
      <c r="AA50" s="76"/>
      <c r="AB50" s="73"/>
      <c r="AC50" s="75">
        <f>SUM(AC40:AC46,AC39)</f>
        <v>1170492.9439999999</v>
      </c>
      <c r="AD50" s="76"/>
      <c r="AE50" s="77">
        <f t="shared" si="14"/>
        <v>3101.7800000000279</v>
      </c>
      <c r="AF50" s="78">
        <f>IF((W50)=0,"",(AE50/W50))</f>
        <v>2.6570185689704503E-3</v>
      </c>
      <c r="AG50" s="76"/>
      <c r="AH50" s="73"/>
      <c r="AI50" s="75">
        <f>SUM(AI40:AI46,AI39)</f>
        <v>1173740.3640000001</v>
      </c>
      <c r="AJ50" s="76"/>
      <c r="AK50" s="77">
        <f t="shared" si="15"/>
        <v>3247.4200000001583</v>
      </c>
      <c r="AL50" s="78">
        <f>IF((AC50)=0,"",(AK50/AC50))</f>
        <v>2.7744037387380941E-3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153783.27257469864</v>
      </c>
      <c r="I51" s="83"/>
      <c r="J51" s="80">
        <v>0.13</v>
      </c>
      <c r="K51" s="84">
        <f>K50*J51</f>
        <v>150512.22315999999</v>
      </c>
      <c r="L51" s="83"/>
      <c r="M51" s="85">
        <f>K51-H51</f>
        <v>-3271.0494146986457</v>
      </c>
      <c r="N51" s="86">
        <f>IF((H51)=0,"",(M51/H51))</f>
        <v>-2.127051505624428E-2</v>
      </c>
      <c r="O51" s="83"/>
      <c r="P51" s="80">
        <v>0.13</v>
      </c>
      <c r="Q51" s="84">
        <f>Q50*P51</f>
        <v>151041.97472</v>
      </c>
      <c r="R51" s="83"/>
      <c r="S51" s="85">
        <f t="shared" si="12"/>
        <v>529.75156000000425</v>
      </c>
      <c r="T51" s="86">
        <f>IF((K51)=0,"",(S51/K51))</f>
        <v>3.5196580641617325E-3</v>
      </c>
      <c r="U51" s="83"/>
      <c r="V51" s="80">
        <v>0.13</v>
      </c>
      <c r="W51" s="84">
        <f>W50*V51</f>
        <v>151760.85131999999</v>
      </c>
      <c r="X51" s="83"/>
      <c r="Y51" s="85">
        <f t="shared" si="13"/>
        <v>718.87659999998868</v>
      </c>
      <c r="Z51" s="86">
        <f>IF((Q51)=0,"",(Y51/Q51))</f>
        <v>4.7594491619474284E-3</v>
      </c>
      <c r="AA51" s="83"/>
      <c r="AB51" s="80">
        <v>0.13</v>
      </c>
      <c r="AC51" s="84">
        <f>AC50*AB51</f>
        <v>152164.08272000001</v>
      </c>
      <c r="AD51" s="83"/>
      <c r="AE51" s="85">
        <f t="shared" si="14"/>
        <v>403.23140000001877</v>
      </c>
      <c r="AF51" s="86">
        <f>IF((W51)=0,"",(AE51/W51))</f>
        <v>2.6570185689705501E-3</v>
      </c>
      <c r="AG51" s="83"/>
      <c r="AH51" s="80">
        <v>0.13</v>
      </c>
      <c r="AI51" s="84">
        <f>AI50*AH51</f>
        <v>152586.24732000002</v>
      </c>
      <c r="AJ51" s="83"/>
      <c r="AK51" s="85">
        <f t="shared" si="15"/>
        <v>422.16460000001825</v>
      </c>
      <c r="AL51" s="86">
        <f>IF((AC51)=0,"",(AK51/AC51))</f>
        <v>2.7744037387380785E-3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1336731.5231493034</v>
      </c>
      <c r="I52" s="83"/>
      <c r="J52" s="88"/>
      <c r="K52" s="84">
        <f>K50+K51</f>
        <v>1308298.55516</v>
      </c>
      <c r="L52" s="83"/>
      <c r="M52" s="85">
        <f>K52-H52</f>
        <v>-28432.967989303404</v>
      </c>
      <c r="N52" s="86">
        <f>IF((H52)=0,"",(M52/H52))</f>
        <v>-2.1270515056244128E-2</v>
      </c>
      <c r="O52" s="83"/>
      <c r="P52" s="88"/>
      <c r="Q52" s="84">
        <f>Q50+Q51</f>
        <v>1312903.3187200001</v>
      </c>
      <c r="R52" s="83"/>
      <c r="S52" s="85">
        <f t="shared" si="12"/>
        <v>4604.7635600001086</v>
      </c>
      <c r="T52" s="86">
        <f>IF((K52)=0,"",(S52/K52))</f>
        <v>3.5196580641617872E-3</v>
      </c>
      <c r="U52" s="83"/>
      <c r="V52" s="88"/>
      <c r="W52" s="84">
        <f>W50+W51</f>
        <v>1319152.0153199998</v>
      </c>
      <c r="X52" s="83"/>
      <c r="Y52" s="85">
        <f t="shared" si="13"/>
        <v>6248.6965999996755</v>
      </c>
      <c r="Z52" s="86">
        <f>IF((Q52)=0,"",(Y52/Q52))</f>
        <v>4.7594491619472558E-3</v>
      </c>
      <c r="AA52" s="83"/>
      <c r="AB52" s="88"/>
      <c r="AC52" s="84">
        <f>AC50+AC51</f>
        <v>1322657.02672</v>
      </c>
      <c r="AD52" s="83"/>
      <c r="AE52" s="85">
        <f t="shared" si="14"/>
        <v>3505.0114000001922</v>
      </c>
      <c r="AF52" s="86">
        <f>IF((W52)=0,"",(AE52/W52))</f>
        <v>2.6570185689705722E-3</v>
      </c>
      <c r="AG52" s="83"/>
      <c r="AH52" s="88"/>
      <c r="AI52" s="84">
        <f>AI50+AI51</f>
        <v>1326326.6113200001</v>
      </c>
      <c r="AJ52" s="83"/>
      <c r="AK52" s="85">
        <f t="shared" si="15"/>
        <v>3669.5846000001766</v>
      </c>
      <c r="AL52" s="86">
        <f>IF((AC52)=0,"",(AK52/AC52))</f>
        <v>2.7744037387380923E-3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-133673.15</v>
      </c>
      <c r="I53" s="83"/>
      <c r="J53" s="88"/>
      <c r="K53" s="90">
        <f>ROUND(-K52*10%,2)</f>
        <v>-130829.86</v>
      </c>
      <c r="L53" s="83"/>
      <c r="M53" s="91">
        <f>K53-H53</f>
        <v>2843.2899999999936</v>
      </c>
      <c r="N53" s="92">
        <f>IF((H53)=0,"",(M53/H53))</f>
        <v>-2.1270464562254975E-2</v>
      </c>
      <c r="O53" s="83"/>
      <c r="P53" s="88"/>
      <c r="Q53" s="90">
        <f>ROUND(-Q52*10%,2)</f>
        <v>-131290.32999999999</v>
      </c>
      <c r="R53" s="83"/>
      <c r="S53" s="91">
        <f t="shared" si="12"/>
        <v>-460.46999999998661</v>
      </c>
      <c r="T53" s="92">
        <f>IF((K53)=0,"",(S53/K53))</f>
        <v>3.5196093613490574E-3</v>
      </c>
      <c r="U53" s="83"/>
      <c r="V53" s="88"/>
      <c r="W53" s="90">
        <f>ROUND(-W52*10%,2)</f>
        <v>-131915.20000000001</v>
      </c>
      <c r="X53" s="83"/>
      <c r="Y53" s="91">
        <f t="shared" si="13"/>
        <v>-624.87000000002445</v>
      </c>
      <c r="Z53" s="92">
        <f>IF((Q53)=0,"",(Y53/Q53))</f>
        <v>4.7594518194906243E-3</v>
      </c>
      <c r="AA53" s="83"/>
      <c r="AB53" s="88"/>
      <c r="AC53" s="90">
        <f>ROUND(-AC52*10%,2)</f>
        <v>-132265.70000000001</v>
      </c>
      <c r="AD53" s="83"/>
      <c r="AE53" s="91">
        <f t="shared" si="14"/>
        <v>-350.5</v>
      </c>
      <c r="AF53" s="92">
        <f>IF((W53)=0,"",(AE53/W53))</f>
        <v>2.6570099579123554E-3</v>
      </c>
      <c r="AG53" s="83"/>
      <c r="AH53" s="88"/>
      <c r="AI53" s="90">
        <f>ROUND(-AI52*10%,2)</f>
        <v>-132632.66</v>
      </c>
      <c r="AJ53" s="83"/>
      <c r="AK53" s="91">
        <f t="shared" si="15"/>
        <v>-366.95999999999185</v>
      </c>
      <c r="AL53" s="92">
        <f>IF((AC53)=0,"",(AK53/AC53))</f>
        <v>2.7744154380159921E-3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1203058.3731493035</v>
      </c>
      <c r="I54" s="96"/>
      <c r="J54" s="93"/>
      <c r="K54" s="97">
        <f>K52+K53</f>
        <v>1177468.6951599999</v>
      </c>
      <c r="L54" s="96"/>
      <c r="M54" s="98">
        <f>K54-H54</f>
        <v>-25589.6779893036</v>
      </c>
      <c r="N54" s="99">
        <f>IF((H54)=0,"",(M54/H54))</f>
        <v>-2.1270520666687415E-2</v>
      </c>
      <c r="O54" s="96"/>
      <c r="P54" s="93"/>
      <c r="Q54" s="97">
        <f>Q52+Q53</f>
        <v>1181612.98872</v>
      </c>
      <c r="R54" s="96"/>
      <c r="S54" s="98">
        <f t="shared" si="12"/>
        <v>4144.2935600001365</v>
      </c>
      <c r="T54" s="99">
        <f>IF((K54)=0,"",(S54/K54))</f>
        <v>3.5196634755856426E-3</v>
      </c>
      <c r="U54" s="96"/>
      <c r="V54" s="93"/>
      <c r="W54" s="97">
        <f>W52+W53</f>
        <v>1187236.8153199998</v>
      </c>
      <c r="X54" s="96"/>
      <c r="Y54" s="98">
        <f t="shared" si="13"/>
        <v>5623.8265999997966</v>
      </c>
      <c r="Z54" s="99">
        <f>IF((Q54)=0,"",(Y54/Q54))</f>
        <v>4.759448866664788E-3</v>
      </c>
      <c r="AA54" s="96"/>
      <c r="AB54" s="93"/>
      <c r="AC54" s="97">
        <f>AC52+AC53</f>
        <v>1190391.32672</v>
      </c>
      <c r="AD54" s="96"/>
      <c r="AE54" s="98">
        <f t="shared" si="14"/>
        <v>3154.5114000001922</v>
      </c>
      <c r="AF54" s="99">
        <f>IF((W54)=0,"",(AE54/W54))</f>
        <v>2.6570195257548061E-3</v>
      </c>
      <c r="AG54" s="96"/>
      <c r="AH54" s="93"/>
      <c r="AI54" s="97">
        <f>AI52+AI53</f>
        <v>1193693.9513200002</v>
      </c>
      <c r="AJ54" s="96"/>
      <c r="AK54" s="98">
        <f t="shared" si="15"/>
        <v>3302.6246000002138</v>
      </c>
      <c r="AL54" s="99">
        <f>IF((AC54)=0,"",(AK54/AC54))</f>
        <v>2.7744024388183788E-3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1265515.3505746049</v>
      </c>
      <c r="I56" s="110"/>
      <c r="J56" s="107"/>
      <c r="K56" s="109">
        <f>SUM(K47:K48,K39,K40:K43)</f>
        <v>1240353.432</v>
      </c>
      <c r="L56" s="110"/>
      <c r="M56" s="111">
        <f>K56-H56</f>
        <v>-25161.918574604904</v>
      </c>
      <c r="N56" s="78">
        <f>IF((H56)=0,"",(M56/H56))</f>
        <v>-1.9882744656696722E-2</v>
      </c>
      <c r="O56" s="110"/>
      <c r="P56" s="107"/>
      <c r="Q56" s="109">
        <f>SUM(Q47:Q48,Q39,Q40:Q43)</f>
        <v>1244428.4439999999</v>
      </c>
      <c r="R56" s="110"/>
      <c r="S56" s="111">
        <f t="shared" si="12"/>
        <v>4075.0119999998715</v>
      </c>
      <c r="T56" s="78">
        <f>IF((K56)=0,"",(S56/K56))</f>
        <v>3.2853635865941404E-3</v>
      </c>
      <c r="U56" s="110"/>
      <c r="V56" s="107"/>
      <c r="W56" s="109">
        <f>SUM(W47:W48,W39,W40:W43)</f>
        <v>1249958.264</v>
      </c>
      <c r="X56" s="110"/>
      <c r="Y56" s="111">
        <f t="shared" si="13"/>
        <v>5529.8200000000652</v>
      </c>
      <c r="Z56" s="78">
        <f>IF((Q56)=0,"",(Y56/Q56))</f>
        <v>4.4436624915333948E-3</v>
      </c>
      <c r="AA56" s="110"/>
      <c r="AB56" s="107"/>
      <c r="AC56" s="109">
        <f>SUM(AC47:AC48,AC39,AC40:AC43)</f>
        <v>1253060.044</v>
      </c>
      <c r="AD56" s="110"/>
      <c r="AE56" s="111">
        <f t="shared" si="14"/>
        <v>3101.7800000000279</v>
      </c>
      <c r="AF56" s="78">
        <f>IF((W56)=0,"",(AE56/W56))</f>
        <v>2.4815068545360874E-3</v>
      </c>
      <c r="AG56" s="110"/>
      <c r="AH56" s="107"/>
      <c r="AI56" s="109">
        <f>SUM(AI47:AI48,AI39,AI40:AI43)</f>
        <v>1256307.4639999999</v>
      </c>
      <c r="AJ56" s="110"/>
      <c r="AK56" s="111">
        <f t="shared" si="15"/>
        <v>3247.4199999999255</v>
      </c>
      <c r="AL56" s="78">
        <f>IF((AC56)=0,"",(AK56/AC56))</f>
        <v>2.5915916923131303E-3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164516.99557469864</v>
      </c>
      <c r="I57" s="115"/>
      <c r="J57" s="113">
        <v>0.13</v>
      </c>
      <c r="K57" s="116">
        <f>K56*J57</f>
        <v>161245.94616000002</v>
      </c>
      <c r="L57" s="115"/>
      <c r="M57" s="117">
        <f>K57-H57</f>
        <v>-3271.0494146986166</v>
      </c>
      <c r="N57" s="86">
        <f>IF((H57)=0,"",(M57/H57))</f>
        <v>-1.9882744656696594E-2</v>
      </c>
      <c r="O57" s="115"/>
      <c r="P57" s="113">
        <v>0.13</v>
      </c>
      <c r="Q57" s="116">
        <f>Q56*P57</f>
        <v>161775.69772</v>
      </c>
      <c r="R57" s="115"/>
      <c r="S57" s="117">
        <f t="shared" si="12"/>
        <v>529.75155999997514</v>
      </c>
      <c r="T57" s="86">
        <f>IF((K57)=0,"",(S57/K57))</f>
        <v>3.2853635865940896E-3</v>
      </c>
      <c r="U57" s="115"/>
      <c r="V57" s="113">
        <v>0.13</v>
      </c>
      <c r="W57" s="116">
        <f>W56*V57</f>
        <v>162494.57432000001</v>
      </c>
      <c r="X57" s="115"/>
      <c r="Y57" s="117">
        <f t="shared" si="13"/>
        <v>718.87660000001779</v>
      </c>
      <c r="Z57" s="86">
        <f>IF((Q57)=0,"",(Y57/Q57))</f>
        <v>4.4436624915334521E-3</v>
      </c>
      <c r="AA57" s="115"/>
      <c r="AB57" s="113">
        <v>0.13</v>
      </c>
      <c r="AC57" s="116">
        <f>AC56*AB57</f>
        <v>162897.80572</v>
      </c>
      <c r="AD57" s="115"/>
      <c r="AE57" s="117">
        <f t="shared" si="14"/>
        <v>403.23139999998966</v>
      </c>
      <c r="AF57" s="86">
        <f>IF((W57)=0,"",(AE57/W57))</f>
        <v>2.4815068545360011E-3</v>
      </c>
      <c r="AG57" s="115"/>
      <c r="AH57" s="113">
        <v>0.13</v>
      </c>
      <c r="AI57" s="116">
        <f>AI56*AH57</f>
        <v>163319.97031999999</v>
      </c>
      <c r="AJ57" s="115"/>
      <c r="AK57" s="117">
        <f t="shared" si="15"/>
        <v>422.16459999998915</v>
      </c>
      <c r="AL57" s="86">
        <f>IF((AC57)=0,"",(AK57/AC57))</f>
        <v>2.5915916923131229E-3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1430032.3461493035</v>
      </c>
      <c r="I58" s="115"/>
      <c r="J58" s="119"/>
      <c r="K58" s="116">
        <f>K56+K57</f>
        <v>1401599.3781600001</v>
      </c>
      <c r="L58" s="115"/>
      <c r="M58" s="117">
        <f>K58-H58</f>
        <v>-28432.967989303404</v>
      </c>
      <c r="N58" s="86">
        <f>IF((H58)=0,"",(M58/H58))</f>
        <v>-1.9882744656696625E-2</v>
      </c>
      <c r="O58" s="115"/>
      <c r="P58" s="119"/>
      <c r="Q58" s="116">
        <f>Q56+Q57</f>
        <v>1406204.14172</v>
      </c>
      <c r="R58" s="115"/>
      <c r="S58" s="117">
        <f t="shared" si="12"/>
        <v>4604.7635599998757</v>
      </c>
      <c r="T58" s="86">
        <f>IF((K58)=0,"",(S58/K58))</f>
        <v>3.2853635865941555E-3</v>
      </c>
      <c r="U58" s="115"/>
      <c r="V58" s="119"/>
      <c r="W58" s="116">
        <f>W56+W57</f>
        <v>1412452.8383200001</v>
      </c>
      <c r="X58" s="115"/>
      <c r="Y58" s="117">
        <f t="shared" si="13"/>
        <v>6248.6966000001412</v>
      </c>
      <c r="Z58" s="86">
        <f>IF((Q58)=0,"",(Y58/Q58))</f>
        <v>4.4436624915334426E-3</v>
      </c>
      <c r="AA58" s="115"/>
      <c r="AB58" s="119"/>
      <c r="AC58" s="116">
        <f>AC56+AC57</f>
        <v>1415957.8497200001</v>
      </c>
      <c r="AD58" s="115"/>
      <c r="AE58" s="117">
        <f t="shared" si="14"/>
        <v>3505.0113999999594</v>
      </c>
      <c r="AF58" s="86">
        <f>IF((W58)=0,"",(AE58/W58))</f>
        <v>2.4815068545360358E-3</v>
      </c>
      <c r="AG58" s="115"/>
      <c r="AH58" s="119"/>
      <c r="AI58" s="116">
        <f>AI56+AI57</f>
        <v>1419627.43432</v>
      </c>
      <c r="AJ58" s="115"/>
      <c r="AK58" s="117">
        <f t="shared" si="15"/>
        <v>3669.5845999999437</v>
      </c>
      <c r="AL58" s="86">
        <f>IF((AC58)=0,"",(AK58/AC58))</f>
        <v>2.5915916923131498E-3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-143003.23000000001</v>
      </c>
      <c r="I59" s="115"/>
      <c r="J59" s="119"/>
      <c r="K59" s="122">
        <f>ROUND(-K58*10%,2)</f>
        <v>-140159.94</v>
      </c>
      <c r="L59" s="115"/>
      <c r="M59" s="123">
        <f>K59-H59</f>
        <v>2843.2900000000081</v>
      </c>
      <c r="N59" s="92">
        <f>IF((H59)=0,"",(M59/H59))</f>
        <v>-1.9882697754449379E-2</v>
      </c>
      <c r="O59" s="115"/>
      <c r="P59" s="119"/>
      <c r="Q59" s="122">
        <f>ROUND(-Q58*10%,2)</f>
        <v>-140620.41</v>
      </c>
      <c r="R59" s="115"/>
      <c r="S59" s="123">
        <f t="shared" si="12"/>
        <v>-460.47000000000116</v>
      </c>
      <c r="T59" s="92">
        <f>IF((K59)=0,"",(S59/K59))</f>
        <v>3.2853181872081363E-3</v>
      </c>
      <c r="U59" s="115"/>
      <c r="V59" s="119"/>
      <c r="W59" s="122">
        <f>ROUND(-W58*10%,2)</f>
        <v>-141245.28</v>
      </c>
      <c r="X59" s="115"/>
      <c r="Y59" s="123">
        <f t="shared" si="13"/>
        <v>-624.86999999999534</v>
      </c>
      <c r="Z59" s="92">
        <f>IF((Q59)=0,"",(Y59/Q59))</f>
        <v>4.4436650412269128E-3</v>
      </c>
      <c r="AA59" s="115"/>
      <c r="AB59" s="119"/>
      <c r="AC59" s="122">
        <f>ROUND(-AC58*10%,2)</f>
        <v>-141595.78</v>
      </c>
      <c r="AD59" s="115"/>
      <c r="AE59" s="123">
        <f t="shared" si="14"/>
        <v>-350.5</v>
      </c>
      <c r="AF59" s="92">
        <f>IF((W59)=0,"",(AE59/W59))</f>
        <v>2.4814988507934565E-3</v>
      </c>
      <c r="AG59" s="115"/>
      <c r="AH59" s="119"/>
      <c r="AI59" s="122">
        <f>ROUND(-AI58*10%,2)</f>
        <v>-141962.74</v>
      </c>
      <c r="AJ59" s="115"/>
      <c r="AK59" s="123">
        <f t="shared" si="15"/>
        <v>-366.95999999999185</v>
      </c>
      <c r="AL59" s="92">
        <f>IF((AC59)=0,"",(AK59/AC59))</f>
        <v>2.5916026593447335E-3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1287029.1161493035</v>
      </c>
      <c r="I60" s="127"/>
      <c r="J60" s="124"/>
      <c r="K60" s="128">
        <f>SUM(K58:K59)</f>
        <v>1261439.4381600001</v>
      </c>
      <c r="L60" s="127"/>
      <c r="M60" s="129">
        <f>K60-H60</f>
        <v>-25589.677989303367</v>
      </c>
      <c r="N60" s="130">
        <f>IF((H60)=0,"",(M60/H60))</f>
        <v>-1.9882749868057221E-2</v>
      </c>
      <c r="O60" s="127"/>
      <c r="P60" s="124"/>
      <c r="Q60" s="128">
        <f>SUM(Q58:Q59)</f>
        <v>1265583.73172</v>
      </c>
      <c r="R60" s="127"/>
      <c r="S60" s="129">
        <f t="shared" si="12"/>
        <v>4144.2935599999037</v>
      </c>
      <c r="T60" s="130">
        <f>IF((K60)=0,"",(S60/K60))</f>
        <v>3.2853686309704901E-3</v>
      </c>
      <c r="U60" s="127"/>
      <c r="V60" s="124"/>
      <c r="W60" s="128">
        <f>SUM(W58:W59)</f>
        <v>1271207.5583200001</v>
      </c>
      <c r="X60" s="127"/>
      <c r="Y60" s="129">
        <f t="shared" si="13"/>
        <v>5623.8266000000294</v>
      </c>
      <c r="Z60" s="130">
        <f>IF((Q60)=0,"",(Y60/Q60))</f>
        <v>4.4436622082340855E-3</v>
      </c>
      <c r="AA60" s="127"/>
      <c r="AB60" s="124"/>
      <c r="AC60" s="128">
        <f>SUM(AC58:AC59)</f>
        <v>1274362.06972</v>
      </c>
      <c r="AD60" s="127"/>
      <c r="AE60" s="129">
        <f t="shared" si="14"/>
        <v>3154.5113999999594</v>
      </c>
      <c r="AF60" s="130">
        <f>IF((W60)=0,"",(AE60/W60))</f>
        <v>2.4815077438407403E-3</v>
      </c>
      <c r="AG60" s="127"/>
      <c r="AH60" s="124"/>
      <c r="AI60" s="128">
        <f>SUM(AI58:AI59)</f>
        <v>1277664.69432</v>
      </c>
      <c r="AJ60" s="127"/>
      <c r="AK60" s="129">
        <f t="shared" si="15"/>
        <v>3302.624599999981</v>
      </c>
      <c r="AL60" s="130">
        <f>IF((AC60)=0,"",(AK60/AC60))</f>
        <v>2.5915904737541556E-3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3">
        <v>6.0000000000000001E-3</v>
      </c>
      <c r="I63" s="152"/>
      <c r="J63" s="193">
        <v>6.0000000000000001E-3</v>
      </c>
      <c r="K63" s="152"/>
      <c r="L63" s="152"/>
      <c r="M63" s="152"/>
      <c r="N63" s="152"/>
      <c r="O63" s="152"/>
      <c r="P63" s="193">
        <v>6.0000000000000001E-3</v>
      </c>
      <c r="Q63" s="152"/>
      <c r="R63" s="152"/>
      <c r="S63" s="152"/>
      <c r="T63" s="152"/>
      <c r="U63" s="152"/>
      <c r="V63" s="193">
        <v>6.0000000000000001E-3</v>
      </c>
      <c r="W63" s="152"/>
      <c r="X63" s="152"/>
      <c r="Y63" s="152"/>
      <c r="Z63" s="152"/>
      <c r="AA63" s="152"/>
      <c r="AB63" s="193">
        <v>6.0000000000000001E-3</v>
      </c>
      <c r="AC63" s="152"/>
      <c r="AD63" s="152"/>
      <c r="AE63" s="152"/>
      <c r="AF63" s="152"/>
      <c r="AG63" s="152"/>
      <c r="AH63" s="193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  <pageSetUpPr fitToPage="1"/>
  </sheetPr>
  <dimension ref="A1:AP79"/>
  <sheetViews>
    <sheetView showGridLines="0" topLeftCell="O40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76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250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9.4</v>
      </c>
      <c r="H12" s="18">
        <f t="shared" ref="H12:H27" si="0">F12*G12</f>
        <v>9.4</v>
      </c>
      <c r="I12" s="19"/>
      <c r="J12" s="16">
        <v>9.5439000000000007</v>
      </c>
      <c r="K12" s="18">
        <f t="shared" ref="K12:K27" si="1">$F12*J12</f>
        <v>9.5439000000000007</v>
      </c>
      <c r="L12" s="19"/>
      <c r="M12" s="21">
        <f>K12-H12</f>
        <v>0.14390000000000036</v>
      </c>
      <c r="N12" s="22">
        <f>IF((H12)=0,"",(M12/H12))</f>
        <v>1.530851063829791E-2</v>
      </c>
      <c r="O12" s="19"/>
      <c r="P12" s="16">
        <v>9.7304999999999993</v>
      </c>
      <c r="Q12" s="18">
        <f t="shared" ref="Q12:Q27" si="2">$F12*P12</f>
        <v>9.7304999999999993</v>
      </c>
      <c r="R12" s="19"/>
      <c r="S12" s="21">
        <f>Q12-K12</f>
        <v>0.18659999999999854</v>
      </c>
      <c r="T12" s="22">
        <f t="shared" ref="T12:T34" si="3">IF((K12)=0,"",(S12/K12))</f>
        <v>1.9551755571621511E-2</v>
      </c>
      <c r="U12" s="19"/>
      <c r="V12" s="16">
        <v>9.9322999999999997</v>
      </c>
      <c r="W12" s="18">
        <f t="shared" ref="W12:W27" si="4">$F12*V12</f>
        <v>9.9322999999999997</v>
      </c>
      <c r="X12" s="19"/>
      <c r="Y12" s="21">
        <f>W12-Q12</f>
        <v>0.20180000000000042</v>
      </c>
      <c r="Z12" s="22">
        <f t="shared" ref="Z12:Z34" si="5">IF((Q12)=0,"",(Y12/Q12))</f>
        <v>2.0738913724885715E-2</v>
      </c>
      <c r="AA12" s="19"/>
      <c r="AB12" s="16">
        <v>10.0406</v>
      </c>
      <c r="AC12" s="18">
        <f t="shared" ref="AC12:AC27" si="6">$F12*AB12</f>
        <v>10.0406</v>
      </c>
      <c r="AD12" s="19"/>
      <c r="AE12" s="21">
        <f>AC12-W12</f>
        <v>0.10829999999999984</v>
      </c>
      <c r="AF12" s="22">
        <f t="shared" ref="AF12:AF34" si="7">IF((W12)=0,"",(AE12/W12))</f>
        <v>1.0903818853639122E-2</v>
      </c>
      <c r="AG12" s="19"/>
      <c r="AH12" s="16">
        <v>10.323</v>
      </c>
      <c r="AI12" s="18">
        <f t="shared" ref="AI12:AI27" si="8">$F12*AH12</f>
        <v>10.323</v>
      </c>
      <c r="AJ12" s="19"/>
      <c r="AK12" s="21">
        <f>AI12-AC12</f>
        <v>0.28240000000000087</v>
      </c>
      <c r="AL12" s="22">
        <f t="shared" ref="AL12:AL34" si="9">IF((AC12)=0,"",(AK12/AC12))</f>
        <v>2.8125809214588859E-2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ref="H14" si="16">F14*G14</f>
        <v>0</v>
      </c>
      <c r="I14" s="19"/>
      <c r="J14" s="16"/>
      <c r="K14" s="18">
        <f t="shared" ref="K14" si="17">$F14*J14</f>
        <v>0</v>
      </c>
      <c r="L14" s="19"/>
      <c r="M14" s="21">
        <f t="shared" ref="M14" si="18">K14-H14</f>
        <v>0</v>
      </c>
      <c r="N14" s="22" t="str">
        <f t="shared" ref="N14" si="19">IF((H14)=0,"",(M14/H14))</f>
        <v/>
      </c>
      <c r="O14" s="19"/>
      <c r="P14" s="16"/>
      <c r="Q14" s="18">
        <f t="shared" ref="Q14" si="20">$F14*P14</f>
        <v>0</v>
      </c>
      <c r="R14" s="19"/>
      <c r="S14" s="21">
        <f t="shared" ref="S14" si="21">Q14-K14</f>
        <v>0</v>
      </c>
      <c r="T14" s="22" t="str">
        <f t="shared" ref="T14" si="22">IF((K14)=0,"",(S14/K14))</f>
        <v/>
      </c>
      <c r="U14" s="19"/>
      <c r="V14" s="16"/>
      <c r="W14" s="18">
        <f t="shared" ref="W14" si="23">$F14*V14</f>
        <v>0</v>
      </c>
      <c r="X14" s="19"/>
      <c r="Y14" s="21">
        <f t="shared" ref="Y14" si="24">W14-Q14</f>
        <v>0</v>
      </c>
      <c r="Z14" s="22" t="str">
        <f t="shared" ref="Z14" si="25">IF((Q14)=0,"",(Y14/Q14))</f>
        <v/>
      </c>
      <c r="AA14" s="19"/>
      <c r="AB14" s="16"/>
      <c r="AC14" s="18">
        <f t="shared" ref="AC14" si="26">$F14*AB14</f>
        <v>0</v>
      </c>
      <c r="AD14" s="19"/>
      <c r="AE14" s="21">
        <f t="shared" ref="AE14" si="27">AC14-W14</f>
        <v>0</v>
      </c>
      <c r="AF14" s="22" t="str">
        <f t="shared" ref="AF14" si="28">IF((W14)=0,"",(AE14/W14))</f>
        <v/>
      </c>
      <c r="AG14" s="19"/>
      <c r="AH14" s="16"/>
      <c r="AI14" s="18">
        <f t="shared" ref="AI14" si="29">$F14*AH14</f>
        <v>0</v>
      </c>
      <c r="AJ14" s="19"/>
      <c r="AK14" s="21">
        <f t="shared" ref="AK14" si="30">AI14-AC14</f>
        <v>0</v>
      </c>
      <c r="AL14" s="22" t="str">
        <f t="shared" ref="AL14" si="31"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250</v>
      </c>
      <c r="G19" s="16">
        <v>1.46E-2</v>
      </c>
      <c r="H19" s="18">
        <f t="shared" si="0"/>
        <v>3.65</v>
      </c>
      <c r="I19" s="19"/>
      <c r="J19" s="16">
        <v>1.4800000000000001E-2</v>
      </c>
      <c r="K19" s="18">
        <f t="shared" si="1"/>
        <v>3.7</v>
      </c>
      <c r="L19" s="19"/>
      <c r="M19" s="21">
        <f t="shared" si="10"/>
        <v>5.0000000000000266E-2</v>
      </c>
      <c r="N19" s="22">
        <f t="shared" si="11"/>
        <v>1.3698630136986375E-2</v>
      </c>
      <c r="O19" s="19"/>
      <c r="P19" s="16">
        <v>1.5100000000000001E-2</v>
      </c>
      <c r="Q19" s="18">
        <f t="shared" si="2"/>
        <v>3.7750000000000004</v>
      </c>
      <c r="R19" s="19"/>
      <c r="S19" s="21">
        <f t="shared" si="12"/>
        <v>7.5000000000000178E-2</v>
      </c>
      <c r="T19" s="22">
        <f t="shared" si="3"/>
        <v>2.0270270270270316E-2</v>
      </c>
      <c r="U19" s="19"/>
      <c r="V19" s="16">
        <v>1.54E-2</v>
      </c>
      <c r="W19" s="18">
        <f t="shared" si="4"/>
        <v>3.85</v>
      </c>
      <c r="X19" s="19"/>
      <c r="Y19" s="21">
        <f t="shared" si="13"/>
        <v>7.4999999999999734E-2</v>
      </c>
      <c r="Z19" s="22">
        <f t="shared" si="5"/>
        <v>1.98675496688741E-2</v>
      </c>
      <c r="AA19" s="19"/>
      <c r="AB19" s="16">
        <v>1.5599999999999999E-2</v>
      </c>
      <c r="AC19" s="18">
        <f t="shared" si="6"/>
        <v>3.9</v>
      </c>
      <c r="AD19" s="19"/>
      <c r="AE19" s="21">
        <f t="shared" si="14"/>
        <v>4.9999999999999822E-2</v>
      </c>
      <c r="AF19" s="22">
        <f t="shared" si="7"/>
        <v>1.2987012987012941E-2</v>
      </c>
      <c r="AG19" s="19"/>
      <c r="AH19" s="16">
        <v>1.6E-2</v>
      </c>
      <c r="AI19" s="18">
        <f t="shared" si="8"/>
        <v>4</v>
      </c>
      <c r="AJ19" s="19"/>
      <c r="AK19" s="21">
        <f t="shared" si="15"/>
        <v>0.10000000000000009</v>
      </c>
      <c r="AL19" s="22">
        <f t="shared" si="9"/>
        <v>2.5641025641025664E-2</v>
      </c>
    </row>
    <row r="20" spans="2:38" x14ac:dyDescent="0.25">
      <c r="B20" s="14" t="s">
        <v>15</v>
      </c>
      <c r="C20" s="14"/>
      <c r="D20" s="15" t="s">
        <v>58</v>
      </c>
      <c r="E20" s="15"/>
      <c r="F20" s="17">
        <f t="shared" ref="F20" si="32">$G$7</f>
        <v>250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250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1" si="33">$G$7</f>
        <v>250</v>
      </c>
      <c r="G24" s="16">
        <v>-1E-4</v>
      </c>
      <c r="H24" s="18">
        <f t="shared" si="0"/>
        <v>-2.5000000000000001E-2</v>
      </c>
      <c r="I24" s="19"/>
      <c r="J24" s="16">
        <v>0</v>
      </c>
      <c r="K24" s="18">
        <f t="shared" si="1"/>
        <v>0</v>
      </c>
      <c r="L24" s="19"/>
      <c r="M24" s="21">
        <f t="shared" si="10"/>
        <v>2.5000000000000001E-2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33"/>
        <v>250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33"/>
        <v>250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33"/>
        <v>250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13.065</v>
      </c>
      <c r="I28" s="31"/>
      <c r="J28" s="28"/>
      <c r="K28" s="30">
        <f>SUM(K12:K27)</f>
        <v>13.2439</v>
      </c>
      <c r="L28" s="31"/>
      <c r="M28" s="32">
        <f t="shared" si="10"/>
        <v>0.1789000000000005</v>
      </c>
      <c r="N28" s="33">
        <f t="shared" si="11"/>
        <v>1.369307309605821E-2</v>
      </c>
      <c r="O28" s="31"/>
      <c r="P28" s="28"/>
      <c r="Q28" s="30">
        <f>SUM(Q12:Q27)</f>
        <v>13.5055</v>
      </c>
      <c r="R28" s="31"/>
      <c r="S28" s="32">
        <f t="shared" si="12"/>
        <v>0.26159999999999961</v>
      </c>
      <c r="T28" s="33">
        <f t="shared" si="3"/>
        <v>1.9752489825504541E-2</v>
      </c>
      <c r="U28" s="31"/>
      <c r="V28" s="28"/>
      <c r="W28" s="30">
        <f>SUM(W12:W27)</f>
        <v>13.782299999999999</v>
      </c>
      <c r="X28" s="31"/>
      <c r="Y28" s="32">
        <f t="shared" si="13"/>
        <v>0.27679999999999971</v>
      </c>
      <c r="Z28" s="33">
        <f t="shared" si="5"/>
        <v>2.0495353744770628E-2</v>
      </c>
      <c r="AA28" s="31"/>
      <c r="AB28" s="28"/>
      <c r="AC28" s="30">
        <f>SUM(AC12:AC27)</f>
        <v>13.9406</v>
      </c>
      <c r="AD28" s="31"/>
      <c r="AE28" s="32">
        <f t="shared" si="14"/>
        <v>0.15830000000000055</v>
      </c>
      <c r="AF28" s="33">
        <f t="shared" si="7"/>
        <v>1.1485746210719587E-2</v>
      </c>
      <c r="AG28" s="31"/>
      <c r="AH28" s="28"/>
      <c r="AI28" s="30">
        <f>SUM(AI12:AI27)</f>
        <v>14.323</v>
      </c>
      <c r="AJ28" s="31"/>
      <c r="AK28" s="32">
        <f t="shared" si="15"/>
        <v>0.38240000000000052</v>
      </c>
      <c r="AL28" s="33">
        <f t="shared" si="9"/>
        <v>2.7430670128975834E-2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250</v>
      </c>
      <c r="G29" s="16">
        <v>-1.60867807341865E-3</v>
      </c>
      <c r="H29" s="18">
        <f t="shared" ref="H29:H35" si="34">F29*G29</f>
        <v>-0.40216951835466247</v>
      </c>
      <c r="I29" s="19"/>
      <c r="J29" s="16">
        <v>-6.9999999999999999E-4</v>
      </c>
      <c r="K29" s="18">
        <f t="shared" ref="K29:K35" si="35">$F29*J29</f>
        <v>-0.17499999999999999</v>
      </c>
      <c r="L29" s="19"/>
      <c r="M29" s="21">
        <f t="shared" si="10"/>
        <v>0.22716951835466248</v>
      </c>
      <c r="N29" s="22">
        <f t="shared" si="11"/>
        <v>-0.56486010994579605</v>
      </c>
      <c r="O29" s="19"/>
      <c r="P29" s="16">
        <v>0</v>
      </c>
      <c r="Q29" s="18">
        <f t="shared" ref="Q29:Q35" si="36">$F29*P29</f>
        <v>0</v>
      </c>
      <c r="R29" s="19"/>
      <c r="S29" s="21">
        <f t="shared" si="12"/>
        <v>0.17499999999999999</v>
      </c>
      <c r="T29" s="22">
        <f t="shared" si="3"/>
        <v>-1</v>
      </c>
      <c r="U29" s="19"/>
      <c r="V29" s="16">
        <v>0</v>
      </c>
      <c r="W29" s="18">
        <f t="shared" ref="W29:W35" si="37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8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9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" si="40">$G$7</f>
        <v>250</v>
      </c>
      <c r="G30" s="16">
        <v>-8.8672403707257532E-5</v>
      </c>
      <c r="H30" s="18">
        <f t="shared" si="34"/>
        <v>-2.2168100926814382E-2</v>
      </c>
      <c r="I30" s="19"/>
      <c r="J30" s="16">
        <v>1.1999999999999999E-3</v>
      </c>
      <c r="K30" s="18">
        <f t="shared" si="35"/>
        <v>0.3</v>
      </c>
      <c r="L30" s="19"/>
      <c r="M30" s="21">
        <f t="shared" ref="M30" si="41">K30-H30</f>
        <v>0.32216810092681436</v>
      </c>
      <c r="N30" s="22">
        <f t="shared" ref="N30" si="42">IF((H30)=0,"",(M30/H30))</f>
        <v>-14.532958957125734</v>
      </c>
      <c r="O30" s="19"/>
      <c r="P30" s="16">
        <v>0</v>
      </c>
      <c r="Q30" s="18">
        <f t="shared" si="36"/>
        <v>0</v>
      </c>
      <c r="R30" s="19"/>
      <c r="S30" s="21">
        <f t="shared" ref="S30" si="43">Q30-K30</f>
        <v>-0.3</v>
      </c>
      <c r="T30" s="22">
        <f t="shared" ref="T30" si="44">IF((K30)=0,"",(S30/K30))</f>
        <v>-1</v>
      </c>
      <c r="U30" s="19"/>
      <c r="V30" s="16">
        <v>0</v>
      </c>
      <c r="W30" s="18">
        <f t="shared" si="37"/>
        <v>0</v>
      </c>
      <c r="X30" s="19"/>
      <c r="Y30" s="21">
        <f t="shared" ref="Y30" si="45">W30-Q30</f>
        <v>0</v>
      </c>
      <c r="Z30" s="22" t="str">
        <f t="shared" ref="Z30" si="46">IF((Q30)=0,"",(Y30/Q30))</f>
        <v/>
      </c>
      <c r="AA30" s="19"/>
      <c r="AB30" s="16">
        <v>0</v>
      </c>
      <c r="AC30" s="18">
        <f t="shared" si="38"/>
        <v>0</v>
      </c>
      <c r="AD30" s="19"/>
      <c r="AE30" s="21">
        <f t="shared" ref="AE30" si="47">AC30-W30</f>
        <v>0</v>
      </c>
      <c r="AF30" s="22" t="str">
        <f t="shared" ref="AF30" si="48">IF((W30)=0,"",(AE30/W30))</f>
        <v/>
      </c>
      <c r="AG30" s="19"/>
      <c r="AH30" s="16">
        <v>0</v>
      </c>
      <c r="AI30" s="18">
        <f t="shared" si="39"/>
        <v>0</v>
      </c>
      <c r="AJ30" s="19"/>
      <c r="AK30" s="21">
        <f t="shared" ref="AK30" si="49">AI30-AC30</f>
        <v>0</v>
      </c>
      <c r="AL30" s="22" t="str">
        <f t="shared" ref="AL30" si="50">IF((AC30)=0,"",(AK30/AC30))</f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33"/>
        <v>250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2.5000000000000001E-2</v>
      </c>
      <c r="L31" s="19"/>
      <c r="M31" s="21">
        <f>K31-H31</f>
        <v>2.5000000000000001E-2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-2.5000000000000001E-2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ref="F32:F33" si="51">$G$7</f>
        <v>250</v>
      </c>
      <c r="G32" s="16"/>
      <c r="H32" s="18">
        <f t="shared" si="34"/>
        <v>0</v>
      </c>
      <c r="I32" s="36"/>
      <c r="J32" s="16"/>
      <c r="K32" s="18">
        <f t="shared" si="35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6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7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8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9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51"/>
        <v>250</v>
      </c>
      <c r="G33" s="141">
        <v>6.0000000000000002E-5</v>
      </c>
      <c r="H33" s="18">
        <f t="shared" si="34"/>
        <v>1.5000000000000001E-2</v>
      </c>
      <c r="I33" s="19"/>
      <c r="J33" s="141">
        <v>6.0000000000000002E-5</v>
      </c>
      <c r="K33" s="18">
        <f t="shared" si="35"/>
        <v>1.5000000000000001E-2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36"/>
        <v>1.5000000000000001E-2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37"/>
        <v>1.5000000000000001E-2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38"/>
        <v>1.5000000000000001E-2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39"/>
        <v>1.5000000000000001E-2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7.6975000000000477</v>
      </c>
      <c r="G34" s="38">
        <f>IF(ISBLANK($D$5)=TRUE, 0, IF($D$5="TOU", 0.64*$G$44+0.18*$G$45+0.18*$G$46, IF(AND($D$5="non-TOU", $F$48&gt;0), G48,G47)))</f>
        <v>8.8919999999999999E-2</v>
      </c>
      <c r="H34" s="18">
        <f t="shared" si="34"/>
        <v>0.68446170000000428</v>
      </c>
      <c r="I34" s="19"/>
      <c r="J34" s="38">
        <f>IF(ISBLANK($D$5)=TRUE, 0, IF($D$5="TOU", 0.64*$G$44+0.18*$G$45+0.18*$G$46, IF(AND($D$5="non-TOU", $F$48&gt;0), J48,J47)))</f>
        <v>8.8919999999999999E-2</v>
      </c>
      <c r="K34" s="18">
        <f t="shared" si="35"/>
        <v>0.68446170000000428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8.8919999999999999E-2</v>
      </c>
      <c r="Q34" s="18">
        <f t="shared" si="36"/>
        <v>0.68446170000000428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8.8919999999999999E-2</v>
      </c>
      <c r="W34" s="18">
        <f t="shared" si="37"/>
        <v>0.68446170000000428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8.8919999999999999E-2</v>
      </c>
      <c r="AC34" s="18">
        <f t="shared" si="38"/>
        <v>0.68446170000000428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8.8919999999999999E-2</v>
      </c>
      <c r="AI34" s="18">
        <f t="shared" si="39"/>
        <v>0.68446170000000428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34"/>
        <v>0</v>
      </c>
      <c r="I35" s="19"/>
      <c r="J35" s="38"/>
      <c r="K35" s="18">
        <f t="shared" si="35"/>
        <v>0</v>
      </c>
      <c r="L35" s="19"/>
      <c r="M35" s="21">
        <f t="shared" si="10"/>
        <v>0</v>
      </c>
      <c r="N35" s="22"/>
      <c r="O35" s="19"/>
      <c r="P35" s="38"/>
      <c r="Q35" s="18">
        <f t="shared" si="36"/>
        <v>0</v>
      </c>
      <c r="R35" s="19"/>
      <c r="S35" s="21">
        <f t="shared" si="12"/>
        <v>0</v>
      </c>
      <c r="T35" s="22"/>
      <c r="U35" s="19"/>
      <c r="V35" s="38"/>
      <c r="W35" s="18">
        <f t="shared" si="37"/>
        <v>0</v>
      </c>
      <c r="X35" s="19"/>
      <c r="Y35" s="21">
        <f t="shared" si="13"/>
        <v>0</v>
      </c>
      <c r="Z35" s="22"/>
      <c r="AA35" s="19"/>
      <c r="AB35" s="38"/>
      <c r="AC35" s="18">
        <f t="shared" si="38"/>
        <v>0</v>
      </c>
      <c r="AD35" s="19"/>
      <c r="AE35" s="21">
        <f t="shared" si="14"/>
        <v>0</v>
      </c>
      <c r="AF35" s="22"/>
      <c r="AG35" s="19"/>
      <c r="AH35" s="38"/>
      <c r="AI35" s="18">
        <f t="shared" si="39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13.340124080718526</v>
      </c>
      <c r="I36" s="31"/>
      <c r="J36" s="42"/>
      <c r="K36" s="44">
        <f>SUM(K29:K35)+K28</f>
        <v>14.093361700000004</v>
      </c>
      <c r="L36" s="31"/>
      <c r="M36" s="32">
        <f t="shared" si="10"/>
        <v>0.75323761928147803</v>
      </c>
      <c r="N36" s="33">
        <f t="shared" ref="N36:N46" si="52">IF((H36)=0,"",(M36/H36))</f>
        <v>5.6464063956510602E-2</v>
      </c>
      <c r="O36" s="31"/>
      <c r="P36" s="42"/>
      <c r="Q36" s="44">
        <f>SUM(Q29:Q35)+Q28</f>
        <v>14.204961700000004</v>
      </c>
      <c r="R36" s="31"/>
      <c r="S36" s="32">
        <f t="shared" si="12"/>
        <v>0.11159999999999926</v>
      </c>
      <c r="T36" s="33">
        <f t="shared" ref="T36:T46" si="53">IF((K36)=0,"",(S36/K36))</f>
        <v>7.9186217153568994E-3</v>
      </c>
      <c r="U36" s="31"/>
      <c r="V36" s="42"/>
      <c r="W36" s="44">
        <f>SUM(W29:W35)+W28</f>
        <v>14.481761700000003</v>
      </c>
      <c r="X36" s="31"/>
      <c r="Y36" s="32">
        <f t="shared" si="13"/>
        <v>0.27679999999999971</v>
      </c>
      <c r="Z36" s="33">
        <f t="shared" ref="Z36:Z46" si="54">IF((Q36)=0,"",(Y36/Q36))</f>
        <v>1.9486148984125713E-2</v>
      </c>
      <c r="AA36" s="31"/>
      <c r="AB36" s="42"/>
      <c r="AC36" s="44">
        <f>SUM(AC29:AC35)+AC28</f>
        <v>14.640061700000004</v>
      </c>
      <c r="AD36" s="31"/>
      <c r="AE36" s="32">
        <f t="shared" si="14"/>
        <v>0.15830000000000055</v>
      </c>
      <c r="AF36" s="33">
        <f t="shared" ref="AF36:AF46" si="55">IF((W36)=0,"",(AE36/W36))</f>
        <v>1.0930990529971261E-2</v>
      </c>
      <c r="AG36" s="31"/>
      <c r="AH36" s="42"/>
      <c r="AI36" s="44">
        <f>SUM(AI29:AI35)+AI28</f>
        <v>15.022461700000004</v>
      </c>
      <c r="AJ36" s="31"/>
      <c r="AK36" s="32">
        <f t="shared" si="15"/>
        <v>0.38240000000000052</v>
      </c>
      <c r="AL36" s="33">
        <f t="shared" ref="AL36:AL46" si="56">IF((AC36)=0,"",(AK36/AC36))</f>
        <v>2.6120108496537307E-2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257.69750000000005</v>
      </c>
      <c r="G37" s="20">
        <v>6.4000000000000003E-3</v>
      </c>
      <c r="H37" s="18">
        <f>F37*G37</f>
        <v>1.6492640000000003</v>
      </c>
      <c r="I37" s="19"/>
      <c r="J37" s="20">
        <v>6.6E-3</v>
      </c>
      <c r="K37" s="18">
        <f>$F37*J37</f>
        <v>1.7008035000000004</v>
      </c>
      <c r="L37" s="19"/>
      <c r="M37" s="21">
        <f t="shared" si="10"/>
        <v>5.1539500000000071E-2</v>
      </c>
      <c r="N37" s="22">
        <f t="shared" si="52"/>
        <v>3.1250000000000035E-2</v>
      </c>
      <c r="O37" s="19"/>
      <c r="P37" s="20">
        <v>6.7999999999999996E-3</v>
      </c>
      <c r="Q37" s="18">
        <f>$F37*P37</f>
        <v>1.7523430000000002</v>
      </c>
      <c r="R37" s="19"/>
      <c r="S37" s="21">
        <f t="shared" si="12"/>
        <v>5.1539499999999849E-2</v>
      </c>
      <c r="T37" s="22">
        <f t="shared" si="53"/>
        <v>3.0303030303030207E-2</v>
      </c>
      <c r="U37" s="19"/>
      <c r="V37" s="20">
        <v>7.0000000000000001E-3</v>
      </c>
      <c r="W37" s="18">
        <f>$F37*V37</f>
        <v>1.8038825000000003</v>
      </c>
      <c r="X37" s="19"/>
      <c r="Y37" s="21">
        <f t="shared" si="13"/>
        <v>5.1539500000000071E-2</v>
      </c>
      <c r="Z37" s="22">
        <f t="shared" si="54"/>
        <v>2.9411764705882391E-2</v>
      </c>
      <c r="AA37" s="19"/>
      <c r="AB37" s="20">
        <v>7.3000000000000001E-3</v>
      </c>
      <c r="AC37" s="18">
        <f>$F37*AB37</f>
        <v>1.8811917500000004</v>
      </c>
      <c r="AD37" s="19"/>
      <c r="AE37" s="21">
        <f t="shared" si="14"/>
        <v>7.7309250000000107E-2</v>
      </c>
      <c r="AF37" s="22">
        <f t="shared" si="55"/>
        <v>4.2857142857142913E-2</v>
      </c>
      <c r="AG37" s="19"/>
      <c r="AH37" s="20">
        <v>7.4999999999999997E-3</v>
      </c>
      <c r="AI37" s="18">
        <f>$F37*AH37</f>
        <v>1.9327312500000002</v>
      </c>
      <c r="AJ37" s="19"/>
      <c r="AK37" s="21">
        <f t="shared" si="15"/>
        <v>5.1539499999999849E-2</v>
      </c>
      <c r="AL37" s="22">
        <f t="shared" si="56"/>
        <v>2.7397260273972518E-2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257.69750000000005</v>
      </c>
      <c r="G38" s="20">
        <v>4.7999999999999996E-3</v>
      </c>
      <c r="H38" s="18">
        <f>F38*G38</f>
        <v>1.2369480000000002</v>
      </c>
      <c r="I38" s="19"/>
      <c r="J38" s="20">
        <v>5.1999999999999998E-3</v>
      </c>
      <c r="K38" s="18">
        <f>$F38*J38</f>
        <v>1.3400270000000001</v>
      </c>
      <c r="L38" s="19"/>
      <c r="M38" s="21">
        <f t="shared" si="10"/>
        <v>0.10307899999999992</v>
      </c>
      <c r="N38" s="22">
        <f t="shared" si="52"/>
        <v>8.3333333333333259E-2</v>
      </c>
      <c r="O38" s="19"/>
      <c r="P38" s="20">
        <v>5.3E-3</v>
      </c>
      <c r="Q38" s="18">
        <f>$F38*P38</f>
        <v>1.3657967500000003</v>
      </c>
      <c r="R38" s="19"/>
      <c r="S38" s="21">
        <f t="shared" si="12"/>
        <v>2.5769750000000258E-2</v>
      </c>
      <c r="T38" s="22">
        <f t="shared" si="53"/>
        <v>1.9230769230769423E-2</v>
      </c>
      <c r="U38" s="19"/>
      <c r="V38" s="20">
        <v>5.4000000000000003E-3</v>
      </c>
      <c r="W38" s="18">
        <f>$F38*V38</f>
        <v>1.3915665000000004</v>
      </c>
      <c r="X38" s="19"/>
      <c r="Y38" s="21">
        <f t="shared" si="13"/>
        <v>2.5769750000000036E-2</v>
      </c>
      <c r="Z38" s="22">
        <f t="shared" si="54"/>
        <v>1.8867924528301907E-2</v>
      </c>
      <c r="AA38" s="19"/>
      <c r="AB38" s="20">
        <v>5.4999999999999997E-3</v>
      </c>
      <c r="AC38" s="18">
        <f>$F38*AB38</f>
        <v>1.4173362500000002</v>
      </c>
      <c r="AD38" s="19"/>
      <c r="AE38" s="21">
        <f t="shared" si="14"/>
        <v>2.5769749999999814E-2</v>
      </c>
      <c r="AF38" s="22">
        <f t="shared" si="55"/>
        <v>1.8518518518518379E-2</v>
      </c>
      <c r="AG38" s="19"/>
      <c r="AH38" s="20">
        <v>5.5999999999999999E-3</v>
      </c>
      <c r="AI38" s="18">
        <f>$F38*AH38</f>
        <v>1.4431060000000002</v>
      </c>
      <c r="AJ38" s="19"/>
      <c r="AK38" s="21">
        <f t="shared" si="15"/>
        <v>2.5769750000000036E-2</v>
      </c>
      <c r="AL38" s="22">
        <f t="shared" si="56"/>
        <v>1.8181818181818205E-2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16.226336080718529</v>
      </c>
      <c r="I39" s="49"/>
      <c r="J39" s="48"/>
      <c r="K39" s="44">
        <f>SUM(K36:K38)</f>
        <v>17.134192200000005</v>
      </c>
      <c r="L39" s="49"/>
      <c r="M39" s="32">
        <f t="shared" si="10"/>
        <v>0.90785611928147603</v>
      </c>
      <c r="N39" s="33">
        <f t="shared" si="52"/>
        <v>5.5949544910527622E-2</v>
      </c>
      <c r="O39" s="49"/>
      <c r="P39" s="48"/>
      <c r="Q39" s="44">
        <f>SUM(Q36:Q38)</f>
        <v>17.323101450000003</v>
      </c>
      <c r="R39" s="49"/>
      <c r="S39" s="32">
        <f t="shared" si="12"/>
        <v>0.18890924999999825</v>
      </c>
      <c r="T39" s="33">
        <f t="shared" si="53"/>
        <v>1.1025279032413224E-2</v>
      </c>
      <c r="U39" s="49"/>
      <c r="V39" s="48"/>
      <c r="W39" s="44">
        <f>SUM(W36:W38)</f>
        <v>17.677210700000003</v>
      </c>
      <c r="X39" s="49"/>
      <c r="Y39" s="32">
        <f t="shared" si="13"/>
        <v>0.35410925000000049</v>
      </c>
      <c r="Z39" s="33">
        <f t="shared" si="54"/>
        <v>2.0441446413165261E-2</v>
      </c>
      <c r="AA39" s="49"/>
      <c r="AB39" s="48"/>
      <c r="AC39" s="44">
        <f>SUM(AC36:AC38)</f>
        <v>17.938589700000005</v>
      </c>
      <c r="AD39" s="49"/>
      <c r="AE39" s="32">
        <f t="shared" si="14"/>
        <v>0.26137900000000158</v>
      </c>
      <c r="AF39" s="33">
        <f t="shared" si="55"/>
        <v>1.4786212849745663E-2</v>
      </c>
      <c r="AG39" s="49"/>
      <c r="AH39" s="48"/>
      <c r="AI39" s="44">
        <f>SUM(AI36:AI38)</f>
        <v>18.398298950000004</v>
      </c>
      <c r="AJ39" s="49"/>
      <c r="AK39" s="32">
        <f t="shared" si="15"/>
        <v>0.45970924999999951</v>
      </c>
      <c r="AL39" s="33">
        <f t="shared" si="56"/>
        <v>2.5626833418236853E-2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257.69750000000005</v>
      </c>
      <c r="G40" s="51">
        <v>4.4000000000000003E-3</v>
      </c>
      <c r="H40" s="162">
        <f t="shared" ref="H40:H48" si="57">F40*G40</f>
        <v>1.1338690000000002</v>
      </c>
      <c r="I40" s="19"/>
      <c r="J40" s="51">
        <v>4.4000000000000003E-3</v>
      </c>
      <c r="K40" s="162">
        <f t="shared" ref="K40:K48" si="58">$F40*J40</f>
        <v>1.1338690000000002</v>
      </c>
      <c r="L40" s="19"/>
      <c r="M40" s="21">
        <f t="shared" si="10"/>
        <v>0</v>
      </c>
      <c r="N40" s="163">
        <f t="shared" si="52"/>
        <v>0</v>
      </c>
      <c r="O40" s="19"/>
      <c r="P40" s="51">
        <v>4.4000000000000003E-3</v>
      </c>
      <c r="Q40" s="162">
        <f t="shared" ref="Q40:Q48" si="59">$F40*P40</f>
        <v>1.1338690000000002</v>
      </c>
      <c r="R40" s="19"/>
      <c r="S40" s="21">
        <f t="shared" si="12"/>
        <v>0</v>
      </c>
      <c r="T40" s="163">
        <f t="shared" si="53"/>
        <v>0</v>
      </c>
      <c r="U40" s="19"/>
      <c r="V40" s="51">
        <v>4.4000000000000003E-3</v>
      </c>
      <c r="W40" s="162">
        <f t="shared" ref="W40:W48" si="60">$F40*V40</f>
        <v>1.1338690000000002</v>
      </c>
      <c r="X40" s="19"/>
      <c r="Y40" s="21">
        <f t="shared" si="13"/>
        <v>0</v>
      </c>
      <c r="Z40" s="163">
        <f t="shared" si="54"/>
        <v>0</v>
      </c>
      <c r="AA40" s="19"/>
      <c r="AB40" s="51">
        <v>4.4000000000000003E-3</v>
      </c>
      <c r="AC40" s="162">
        <f t="shared" ref="AC40:AC48" si="61">$F40*AB40</f>
        <v>1.1338690000000002</v>
      </c>
      <c r="AD40" s="19"/>
      <c r="AE40" s="21">
        <f t="shared" si="14"/>
        <v>0</v>
      </c>
      <c r="AF40" s="163">
        <f t="shared" si="55"/>
        <v>0</v>
      </c>
      <c r="AG40" s="19"/>
      <c r="AH40" s="51">
        <v>4.4000000000000003E-3</v>
      </c>
      <c r="AI40" s="162">
        <f t="shared" ref="AI40:AI48" si="62">$F40*AH40</f>
        <v>1.1338690000000002</v>
      </c>
      <c r="AJ40" s="19"/>
      <c r="AK40" s="21">
        <f t="shared" si="15"/>
        <v>0</v>
      </c>
      <c r="AL40" s="163">
        <f t="shared" si="56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257.69750000000005</v>
      </c>
      <c r="G41" s="51">
        <v>1.1999999999999999E-3</v>
      </c>
      <c r="H41" s="162">
        <f t="shared" si="57"/>
        <v>0.30923700000000004</v>
      </c>
      <c r="I41" s="19"/>
      <c r="J41" s="51">
        <v>1.1999999999999999E-3</v>
      </c>
      <c r="K41" s="162">
        <f t="shared" si="58"/>
        <v>0.30923700000000004</v>
      </c>
      <c r="L41" s="19"/>
      <c r="M41" s="21">
        <f t="shared" si="10"/>
        <v>0</v>
      </c>
      <c r="N41" s="163">
        <f t="shared" si="52"/>
        <v>0</v>
      </c>
      <c r="O41" s="19"/>
      <c r="P41" s="51">
        <v>1.2999999999999999E-3</v>
      </c>
      <c r="Q41" s="162">
        <f t="shared" si="59"/>
        <v>0.33500675000000002</v>
      </c>
      <c r="R41" s="19"/>
      <c r="S41" s="21">
        <f t="shared" si="12"/>
        <v>2.576974999999998E-2</v>
      </c>
      <c r="T41" s="163">
        <f t="shared" si="53"/>
        <v>8.3333333333333259E-2</v>
      </c>
      <c r="U41" s="19"/>
      <c r="V41" s="51">
        <v>1.2999999999999999E-3</v>
      </c>
      <c r="W41" s="162">
        <f t="shared" si="60"/>
        <v>0.33500675000000002</v>
      </c>
      <c r="X41" s="19"/>
      <c r="Y41" s="21">
        <f t="shared" si="13"/>
        <v>0</v>
      </c>
      <c r="Z41" s="163">
        <f t="shared" si="54"/>
        <v>0</v>
      </c>
      <c r="AA41" s="19"/>
      <c r="AB41" s="51">
        <v>1.2999999999999999E-3</v>
      </c>
      <c r="AC41" s="162">
        <f t="shared" si="61"/>
        <v>0.33500675000000002</v>
      </c>
      <c r="AD41" s="19"/>
      <c r="AE41" s="21">
        <f t="shared" si="14"/>
        <v>0</v>
      </c>
      <c r="AF41" s="163">
        <f t="shared" si="55"/>
        <v>0</v>
      </c>
      <c r="AG41" s="19"/>
      <c r="AH41" s="51">
        <v>1.2999999999999999E-3</v>
      </c>
      <c r="AI41" s="162">
        <f t="shared" si="62"/>
        <v>0.33500675000000002</v>
      </c>
      <c r="AJ41" s="19"/>
      <c r="AK41" s="21">
        <f t="shared" si="15"/>
        <v>0</v>
      </c>
      <c r="AL41" s="163">
        <f t="shared" si="56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57"/>
        <v>0.25</v>
      </c>
      <c r="I42" s="19"/>
      <c r="J42" s="51">
        <v>0.25</v>
      </c>
      <c r="K42" s="162">
        <f t="shared" si="58"/>
        <v>0.25</v>
      </c>
      <c r="L42" s="19"/>
      <c r="M42" s="21">
        <f t="shared" si="10"/>
        <v>0</v>
      </c>
      <c r="N42" s="163">
        <f t="shared" si="52"/>
        <v>0</v>
      </c>
      <c r="O42" s="19"/>
      <c r="P42" s="51">
        <v>0.25</v>
      </c>
      <c r="Q42" s="162">
        <f t="shared" si="59"/>
        <v>0.25</v>
      </c>
      <c r="R42" s="19"/>
      <c r="S42" s="21">
        <f t="shared" si="12"/>
        <v>0</v>
      </c>
      <c r="T42" s="163">
        <f t="shared" si="53"/>
        <v>0</v>
      </c>
      <c r="U42" s="19"/>
      <c r="V42" s="51">
        <v>0.25</v>
      </c>
      <c r="W42" s="162">
        <f t="shared" si="60"/>
        <v>0.25</v>
      </c>
      <c r="X42" s="19"/>
      <c r="Y42" s="21">
        <f t="shared" si="13"/>
        <v>0</v>
      </c>
      <c r="Z42" s="163">
        <f t="shared" si="54"/>
        <v>0</v>
      </c>
      <c r="AA42" s="19"/>
      <c r="AB42" s="51">
        <v>0.25</v>
      </c>
      <c r="AC42" s="162">
        <f t="shared" si="61"/>
        <v>0.25</v>
      </c>
      <c r="AD42" s="19"/>
      <c r="AE42" s="21">
        <f t="shared" si="14"/>
        <v>0</v>
      </c>
      <c r="AF42" s="163">
        <f t="shared" si="55"/>
        <v>0</v>
      </c>
      <c r="AG42" s="19"/>
      <c r="AH42" s="51">
        <v>0.25</v>
      </c>
      <c r="AI42" s="162">
        <f t="shared" si="62"/>
        <v>0.25</v>
      </c>
      <c r="AJ42" s="19"/>
      <c r="AK42" s="21">
        <f t="shared" si="15"/>
        <v>0</v>
      </c>
      <c r="AL42" s="163">
        <f t="shared" si="56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250</v>
      </c>
      <c r="G43" s="51">
        <v>7.0000000000000001E-3</v>
      </c>
      <c r="H43" s="162">
        <f t="shared" si="57"/>
        <v>1.75</v>
      </c>
      <c r="I43" s="19"/>
      <c r="J43" s="51">
        <v>7.0000000000000001E-3</v>
      </c>
      <c r="K43" s="162">
        <f t="shared" si="58"/>
        <v>1.75</v>
      </c>
      <c r="L43" s="19"/>
      <c r="M43" s="21">
        <f t="shared" si="10"/>
        <v>0</v>
      </c>
      <c r="N43" s="163">
        <f t="shared" si="52"/>
        <v>0</v>
      </c>
      <c r="O43" s="19"/>
      <c r="P43" s="51">
        <v>7.0000000000000001E-3</v>
      </c>
      <c r="Q43" s="162">
        <f t="shared" si="59"/>
        <v>1.75</v>
      </c>
      <c r="R43" s="19"/>
      <c r="S43" s="21">
        <f t="shared" si="12"/>
        <v>0</v>
      </c>
      <c r="T43" s="163">
        <f t="shared" si="53"/>
        <v>0</v>
      </c>
      <c r="U43" s="19"/>
      <c r="V43" s="51">
        <v>7.0000000000000001E-3</v>
      </c>
      <c r="W43" s="162">
        <f t="shared" si="60"/>
        <v>1.75</v>
      </c>
      <c r="X43" s="19"/>
      <c r="Y43" s="21">
        <f t="shared" si="13"/>
        <v>0</v>
      </c>
      <c r="Z43" s="163">
        <f t="shared" si="54"/>
        <v>0</v>
      </c>
      <c r="AA43" s="19"/>
      <c r="AB43" s="51">
        <v>7.0000000000000001E-3</v>
      </c>
      <c r="AC43" s="162">
        <f t="shared" si="61"/>
        <v>1.75</v>
      </c>
      <c r="AD43" s="19"/>
      <c r="AE43" s="21">
        <f t="shared" si="14"/>
        <v>0</v>
      </c>
      <c r="AF43" s="163">
        <f t="shared" si="55"/>
        <v>0</v>
      </c>
      <c r="AG43" s="19"/>
      <c r="AH43" s="51">
        <v>7.0000000000000001E-3</v>
      </c>
      <c r="AI43" s="162">
        <f t="shared" si="62"/>
        <v>1.75</v>
      </c>
      <c r="AJ43" s="19"/>
      <c r="AK43" s="21">
        <f t="shared" si="15"/>
        <v>0</v>
      </c>
      <c r="AL43" s="163">
        <f t="shared" si="56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160</v>
      </c>
      <c r="G44" s="55">
        <v>7.1999999999999995E-2</v>
      </c>
      <c r="H44" s="162">
        <f t="shared" si="57"/>
        <v>11.52</v>
      </c>
      <c r="I44" s="19"/>
      <c r="J44" s="55">
        <v>7.1999999999999995E-2</v>
      </c>
      <c r="K44" s="162">
        <f t="shared" si="58"/>
        <v>11.52</v>
      </c>
      <c r="L44" s="19"/>
      <c r="M44" s="21">
        <f t="shared" si="10"/>
        <v>0</v>
      </c>
      <c r="N44" s="163">
        <f t="shared" si="52"/>
        <v>0</v>
      </c>
      <c r="O44" s="19"/>
      <c r="P44" s="55">
        <v>7.1999999999999995E-2</v>
      </c>
      <c r="Q44" s="162">
        <f t="shared" si="59"/>
        <v>11.52</v>
      </c>
      <c r="R44" s="19"/>
      <c r="S44" s="21">
        <f t="shared" si="12"/>
        <v>0</v>
      </c>
      <c r="T44" s="163">
        <f t="shared" si="53"/>
        <v>0</v>
      </c>
      <c r="U44" s="19"/>
      <c r="V44" s="55">
        <v>7.1999999999999995E-2</v>
      </c>
      <c r="W44" s="162">
        <f t="shared" si="60"/>
        <v>11.52</v>
      </c>
      <c r="X44" s="19"/>
      <c r="Y44" s="21">
        <f t="shared" si="13"/>
        <v>0</v>
      </c>
      <c r="Z44" s="163">
        <f t="shared" si="54"/>
        <v>0</v>
      </c>
      <c r="AA44" s="19"/>
      <c r="AB44" s="55">
        <v>7.1999999999999995E-2</v>
      </c>
      <c r="AC44" s="162">
        <f t="shared" si="61"/>
        <v>11.52</v>
      </c>
      <c r="AD44" s="19"/>
      <c r="AE44" s="21">
        <f t="shared" si="14"/>
        <v>0</v>
      </c>
      <c r="AF44" s="163">
        <f t="shared" si="55"/>
        <v>0</v>
      </c>
      <c r="AG44" s="19"/>
      <c r="AH44" s="55">
        <v>7.1999999999999995E-2</v>
      </c>
      <c r="AI44" s="162">
        <f t="shared" si="62"/>
        <v>11.52</v>
      </c>
      <c r="AJ44" s="19"/>
      <c r="AK44" s="21">
        <f t="shared" si="15"/>
        <v>0</v>
      </c>
      <c r="AL44" s="163">
        <f t="shared" si="56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45</v>
      </c>
      <c r="G45" s="55">
        <v>0.109</v>
      </c>
      <c r="H45" s="162">
        <f t="shared" si="57"/>
        <v>4.9050000000000002</v>
      </c>
      <c r="I45" s="19"/>
      <c r="J45" s="55">
        <v>0.109</v>
      </c>
      <c r="K45" s="162">
        <f t="shared" si="58"/>
        <v>4.9050000000000002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59"/>
        <v>4.9050000000000002</v>
      </c>
      <c r="R45" s="19"/>
      <c r="S45" s="21">
        <f t="shared" si="12"/>
        <v>0</v>
      </c>
      <c r="T45" s="163">
        <f t="shared" si="53"/>
        <v>0</v>
      </c>
      <c r="U45" s="19"/>
      <c r="V45" s="55">
        <v>0.109</v>
      </c>
      <c r="W45" s="162">
        <f t="shared" si="60"/>
        <v>4.9050000000000002</v>
      </c>
      <c r="X45" s="19"/>
      <c r="Y45" s="21">
        <f t="shared" si="13"/>
        <v>0</v>
      </c>
      <c r="Z45" s="163">
        <f t="shared" si="54"/>
        <v>0</v>
      </c>
      <c r="AA45" s="19"/>
      <c r="AB45" s="55">
        <v>0.109</v>
      </c>
      <c r="AC45" s="162">
        <f t="shared" si="61"/>
        <v>4.9050000000000002</v>
      </c>
      <c r="AD45" s="19"/>
      <c r="AE45" s="21">
        <f t="shared" si="14"/>
        <v>0</v>
      </c>
      <c r="AF45" s="163">
        <f t="shared" si="55"/>
        <v>0</v>
      </c>
      <c r="AG45" s="19"/>
      <c r="AH45" s="55">
        <v>0.109</v>
      </c>
      <c r="AI45" s="162">
        <f t="shared" si="62"/>
        <v>4.9050000000000002</v>
      </c>
      <c r="AJ45" s="19"/>
      <c r="AK45" s="21">
        <f t="shared" si="15"/>
        <v>0</v>
      </c>
      <c r="AL45" s="163">
        <f t="shared" si="56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0.18*$G$7</f>
        <v>45</v>
      </c>
      <c r="G46" s="55">
        <v>0.129</v>
      </c>
      <c r="H46" s="162">
        <f t="shared" si="57"/>
        <v>5.8049999999999997</v>
      </c>
      <c r="I46" s="19"/>
      <c r="J46" s="55">
        <v>0.129</v>
      </c>
      <c r="K46" s="162">
        <f t="shared" si="58"/>
        <v>5.8049999999999997</v>
      </c>
      <c r="L46" s="19"/>
      <c r="M46" s="21">
        <f t="shared" si="10"/>
        <v>0</v>
      </c>
      <c r="N46" s="163">
        <f t="shared" si="52"/>
        <v>0</v>
      </c>
      <c r="O46" s="19"/>
      <c r="P46" s="55">
        <v>0.129</v>
      </c>
      <c r="Q46" s="162">
        <f t="shared" si="59"/>
        <v>5.8049999999999997</v>
      </c>
      <c r="R46" s="19"/>
      <c r="S46" s="21">
        <f t="shared" si="12"/>
        <v>0</v>
      </c>
      <c r="T46" s="163">
        <f t="shared" si="53"/>
        <v>0</v>
      </c>
      <c r="U46" s="19"/>
      <c r="V46" s="55">
        <v>0.129</v>
      </c>
      <c r="W46" s="162">
        <f t="shared" si="60"/>
        <v>5.8049999999999997</v>
      </c>
      <c r="X46" s="19"/>
      <c r="Y46" s="21">
        <f t="shared" si="13"/>
        <v>0</v>
      </c>
      <c r="Z46" s="163">
        <f t="shared" si="54"/>
        <v>0</v>
      </c>
      <c r="AA46" s="19"/>
      <c r="AB46" s="55">
        <v>0.129</v>
      </c>
      <c r="AC46" s="162">
        <f t="shared" si="61"/>
        <v>5.8049999999999997</v>
      </c>
      <c r="AD46" s="19"/>
      <c r="AE46" s="21">
        <f t="shared" si="14"/>
        <v>0</v>
      </c>
      <c r="AF46" s="163">
        <f t="shared" si="55"/>
        <v>0</v>
      </c>
      <c r="AG46" s="19"/>
      <c r="AH46" s="55">
        <v>0.129</v>
      </c>
      <c r="AI46" s="162">
        <f t="shared" si="62"/>
        <v>5.8049999999999997</v>
      </c>
      <c r="AJ46" s="19"/>
      <c r="AK46" s="21">
        <f t="shared" si="15"/>
        <v>0</v>
      </c>
      <c r="AL46" s="163">
        <f t="shared" si="56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250</v>
      </c>
      <c r="G47" s="55">
        <v>8.3000000000000004E-2</v>
      </c>
      <c r="H47" s="162">
        <f t="shared" si="57"/>
        <v>20.75</v>
      </c>
      <c r="I47" s="60"/>
      <c r="J47" s="55">
        <v>8.3000000000000004E-2</v>
      </c>
      <c r="K47" s="162">
        <f t="shared" si="58"/>
        <v>20.75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59"/>
        <v>20.75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60"/>
        <v>20.75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61"/>
        <v>20.75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62"/>
        <v>20.75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0</v>
      </c>
      <c r="G48" s="55">
        <v>9.7000000000000003E-2</v>
      </c>
      <c r="H48" s="162">
        <f t="shared" si="57"/>
        <v>0</v>
      </c>
      <c r="I48" s="60"/>
      <c r="J48" s="55">
        <v>9.7000000000000003E-2</v>
      </c>
      <c r="K48" s="162">
        <f t="shared" si="58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9.7000000000000003E-2</v>
      </c>
      <c r="Q48" s="162">
        <f t="shared" si="59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9.7000000000000003E-2</v>
      </c>
      <c r="W48" s="162">
        <f t="shared" si="60"/>
        <v>0</v>
      </c>
      <c r="X48" s="60"/>
      <c r="Y48" s="61">
        <f t="shared" si="13"/>
        <v>0</v>
      </c>
      <c r="Z48" s="163" t="e">
        <f>IF((Q48)=FALSE,"",(Y48/Q48))</f>
        <v>#DIV/0!</v>
      </c>
      <c r="AA48" s="60"/>
      <c r="AB48" s="55">
        <v>9.7000000000000003E-2</v>
      </c>
      <c r="AC48" s="162">
        <f t="shared" si="61"/>
        <v>0</v>
      </c>
      <c r="AD48" s="60"/>
      <c r="AE48" s="61">
        <f t="shared" si="14"/>
        <v>0</v>
      </c>
      <c r="AF48" s="163" t="e">
        <f>IF((W48)=FALSE,"",(AE48/W48))</f>
        <v>#DIV/0!</v>
      </c>
      <c r="AG48" s="60"/>
      <c r="AH48" s="55">
        <v>9.7000000000000003E-2</v>
      </c>
      <c r="AI48" s="162">
        <f t="shared" si="62"/>
        <v>0</v>
      </c>
      <c r="AJ48" s="60"/>
      <c r="AK48" s="61">
        <f t="shared" si="15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41.899442080718529</v>
      </c>
      <c r="I50" s="76"/>
      <c r="J50" s="73"/>
      <c r="K50" s="75">
        <f>SUM(K40:K46,K39)</f>
        <v>42.807298200000005</v>
      </c>
      <c r="L50" s="76"/>
      <c r="M50" s="77">
        <f>K50-H50</f>
        <v>0.90785611928147603</v>
      </c>
      <c r="N50" s="78">
        <f>IF((H50)=0,"",(M50/H50))</f>
        <v>2.1667498997540526E-2</v>
      </c>
      <c r="O50" s="76"/>
      <c r="P50" s="73"/>
      <c r="Q50" s="75">
        <f>SUM(Q40:Q46,Q39)</f>
        <v>43.021977200000002</v>
      </c>
      <c r="R50" s="76"/>
      <c r="S50" s="77">
        <f t="shared" si="12"/>
        <v>0.21467899999999673</v>
      </c>
      <c r="T50" s="78">
        <f>IF((K50)=0,"",(S50/K50))</f>
        <v>5.015009333151437E-3</v>
      </c>
      <c r="U50" s="76"/>
      <c r="V50" s="73"/>
      <c r="W50" s="75">
        <f>SUM(W40:W46,W39)</f>
        <v>43.376086450000003</v>
      </c>
      <c r="X50" s="76"/>
      <c r="Y50" s="77">
        <f t="shared" si="13"/>
        <v>0.35410925000000049</v>
      </c>
      <c r="Z50" s="78">
        <f>IF((Q50)=0,"",(Y50/Q50))</f>
        <v>8.2308920474254837E-3</v>
      </c>
      <c r="AA50" s="76"/>
      <c r="AB50" s="73"/>
      <c r="AC50" s="75">
        <f>SUM(AC40:AC46,AC39)</f>
        <v>43.637465450000008</v>
      </c>
      <c r="AD50" s="76"/>
      <c r="AE50" s="77">
        <f t="shared" si="14"/>
        <v>0.26137900000000514</v>
      </c>
      <c r="AF50" s="78">
        <f>IF((W50)=0,"",(AE50/W50))</f>
        <v>6.0258778832271787E-3</v>
      </c>
      <c r="AG50" s="76"/>
      <c r="AH50" s="73"/>
      <c r="AI50" s="75">
        <f>SUM(AI40:AI46,AI39)</f>
        <v>44.097174700000004</v>
      </c>
      <c r="AJ50" s="76"/>
      <c r="AK50" s="77">
        <f t="shared" si="15"/>
        <v>0.45970924999999596</v>
      </c>
      <c r="AL50" s="78">
        <f>IF((AC50)=0,"",(AK50/AC50))</f>
        <v>1.0534737644805076E-2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5.4469274704934092</v>
      </c>
      <c r="I51" s="83"/>
      <c r="J51" s="80">
        <v>0.13</v>
      </c>
      <c r="K51" s="84">
        <f>K50*J51</f>
        <v>5.5649487660000005</v>
      </c>
      <c r="L51" s="83"/>
      <c r="M51" s="85">
        <f>K51-H51</f>
        <v>0.11802129550659135</v>
      </c>
      <c r="N51" s="86">
        <f>IF((H51)=0,"",(M51/H51))</f>
        <v>2.1667498997540426E-2</v>
      </c>
      <c r="O51" s="83"/>
      <c r="P51" s="80">
        <v>0.13</v>
      </c>
      <c r="Q51" s="84">
        <f>Q50*P51</f>
        <v>5.5928570360000007</v>
      </c>
      <c r="R51" s="83"/>
      <c r="S51" s="85">
        <f t="shared" si="12"/>
        <v>2.7908270000000179E-2</v>
      </c>
      <c r="T51" s="86">
        <f>IF((K51)=0,"",(S51/K51))</f>
        <v>5.0150093331515454E-3</v>
      </c>
      <c r="U51" s="83"/>
      <c r="V51" s="80">
        <v>0.13</v>
      </c>
      <c r="W51" s="84">
        <f>W50*V51</f>
        <v>5.6388912385000003</v>
      </c>
      <c r="X51" s="83"/>
      <c r="Y51" s="85">
        <f t="shared" si="13"/>
        <v>4.6034202499999566E-2</v>
      </c>
      <c r="Z51" s="86">
        <f>IF((Q51)=0,"",(Y51/Q51))</f>
        <v>8.2308920474253935E-3</v>
      </c>
      <c r="AA51" s="83"/>
      <c r="AB51" s="80">
        <v>0.13</v>
      </c>
      <c r="AC51" s="84">
        <f>AC50*AB51</f>
        <v>5.6728705085000009</v>
      </c>
      <c r="AD51" s="83"/>
      <c r="AE51" s="85">
        <f t="shared" si="14"/>
        <v>3.3979270000000561E-2</v>
      </c>
      <c r="AF51" s="86">
        <f>IF((W51)=0,"",(AE51/W51))</f>
        <v>6.0258778832271605E-3</v>
      </c>
      <c r="AG51" s="83"/>
      <c r="AH51" s="80">
        <v>0.13</v>
      </c>
      <c r="AI51" s="84">
        <f>AI50*AH51</f>
        <v>5.7326327110000008</v>
      </c>
      <c r="AJ51" s="83"/>
      <c r="AK51" s="85">
        <f t="shared" si="15"/>
        <v>5.9762202499999972E-2</v>
      </c>
      <c r="AL51" s="86">
        <f>IF((AC51)=0,"",(AK51/AC51))</f>
        <v>1.0534737644805165E-2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47.346369551211936</v>
      </c>
      <c r="I52" s="83"/>
      <c r="J52" s="88"/>
      <c r="K52" s="84">
        <f>K50+K51</f>
        <v>48.372246966000006</v>
      </c>
      <c r="L52" s="83"/>
      <c r="M52" s="85">
        <f>K52-H52</f>
        <v>1.02587741478807</v>
      </c>
      <c r="N52" s="86">
        <f>IF((H52)=0,"",(M52/H52))</f>
        <v>2.1667498997540571E-2</v>
      </c>
      <c r="O52" s="83"/>
      <c r="P52" s="88"/>
      <c r="Q52" s="84">
        <f>Q50+Q51</f>
        <v>48.614834236</v>
      </c>
      <c r="R52" s="83"/>
      <c r="S52" s="85">
        <f t="shared" si="12"/>
        <v>0.24258726999999425</v>
      </c>
      <c r="T52" s="86">
        <f>IF((K52)=0,"",(S52/K52))</f>
        <v>5.0150093331513945E-3</v>
      </c>
      <c r="U52" s="83"/>
      <c r="V52" s="88"/>
      <c r="W52" s="84">
        <f>W50+W51</f>
        <v>49.014977688500004</v>
      </c>
      <c r="X52" s="83"/>
      <c r="Y52" s="85">
        <f t="shared" si="13"/>
        <v>0.4001434525000036</v>
      </c>
      <c r="Z52" s="86">
        <f>IF((Q52)=0,"",(Y52/Q52))</f>
        <v>8.2308920474255462E-3</v>
      </c>
      <c r="AA52" s="83"/>
      <c r="AB52" s="88"/>
      <c r="AC52" s="84">
        <f>AC50+AC51</f>
        <v>49.310335958500005</v>
      </c>
      <c r="AD52" s="83"/>
      <c r="AE52" s="85">
        <f t="shared" si="14"/>
        <v>0.29535827000000126</v>
      </c>
      <c r="AF52" s="86">
        <f>IF((W52)=0,"",(AE52/W52))</f>
        <v>6.0258778832270859E-3</v>
      </c>
      <c r="AG52" s="83"/>
      <c r="AH52" s="88"/>
      <c r="AI52" s="84">
        <f>AI50+AI51</f>
        <v>49.829807411000004</v>
      </c>
      <c r="AJ52" s="83"/>
      <c r="AK52" s="85">
        <f t="shared" si="15"/>
        <v>0.51947145249999949</v>
      </c>
      <c r="AL52" s="86">
        <f>IF((AC52)=0,"",(AK52/AC52))</f>
        <v>1.053473764480516E-2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-4.7300000000000004</v>
      </c>
      <c r="I53" s="83"/>
      <c r="J53" s="88"/>
      <c r="K53" s="90">
        <f>ROUND(-K52*10%,2)</f>
        <v>-4.84</v>
      </c>
      <c r="L53" s="83"/>
      <c r="M53" s="91">
        <f>K53-H53</f>
        <v>-0.10999999999999943</v>
      </c>
      <c r="N53" s="92">
        <f>IF((H53)=0,"",(M53/H53))</f>
        <v>2.325581395348825E-2</v>
      </c>
      <c r="O53" s="83"/>
      <c r="P53" s="88"/>
      <c r="Q53" s="90">
        <f>ROUND(-Q52*10%,2)</f>
        <v>-4.8600000000000003</v>
      </c>
      <c r="R53" s="83"/>
      <c r="S53" s="91">
        <f t="shared" si="12"/>
        <v>-2.0000000000000462E-2</v>
      </c>
      <c r="T53" s="92">
        <f>IF((K53)=0,"",(S53/K53))</f>
        <v>4.1322314049587732E-3</v>
      </c>
      <c r="U53" s="83"/>
      <c r="V53" s="88"/>
      <c r="W53" s="90">
        <f>ROUND(-W52*10%,2)</f>
        <v>-4.9000000000000004</v>
      </c>
      <c r="X53" s="83"/>
      <c r="Y53" s="91">
        <f t="shared" si="13"/>
        <v>-4.0000000000000036E-2</v>
      </c>
      <c r="Z53" s="92">
        <f>IF((Q53)=0,"",(Y53/Q53))</f>
        <v>8.2304526748971252E-3</v>
      </c>
      <c r="AA53" s="83"/>
      <c r="AB53" s="88"/>
      <c r="AC53" s="90">
        <f>ROUND(-AC52*10%,2)</f>
        <v>-4.93</v>
      </c>
      <c r="AD53" s="83"/>
      <c r="AE53" s="91">
        <f t="shared" si="14"/>
        <v>-2.9999999999999361E-2</v>
      </c>
      <c r="AF53" s="92">
        <f>IF((W53)=0,"",(AE53/W53))</f>
        <v>6.1224489795917054E-3</v>
      </c>
      <c r="AG53" s="83"/>
      <c r="AH53" s="88"/>
      <c r="AI53" s="90">
        <f>ROUND(-AI52*10%,2)</f>
        <v>-4.9800000000000004</v>
      </c>
      <c r="AJ53" s="83"/>
      <c r="AK53" s="91">
        <f t="shared" si="15"/>
        <v>-5.0000000000000711E-2</v>
      </c>
      <c r="AL53" s="92">
        <f>IF((AC53)=0,"",(AK53/AC53))</f>
        <v>1.014198782961475E-2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42.616369551211932</v>
      </c>
      <c r="I54" s="96"/>
      <c r="J54" s="93"/>
      <c r="K54" s="97">
        <f>K52+K53</f>
        <v>43.532246966000002</v>
      </c>
      <c r="L54" s="96"/>
      <c r="M54" s="98">
        <f>K54-H54</f>
        <v>0.91587741478807061</v>
      </c>
      <c r="N54" s="99">
        <f>IF((H54)=0,"",(M54/H54))</f>
        <v>2.1491211579800672E-2</v>
      </c>
      <c r="O54" s="96"/>
      <c r="P54" s="93"/>
      <c r="Q54" s="97">
        <f>Q52+Q53</f>
        <v>43.754834236000001</v>
      </c>
      <c r="R54" s="96"/>
      <c r="S54" s="98">
        <f t="shared" si="12"/>
        <v>0.22258726999999823</v>
      </c>
      <c r="T54" s="99">
        <f>IF((K54)=0,"",(S54/K54))</f>
        <v>5.1131583024842621E-3</v>
      </c>
      <c r="U54" s="96"/>
      <c r="V54" s="93"/>
      <c r="W54" s="97">
        <f>W52+W53</f>
        <v>44.114977688500005</v>
      </c>
      <c r="X54" s="96"/>
      <c r="Y54" s="98">
        <f t="shared" si="13"/>
        <v>0.36014345250000446</v>
      </c>
      <c r="Z54" s="99">
        <f>IF((Q54)=0,"",(Y54/Q54))</f>
        <v>8.2309408500441904E-3</v>
      </c>
      <c r="AA54" s="96"/>
      <c r="AB54" s="93"/>
      <c r="AC54" s="97">
        <f>AC52+AC53</f>
        <v>44.380335958500005</v>
      </c>
      <c r="AD54" s="96"/>
      <c r="AE54" s="98">
        <f t="shared" si="14"/>
        <v>0.26535827000000012</v>
      </c>
      <c r="AF54" s="99">
        <f>IF((W54)=0,"",(AE54/W54))</f>
        <v>6.0151514044440814E-3</v>
      </c>
      <c r="AG54" s="96"/>
      <c r="AH54" s="93"/>
      <c r="AI54" s="97">
        <f>AI52+AI53</f>
        <v>44.849807411</v>
      </c>
      <c r="AJ54" s="96"/>
      <c r="AK54" s="98">
        <f t="shared" si="15"/>
        <v>0.46947145249999522</v>
      </c>
      <c r="AL54" s="99">
        <f>IF((AC54)=0,"",(AK54/AC54))</f>
        <v>1.057836634988517E-2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40.419442080718525</v>
      </c>
      <c r="I56" s="110"/>
      <c r="J56" s="107"/>
      <c r="K56" s="109">
        <f>SUM(K47:K48,K39,K40:K43)</f>
        <v>41.327298200000001</v>
      </c>
      <c r="L56" s="110"/>
      <c r="M56" s="111">
        <f>K56-H56</f>
        <v>0.90785611928147603</v>
      </c>
      <c r="N56" s="78">
        <f>IF((H56)=0,"",(M56/H56))</f>
        <v>2.2460877056849699E-2</v>
      </c>
      <c r="O56" s="110"/>
      <c r="P56" s="107"/>
      <c r="Q56" s="109">
        <f>SUM(Q47:Q48,Q39,Q40:Q43)</f>
        <v>41.541977199999998</v>
      </c>
      <c r="R56" s="110"/>
      <c r="S56" s="111">
        <f t="shared" si="12"/>
        <v>0.21467899999999673</v>
      </c>
      <c r="T56" s="78">
        <f>IF((K56)=0,"",(S56/K56))</f>
        <v>5.1946052452080385E-3</v>
      </c>
      <c r="U56" s="110"/>
      <c r="V56" s="107"/>
      <c r="W56" s="109">
        <f>SUM(W47:W48,W39,W40:W43)</f>
        <v>41.896086449999999</v>
      </c>
      <c r="X56" s="110"/>
      <c r="Y56" s="111">
        <f t="shared" si="13"/>
        <v>0.35410925000000049</v>
      </c>
      <c r="Z56" s="78">
        <f>IF((Q56)=0,"",(Y56/Q56))</f>
        <v>8.5241308639493578E-3</v>
      </c>
      <c r="AA56" s="110"/>
      <c r="AB56" s="107"/>
      <c r="AC56" s="109">
        <f>SUM(AC47:AC48,AC39,AC40:AC43)</f>
        <v>42.157465450000004</v>
      </c>
      <c r="AD56" s="110"/>
      <c r="AE56" s="111">
        <f t="shared" si="14"/>
        <v>0.26137900000000514</v>
      </c>
      <c r="AF56" s="78">
        <f>IF((W56)=0,"",(AE56/W56))</f>
        <v>6.2387450033535323E-3</v>
      </c>
      <c r="AG56" s="110"/>
      <c r="AH56" s="107"/>
      <c r="AI56" s="109">
        <f>SUM(AI47:AI48,AI39,AI40:AI43)</f>
        <v>42.6171747</v>
      </c>
      <c r="AJ56" s="110"/>
      <c r="AK56" s="111">
        <f t="shared" si="15"/>
        <v>0.45970924999999596</v>
      </c>
      <c r="AL56" s="78">
        <f>IF((AC56)=0,"",(AK56/AC56))</f>
        <v>1.0904575146843794E-2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5.2545274704934082</v>
      </c>
      <c r="I57" s="115"/>
      <c r="J57" s="113">
        <v>0.13</v>
      </c>
      <c r="K57" s="116">
        <f>K56*J57</f>
        <v>5.3725487660000004</v>
      </c>
      <c r="L57" s="115"/>
      <c r="M57" s="117">
        <f>K57-H57</f>
        <v>0.11802129550659224</v>
      </c>
      <c r="N57" s="86">
        <f>IF((H57)=0,"",(M57/H57))</f>
        <v>2.2460877056849769E-2</v>
      </c>
      <c r="O57" s="115"/>
      <c r="P57" s="113">
        <v>0.13</v>
      </c>
      <c r="Q57" s="116">
        <f>Q56*P57</f>
        <v>5.4004570359999997</v>
      </c>
      <c r="R57" s="115"/>
      <c r="S57" s="117">
        <f t="shared" si="12"/>
        <v>2.7908269999999291E-2</v>
      </c>
      <c r="T57" s="86">
        <f>IF((K57)=0,"",(S57/K57))</f>
        <v>5.1946052452079856E-3</v>
      </c>
      <c r="U57" s="115"/>
      <c r="V57" s="113">
        <v>0.13</v>
      </c>
      <c r="W57" s="116">
        <f>W56*V57</f>
        <v>5.4464912385000002</v>
      </c>
      <c r="X57" s="115"/>
      <c r="Y57" s="117">
        <f t="shared" si="13"/>
        <v>4.6034202500000454E-2</v>
      </c>
      <c r="Z57" s="86">
        <f>IF((Q57)=0,"",(Y57/Q57))</f>
        <v>8.5241308639494289E-3</v>
      </c>
      <c r="AA57" s="115"/>
      <c r="AB57" s="113">
        <v>0.13</v>
      </c>
      <c r="AC57" s="116">
        <f>AC56*AB57</f>
        <v>5.4804705085000007</v>
      </c>
      <c r="AD57" s="115"/>
      <c r="AE57" s="117">
        <f t="shared" si="14"/>
        <v>3.3979270000000561E-2</v>
      </c>
      <c r="AF57" s="86">
        <f>IF((W57)=0,"",(AE57/W57))</f>
        <v>6.2387450033535123E-3</v>
      </c>
      <c r="AG57" s="115"/>
      <c r="AH57" s="113">
        <v>0.13</v>
      </c>
      <c r="AI57" s="116">
        <f>AI56*AH57</f>
        <v>5.5402327109999998</v>
      </c>
      <c r="AJ57" s="115"/>
      <c r="AK57" s="117">
        <f t="shared" si="15"/>
        <v>5.9762202499999084E-2</v>
      </c>
      <c r="AL57" s="86">
        <f>IF((AC57)=0,"",(AK57/AC57))</f>
        <v>1.0904575146843723E-2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45.673969551211933</v>
      </c>
      <c r="I58" s="115"/>
      <c r="J58" s="119"/>
      <c r="K58" s="116">
        <f>K56+K57</f>
        <v>46.699846966000003</v>
      </c>
      <c r="L58" s="115"/>
      <c r="M58" s="117">
        <f>K58-H58</f>
        <v>1.02587741478807</v>
      </c>
      <c r="N58" s="86">
        <f>IF((H58)=0,"",(M58/H58))</f>
        <v>2.2460877056849748E-2</v>
      </c>
      <c r="O58" s="115"/>
      <c r="P58" s="119"/>
      <c r="Q58" s="116">
        <f>Q56+Q57</f>
        <v>46.942434235999997</v>
      </c>
      <c r="R58" s="115"/>
      <c r="S58" s="117">
        <f t="shared" si="12"/>
        <v>0.24258726999999425</v>
      </c>
      <c r="T58" s="86">
        <f>IF((K58)=0,"",(S58/K58))</f>
        <v>5.1946052452079942E-3</v>
      </c>
      <c r="U58" s="115"/>
      <c r="V58" s="119"/>
      <c r="W58" s="116">
        <f>W56+W57</f>
        <v>47.3425776885</v>
      </c>
      <c r="X58" s="115"/>
      <c r="Y58" s="117">
        <f t="shared" si="13"/>
        <v>0.4001434525000036</v>
      </c>
      <c r="Z58" s="86">
        <f>IF((Q58)=0,"",(Y58/Q58))</f>
        <v>8.524130863949422E-3</v>
      </c>
      <c r="AA58" s="115"/>
      <c r="AB58" s="119"/>
      <c r="AC58" s="116">
        <f>AC56+AC57</f>
        <v>47.637935958500002</v>
      </c>
      <c r="AD58" s="115"/>
      <c r="AE58" s="117">
        <f t="shared" si="14"/>
        <v>0.29535827000000126</v>
      </c>
      <c r="AF58" s="86">
        <f>IF((W58)=0,"",(AE58/W58))</f>
        <v>6.238745003353436E-3</v>
      </c>
      <c r="AG58" s="115"/>
      <c r="AH58" s="119"/>
      <c r="AI58" s="116">
        <f>AI56+AI57</f>
        <v>48.157407411000001</v>
      </c>
      <c r="AJ58" s="115"/>
      <c r="AK58" s="117">
        <f t="shared" si="15"/>
        <v>0.51947145249999949</v>
      </c>
      <c r="AL58" s="86">
        <f>IF((AC58)=0,"",(AK58/AC58))</f>
        <v>1.0904575146843879E-2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-4.57</v>
      </c>
      <c r="I59" s="115"/>
      <c r="J59" s="119"/>
      <c r="K59" s="122">
        <f>ROUND(-K58*10%,2)</f>
        <v>-4.67</v>
      </c>
      <c r="L59" s="115"/>
      <c r="M59" s="123">
        <f>K59-H59</f>
        <v>-9.9999999999999645E-2</v>
      </c>
      <c r="N59" s="92">
        <f>IF((H59)=0,"",(M59/H59))</f>
        <v>2.1881838074398169E-2</v>
      </c>
      <c r="O59" s="115"/>
      <c r="P59" s="119"/>
      <c r="Q59" s="122">
        <f>ROUND(-Q58*10%,2)</f>
        <v>-4.6900000000000004</v>
      </c>
      <c r="R59" s="115"/>
      <c r="S59" s="123">
        <f t="shared" si="12"/>
        <v>-2.0000000000000462E-2</v>
      </c>
      <c r="T59" s="92">
        <f>IF((K59)=0,"",(S59/K59))</f>
        <v>4.2826552462527758E-3</v>
      </c>
      <c r="U59" s="115"/>
      <c r="V59" s="119"/>
      <c r="W59" s="122">
        <f>ROUND(-W58*10%,2)</f>
        <v>-4.7300000000000004</v>
      </c>
      <c r="X59" s="115"/>
      <c r="Y59" s="123">
        <f t="shared" si="13"/>
        <v>-4.0000000000000036E-2</v>
      </c>
      <c r="Z59" s="92">
        <f>IF((Q59)=0,"",(Y59/Q59))</f>
        <v>8.52878464818764E-3</v>
      </c>
      <c r="AA59" s="115"/>
      <c r="AB59" s="119"/>
      <c r="AC59" s="122">
        <f>ROUND(-AC58*10%,2)</f>
        <v>-4.76</v>
      </c>
      <c r="AD59" s="115"/>
      <c r="AE59" s="123">
        <f t="shared" si="14"/>
        <v>-2.9999999999999361E-2</v>
      </c>
      <c r="AF59" s="92">
        <f>IF((W59)=0,"",(AE59/W59))</f>
        <v>6.3424947145876024E-3</v>
      </c>
      <c r="AG59" s="115"/>
      <c r="AH59" s="119"/>
      <c r="AI59" s="122">
        <f>ROUND(-AI58*10%,2)</f>
        <v>-4.82</v>
      </c>
      <c r="AJ59" s="115"/>
      <c r="AK59" s="123">
        <f t="shared" si="15"/>
        <v>-6.0000000000000497E-2</v>
      </c>
      <c r="AL59" s="92">
        <f>IF((AC59)=0,"",(AK59/AC59))</f>
        <v>1.2605042016806827E-2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41.103969551211932</v>
      </c>
      <c r="I60" s="127"/>
      <c r="J60" s="124"/>
      <c r="K60" s="128">
        <f>SUM(K58:K59)</f>
        <v>42.029846966000001</v>
      </c>
      <c r="L60" s="127"/>
      <c r="M60" s="129">
        <f>K60-H60</f>
        <v>0.92587741478806862</v>
      </c>
      <c r="N60" s="130">
        <f>IF((H60)=0,"",(M60/H60))</f>
        <v>2.2525255465521567E-2</v>
      </c>
      <c r="O60" s="127"/>
      <c r="P60" s="124"/>
      <c r="Q60" s="128">
        <f>SUM(Q58:Q59)</f>
        <v>42.252434235999999</v>
      </c>
      <c r="R60" s="127"/>
      <c r="S60" s="129">
        <f t="shared" si="12"/>
        <v>0.22258726999999823</v>
      </c>
      <c r="T60" s="130">
        <f>IF((K60)=0,"",(S60/K60))</f>
        <v>5.2959333918122511E-3</v>
      </c>
      <c r="U60" s="127"/>
      <c r="V60" s="124"/>
      <c r="W60" s="128">
        <f>SUM(W58:W59)</f>
        <v>42.612577688499996</v>
      </c>
      <c r="X60" s="127"/>
      <c r="Y60" s="129">
        <f t="shared" si="13"/>
        <v>0.36014345249999735</v>
      </c>
      <c r="Z60" s="130">
        <f>IF((Q60)=0,"",(Y60/Q60))</f>
        <v>8.5236142961237302E-3</v>
      </c>
      <c r="AA60" s="127"/>
      <c r="AB60" s="124"/>
      <c r="AC60" s="128">
        <f>SUM(AC58:AC59)</f>
        <v>42.877935958500004</v>
      </c>
      <c r="AD60" s="127"/>
      <c r="AE60" s="129">
        <f t="shared" si="14"/>
        <v>0.26535827000000722</v>
      </c>
      <c r="AF60" s="130">
        <f>IF((W60)=0,"",(AE60/W60))</f>
        <v>6.2272287759681895E-3</v>
      </c>
      <c r="AG60" s="127"/>
      <c r="AH60" s="124"/>
      <c r="AI60" s="128">
        <f>SUM(AI58:AI59)</f>
        <v>43.337407411000001</v>
      </c>
      <c r="AJ60" s="127"/>
      <c r="AK60" s="129">
        <f t="shared" si="15"/>
        <v>0.45947145249999721</v>
      </c>
      <c r="AL60" s="130">
        <f>IF((AC60)=0,"",(AK60/AC60))</f>
        <v>1.0715801547553571E-2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72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  <pageSetUpPr fitToPage="1"/>
  </sheetPr>
  <dimension ref="A1:AP79"/>
  <sheetViews>
    <sheetView showGridLines="0" topLeftCell="N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76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500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9.4</v>
      </c>
      <c r="H12" s="18">
        <f t="shared" ref="H12:H27" si="0">F12*G12</f>
        <v>9.4</v>
      </c>
      <c r="I12" s="19"/>
      <c r="J12" s="16">
        <v>9.5439000000000007</v>
      </c>
      <c r="K12" s="18">
        <f t="shared" ref="K12:K27" si="1">$F12*J12</f>
        <v>9.5439000000000007</v>
      </c>
      <c r="L12" s="19"/>
      <c r="M12" s="21">
        <f>K12-H12</f>
        <v>0.14390000000000036</v>
      </c>
      <c r="N12" s="22">
        <f>IF((H12)=0,"",(M12/H12))</f>
        <v>1.530851063829791E-2</v>
      </c>
      <c r="O12" s="19"/>
      <c r="P12" s="16">
        <v>9.7304999999999993</v>
      </c>
      <c r="Q12" s="18">
        <f t="shared" ref="Q12:Q27" si="2">$F12*P12</f>
        <v>9.7304999999999993</v>
      </c>
      <c r="R12" s="19"/>
      <c r="S12" s="21">
        <f>Q12-K12</f>
        <v>0.18659999999999854</v>
      </c>
      <c r="T12" s="22">
        <f t="shared" ref="T12:T34" si="3">IF((K12)=0,"",(S12/K12))</f>
        <v>1.9551755571621511E-2</v>
      </c>
      <c r="U12" s="19"/>
      <c r="V12" s="16">
        <v>9.9322999999999997</v>
      </c>
      <c r="W12" s="18">
        <f t="shared" ref="W12:W27" si="4">$F12*V12</f>
        <v>9.9322999999999997</v>
      </c>
      <c r="X12" s="19"/>
      <c r="Y12" s="21">
        <f>W12-Q12</f>
        <v>0.20180000000000042</v>
      </c>
      <c r="Z12" s="22">
        <f t="shared" ref="Z12:Z34" si="5">IF((Q12)=0,"",(Y12/Q12))</f>
        <v>2.0738913724885715E-2</v>
      </c>
      <c r="AA12" s="19"/>
      <c r="AB12" s="16">
        <v>10.0406</v>
      </c>
      <c r="AC12" s="18">
        <f t="shared" ref="AC12:AC27" si="6">$F12*AB12</f>
        <v>10.0406</v>
      </c>
      <c r="AD12" s="19"/>
      <c r="AE12" s="21">
        <f>AC12-W12</f>
        <v>0.10829999999999984</v>
      </c>
      <c r="AF12" s="22">
        <f t="shared" ref="AF12:AF34" si="7">IF((W12)=0,"",(AE12/W12))</f>
        <v>1.0903818853639122E-2</v>
      </c>
      <c r="AG12" s="19"/>
      <c r="AH12" s="16">
        <v>10.323</v>
      </c>
      <c r="AI12" s="18">
        <f t="shared" ref="AI12:AI27" si="8">$F12*AH12</f>
        <v>10.323</v>
      </c>
      <c r="AJ12" s="19"/>
      <c r="AK12" s="21">
        <f>AI12-AC12</f>
        <v>0.28240000000000087</v>
      </c>
      <c r="AL12" s="22">
        <f t="shared" ref="AL12:AL34" si="9">IF((AC12)=0,"",(AK12/AC12))</f>
        <v>2.8125809214588859E-2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500</v>
      </c>
      <c r="G19" s="16">
        <v>1.46E-2</v>
      </c>
      <c r="H19" s="18">
        <f t="shared" si="0"/>
        <v>7.3</v>
      </c>
      <c r="I19" s="19"/>
      <c r="J19" s="16">
        <v>1.4800000000000001E-2</v>
      </c>
      <c r="K19" s="18">
        <f t="shared" si="1"/>
        <v>7.4</v>
      </c>
      <c r="L19" s="19"/>
      <c r="M19" s="21">
        <f t="shared" si="10"/>
        <v>0.10000000000000053</v>
      </c>
      <c r="N19" s="22">
        <f t="shared" si="11"/>
        <v>1.3698630136986375E-2</v>
      </c>
      <c r="O19" s="19"/>
      <c r="P19" s="16">
        <v>1.5100000000000001E-2</v>
      </c>
      <c r="Q19" s="18">
        <f t="shared" si="2"/>
        <v>7.5500000000000007</v>
      </c>
      <c r="R19" s="19"/>
      <c r="S19" s="21">
        <f t="shared" si="12"/>
        <v>0.15000000000000036</v>
      </c>
      <c r="T19" s="22">
        <f t="shared" si="3"/>
        <v>2.0270270270270316E-2</v>
      </c>
      <c r="U19" s="19"/>
      <c r="V19" s="16">
        <v>1.54E-2</v>
      </c>
      <c r="W19" s="18">
        <f t="shared" si="4"/>
        <v>7.7</v>
      </c>
      <c r="X19" s="19"/>
      <c r="Y19" s="21">
        <f t="shared" si="13"/>
        <v>0.14999999999999947</v>
      </c>
      <c r="Z19" s="22">
        <f t="shared" si="5"/>
        <v>1.98675496688741E-2</v>
      </c>
      <c r="AA19" s="19"/>
      <c r="AB19" s="16">
        <v>1.5599999999999999E-2</v>
      </c>
      <c r="AC19" s="18">
        <f t="shared" si="6"/>
        <v>7.8</v>
      </c>
      <c r="AD19" s="19"/>
      <c r="AE19" s="21">
        <f t="shared" si="14"/>
        <v>9.9999999999999645E-2</v>
      </c>
      <c r="AF19" s="22">
        <f t="shared" si="7"/>
        <v>1.2987012987012941E-2</v>
      </c>
      <c r="AG19" s="19"/>
      <c r="AH19" s="16">
        <v>1.6E-2</v>
      </c>
      <c r="AI19" s="18">
        <f t="shared" si="8"/>
        <v>8</v>
      </c>
      <c r="AJ19" s="19"/>
      <c r="AK19" s="21">
        <f t="shared" si="15"/>
        <v>0.20000000000000018</v>
      </c>
      <c r="AL19" s="22">
        <f t="shared" si="9"/>
        <v>2.5641025641025664E-2</v>
      </c>
    </row>
    <row r="20" spans="2:38" x14ac:dyDescent="0.25">
      <c r="B20" s="14" t="s">
        <v>15</v>
      </c>
      <c r="C20" s="14"/>
      <c r="D20" s="15" t="s">
        <v>58</v>
      </c>
      <c r="E20" s="15"/>
      <c r="F20" s="17">
        <f t="shared" ref="F20" si="16">$G$7</f>
        <v>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500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3" si="17">$G$7</f>
        <v>500</v>
      </c>
      <c r="G24" s="16">
        <v>-1E-4</v>
      </c>
      <c r="H24" s="18">
        <f t="shared" si="0"/>
        <v>-0.05</v>
      </c>
      <c r="I24" s="19"/>
      <c r="J24" s="16">
        <v>0</v>
      </c>
      <c r="K24" s="18">
        <f t="shared" si="1"/>
        <v>0</v>
      </c>
      <c r="L24" s="19"/>
      <c r="M24" s="21">
        <f t="shared" si="10"/>
        <v>0.05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16.689999999999998</v>
      </c>
      <c r="I28" s="31"/>
      <c r="J28" s="28"/>
      <c r="K28" s="30">
        <f>SUM(K12:K27)</f>
        <v>16.943899999999999</v>
      </c>
      <c r="L28" s="31"/>
      <c r="M28" s="32">
        <f t="shared" si="10"/>
        <v>0.25390000000000157</v>
      </c>
      <c r="N28" s="33">
        <f t="shared" si="11"/>
        <v>1.5212702216896442E-2</v>
      </c>
      <c r="O28" s="31"/>
      <c r="P28" s="28"/>
      <c r="Q28" s="30">
        <f>SUM(Q12:Q27)</f>
        <v>17.2805</v>
      </c>
      <c r="R28" s="31"/>
      <c r="S28" s="32">
        <f t="shared" si="12"/>
        <v>0.33660000000000068</v>
      </c>
      <c r="T28" s="33">
        <f t="shared" si="3"/>
        <v>1.986555633590854E-2</v>
      </c>
      <c r="U28" s="31"/>
      <c r="V28" s="28"/>
      <c r="W28" s="30">
        <f>SUM(W12:W27)</f>
        <v>17.632300000000001</v>
      </c>
      <c r="X28" s="31"/>
      <c r="Y28" s="32">
        <f t="shared" si="13"/>
        <v>0.35180000000000078</v>
      </c>
      <c r="Z28" s="33">
        <f t="shared" si="5"/>
        <v>2.0358207227800167E-2</v>
      </c>
      <c r="AA28" s="31"/>
      <c r="AB28" s="28"/>
      <c r="AC28" s="30">
        <f>SUM(AC12:AC27)</f>
        <v>17.840599999999998</v>
      </c>
      <c r="AD28" s="31"/>
      <c r="AE28" s="32">
        <f t="shared" si="14"/>
        <v>0.20829999999999771</v>
      </c>
      <c r="AF28" s="33">
        <f t="shared" si="7"/>
        <v>1.1813546729581376E-2</v>
      </c>
      <c r="AG28" s="31"/>
      <c r="AH28" s="28"/>
      <c r="AI28" s="30">
        <f>SUM(AI12:AI27)</f>
        <v>18.323</v>
      </c>
      <c r="AJ28" s="31"/>
      <c r="AK28" s="32">
        <f t="shared" si="15"/>
        <v>0.48240000000000194</v>
      </c>
      <c r="AL28" s="33">
        <f t="shared" si="9"/>
        <v>2.7039449345874128E-2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500</v>
      </c>
      <c r="G29" s="16">
        <v>-1.60867807341865E-3</v>
      </c>
      <c r="H29" s="18">
        <f t="shared" ref="H29:H35" si="18">F29*G29</f>
        <v>-0.80433903670932494</v>
      </c>
      <c r="I29" s="19"/>
      <c r="J29" s="16">
        <v>-6.9999999999999999E-4</v>
      </c>
      <c r="K29" s="18">
        <f t="shared" ref="K29:K35" si="19">$F29*J29</f>
        <v>-0.35</v>
      </c>
      <c r="L29" s="19"/>
      <c r="M29" s="21">
        <f t="shared" si="10"/>
        <v>0.45433903670932496</v>
      </c>
      <c r="N29" s="22">
        <f t="shared" si="11"/>
        <v>-0.56486010994579605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0.35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" si="24">$G$7</f>
        <v>500</v>
      </c>
      <c r="G30" s="16">
        <v>-8.8672403707257532E-5</v>
      </c>
      <c r="H30" s="18">
        <f t="shared" si="18"/>
        <v>-4.4336201853628764E-2</v>
      </c>
      <c r="I30" s="19"/>
      <c r="J30" s="16">
        <v>1.1999999999999999E-3</v>
      </c>
      <c r="K30" s="18">
        <f t="shared" si="19"/>
        <v>0.6</v>
      </c>
      <c r="L30" s="19"/>
      <c r="M30" s="21">
        <f t="shared" si="10"/>
        <v>0.64433620185362872</v>
      </c>
      <c r="N30" s="22">
        <f t="shared" si="11"/>
        <v>-14.532958957125734</v>
      </c>
      <c r="O30" s="19"/>
      <c r="P30" s="16">
        <v>0</v>
      </c>
      <c r="Q30" s="18">
        <f t="shared" si="20"/>
        <v>0</v>
      </c>
      <c r="R30" s="19"/>
      <c r="S30" s="21">
        <f t="shared" si="12"/>
        <v>-0.6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17"/>
        <v>500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0.05</v>
      </c>
      <c r="L31" s="19"/>
      <c r="M31" s="21">
        <f>K31-H31</f>
        <v>0.05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-0.05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si="17"/>
        <v>500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17"/>
        <v>500</v>
      </c>
      <c r="G33" s="141">
        <v>6.0000000000000002E-5</v>
      </c>
      <c r="H33" s="18">
        <f t="shared" si="18"/>
        <v>3.0000000000000002E-2</v>
      </c>
      <c r="I33" s="19"/>
      <c r="J33" s="141">
        <v>6.0000000000000002E-5</v>
      </c>
      <c r="K33" s="18">
        <f t="shared" si="19"/>
        <v>3.0000000000000002E-2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20"/>
        <v>3.0000000000000002E-2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21"/>
        <v>3.0000000000000002E-2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22"/>
        <v>3.0000000000000002E-2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23"/>
        <v>3.0000000000000002E-2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15.395000000000095</v>
      </c>
      <c r="G34" s="38">
        <f>IF(ISBLANK($D$5)=TRUE, 0, IF($D$5="TOU", 0.64*$G$44+0.18*$G$45+0.18*$G$46, IF(AND($D$5="non-TOU", $F$48&gt;0), G48,G47)))</f>
        <v>8.8919999999999999E-2</v>
      </c>
      <c r="H34" s="18">
        <f t="shared" si="18"/>
        <v>1.3689234000000086</v>
      </c>
      <c r="I34" s="19"/>
      <c r="J34" s="38">
        <f>IF(ISBLANK($D$5)=TRUE, 0, IF($D$5="TOU", 0.64*$G$44+0.18*$G$45+0.18*$G$46, IF(AND($D$5="non-TOU", $F$48&gt;0), J48,J47)))</f>
        <v>8.8919999999999999E-2</v>
      </c>
      <c r="K34" s="18">
        <f t="shared" si="19"/>
        <v>1.3689234000000086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8.8919999999999999E-2</v>
      </c>
      <c r="Q34" s="18">
        <f t="shared" si="20"/>
        <v>1.3689234000000086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8.8919999999999999E-2</v>
      </c>
      <c r="W34" s="18">
        <f t="shared" si="21"/>
        <v>1.3689234000000086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8.8919999999999999E-2</v>
      </c>
      <c r="AC34" s="18">
        <f t="shared" si="22"/>
        <v>1.3689234000000086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8.8919999999999999E-2</v>
      </c>
      <c r="AI34" s="18">
        <f t="shared" si="23"/>
        <v>1.3689234000000086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17.240248161437052</v>
      </c>
      <c r="I36" s="31"/>
      <c r="J36" s="42"/>
      <c r="K36" s="44">
        <f>SUM(K29:K35)+K28</f>
        <v>18.642823400000008</v>
      </c>
      <c r="L36" s="31"/>
      <c r="M36" s="32">
        <f t="shared" si="10"/>
        <v>1.4025752385629566</v>
      </c>
      <c r="N36" s="33">
        <f t="shared" ref="N36:N46" si="25">IF((H36)=0,"",(M36/H36))</f>
        <v>8.1354701244975916E-2</v>
      </c>
      <c r="O36" s="31"/>
      <c r="P36" s="42"/>
      <c r="Q36" s="44">
        <f>SUM(Q29:Q35)+Q28</f>
        <v>18.679423400000008</v>
      </c>
      <c r="R36" s="31"/>
      <c r="S36" s="32">
        <f t="shared" si="12"/>
        <v>3.6599999999999966E-2</v>
      </c>
      <c r="T36" s="33">
        <f t="shared" ref="T36:T46" si="26">IF((K36)=0,"",(S36/K36))</f>
        <v>1.9632219441610946E-3</v>
      </c>
      <c r="U36" s="31"/>
      <c r="V36" s="42"/>
      <c r="W36" s="44">
        <f>SUM(W29:W35)+W28</f>
        <v>19.031223400000009</v>
      </c>
      <c r="X36" s="31"/>
      <c r="Y36" s="32">
        <f t="shared" si="13"/>
        <v>0.35180000000000078</v>
      </c>
      <c r="Z36" s="33">
        <f t="shared" ref="Z36:Z46" si="27">IF((Q36)=0,"",(Y36/Q36))</f>
        <v>1.8833557785300836E-2</v>
      </c>
      <c r="AA36" s="31"/>
      <c r="AB36" s="42"/>
      <c r="AC36" s="44">
        <f>SUM(AC29:AC35)+AC28</f>
        <v>19.239523400000007</v>
      </c>
      <c r="AD36" s="31"/>
      <c r="AE36" s="32">
        <f t="shared" si="14"/>
        <v>0.20829999999999771</v>
      </c>
      <c r="AF36" s="33">
        <f t="shared" ref="AF36:AF46" si="28">IF((W36)=0,"",(AE36/W36))</f>
        <v>1.0945171291510224E-2</v>
      </c>
      <c r="AG36" s="31"/>
      <c r="AH36" s="42"/>
      <c r="AI36" s="44">
        <f>SUM(AI29:AI35)+AI28</f>
        <v>19.721923400000009</v>
      </c>
      <c r="AJ36" s="31"/>
      <c r="AK36" s="32">
        <f t="shared" si="15"/>
        <v>0.48240000000000194</v>
      </c>
      <c r="AL36" s="33">
        <f t="shared" ref="AL36:AL46" si="29">IF((AC36)=0,"",(AK36/AC36))</f>
        <v>2.507338617338108E-2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515.3950000000001</v>
      </c>
      <c r="G37" s="20">
        <v>6.4000000000000003E-3</v>
      </c>
      <c r="H37" s="18">
        <f>F37*G37</f>
        <v>3.2985280000000006</v>
      </c>
      <c r="I37" s="19"/>
      <c r="J37" s="20">
        <v>6.6E-3</v>
      </c>
      <c r="K37" s="18">
        <f>$F37*J37</f>
        <v>3.4016070000000007</v>
      </c>
      <c r="L37" s="19"/>
      <c r="M37" s="21">
        <f t="shared" si="10"/>
        <v>0.10307900000000014</v>
      </c>
      <c r="N37" s="22">
        <f t="shared" si="25"/>
        <v>3.1250000000000035E-2</v>
      </c>
      <c r="O37" s="19"/>
      <c r="P37" s="20">
        <v>6.7999999999999996E-3</v>
      </c>
      <c r="Q37" s="18">
        <f>$F37*P37</f>
        <v>3.5046860000000004</v>
      </c>
      <c r="R37" s="19"/>
      <c r="S37" s="21">
        <f t="shared" si="12"/>
        <v>0.1030789999999997</v>
      </c>
      <c r="T37" s="22">
        <f t="shared" si="26"/>
        <v>3.0303030303030207E-2</v>
      </c>
      <c r="U37" s="19"/>
      <c r="V37" s="20">
        <v>7.0000000000000001E-3</v>
      </c>
      <c r="W37" s="18">
        <f>$F37*V37</f>
        <v>3.6077650000000006</v>
      </c>
      <c r="X37" s="19"/>
      <c r="Y37" s="21">
        <f t="shared" si="13"/>
        <v>0.10307900000000014</v>
      </c>
      <c r="Z37" s="22">
        <f t="shared" si="27"/>
        <v>2.9411764705882391E-2</v>
      </c>
      <c r="AA37" s="19"/>
      <c r="AB37" s="20">
        <v>7.3000000000000001E-3</v>
      </c>
      <c r="AC37" s="18">
        <f>$F37*AB37</f>
        <v>3.7623835000000008</v>
      </c>
      <c r="AD37" s="19"/>
      <c r="AE37" s="21">
        <f t="shared" si="14"/>
        <v>0.15461850000000021</v>
      </c>
      <c r="AF37" s="22">
        <f t="shared" si="28"/>
        <v>4.2857142857142913E-2</v>
      </c>
      <c r="AG37" s="19"/>
      <c r="AH37" s="20">
        <v>7.4999999999999997E-3</v>
      </c>
      <c r="AI37" s="18">
        <f>$F37*AH37</f>
        <v>3.8654625000000005</v>
      </c>
      <c r="AJ37" s="19"/>
      <c r="AK37" s="21">
        <f t="shared" si="15"/>
        <v>0.1030789999999997</v>
      </c>
      <c r="AL37" s="22">
        <f t="shared" si="29"/>
        <v>2.7397260273972518E-2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515.3950000000001</v>
      </c>
      <c r="G38" s="20">
        <v>4.7999999999999996E-3</v>
      </c>
      <c r="H38" s="18">
        <f>F38*G38</f>
        <v>2.4738960000000003</v>
      </c>
      <c r="I38" s="19"/>
      <c r="J38" s="20">
        <v>5.1999999999999998E-3</v>
      </c>
      <c r="K38" s="18">
        <f>$F38*J38</f>
        <v>2.6800540000000002</v>
      </c>
      <c r="L38" s="19"/>
      <c r="M38" s="21">
        <f t="shared" si="10"/>
        <v>0.20615799999999984</v>
      </c>
      <c r="N38" s="22">
        <f t="shared" si="25"/>
        <v>8.3333333333333259E-2</v>
      </c>
      <c r="O38" s="19"/>
      <c r="P38" s="20">
        <v>5.3E-3</v>
      </c>
      <c r="Q38" s="18">
        <f>$F38*P38</f>
        <v>2.7315935000000007</v>
      </c>
      <c r="R38" s="19"/>
      <c r="S38" s="21">
        <f t="shared" si="12"/>
        <v>5.1539500000000515E-2</v>
      </c>
      <c r="T38" s="22">
        <f t="shared" si="26"/>
        <v>1.9230769230769423E-2</v>
      </c>
      <c r="U38" s="19"/>
      <c r="V38" s="20">
        <v>5.4000000000000003E-3</v>
      </c>
      <c r="W38" s="18">
        <f>$F38*V38</f>
        <v>2.7831330000000007</v>
      </c>
      <c r="X38" s="19"/>
      <c r="Y38" s="21">
        <f t="shared" si="13"/>
        <v>5.1539500000000071E-2</v>
      </c>
      <c r="Z38" s="22">
        <f t="shared" si="27"/>
        <v>1.8867924528301907E-2</v>
      </c>
      <c r="AA38" s="19"/>
      <c r="AB38" s="20">
        <v>5.4999999999999997E-3</v>
      </c>
      <c r="AC38" s="18">
        <f>$F38*AB38</f>
        <v>2.8346725000000004</v>
      </c>
      <c r="AD38" s="19"/>
      <c r="AE38" s="21">
        <f t="shared" si="14"/>
        <v>5.1539499999999627E-2</v>
      </c>
      <c r="AF38" s="22">
        <f t="shared" si="28"/>
        <v>1.8518518518518379E-2</v>
      </c>
      <c r="AG38" s="19"/>
      <c r="AH38" s="20">
        <v>5.5999999999999999E-3</v>
      </c>
      <c r="AI38" s="18">
        <f>$F38*AH38</f>
        <v>2.8862120000000004</v>
      </c>
      <c r="AJ38" s="19"/>
      <c r="AK38" s="21">
        <f t="shared" si="15"/>
        <v>5.1539500000000071E-2</v>
      </c>
      <c r="AL38" s="22">
        <f t="shared" si="29"/>
        <v>1.8181818181818205E-2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23.012672161437052</v>
      </c>
      <c r="I39" s="49"/>
      <c r="J39" s="48"/>
      <c r="K39" s="44">
        <f>SUM(K36:K38)</f>
        <v>24.724484400000009</v>
      </c>
      <c r="L39" s="49"/>
      <c r="M39" s="32">
        <f t="shared" si="10"/>
        <v>1.7118122385629562</v>
      </c>
      <c r="N39" s="33">
        <f t="shared" si="25"/>
        <v>7.4385635294952207E-2</v>
      </c>
      <c r="O39" s="49"/>
      <c r="P39" s="48"/>
      <c r="Q39" s="44">
        <f>SUM(Q36:Q38)</f>
        <v>24.915702900000007</v>
      </c>
      <c r="R39" s="49"/>
      <c r="S39" s="32">
        <f t="shared" si="12"/>
        <v>0.19121849999999796</v>
      </c>
      <c r="T39" s="33">
        <f t="shared" si="26"/>
        <v>7.7339732107820167E-3</v>
      </c>
      <c r="U39" s="49"/>
      <c r="V39" s="48"/>
      <c r="W39" s="44">
        <f>SUM(W36:W38)</f>
        <v>25.422121400000009</v>
      </c>
      <c r="X39" s="49"/>
      <c r="Y39" s="32">
        <f t="shared" si="13"/>
        <v>0.50641850000000233</v>
      </c>
      <c r="Z39" s="33">
        <f t="shared" si="27"/>
        <v>2.0325274467773581E-2</v>
      </c>
      <c r="AA39" s="49"/>
      <c r="AB39" s="48"/>
      <c r="AC39" s="44">
        <f>SUM(AC36:AC38)</f>
        <v>25.836579400000009</v>
      </c>
      <c r="AD39" s="49"/>
      <c r="AE39" s="32">
        <f t="shared" si="14"/>
        <v>0.41445799999999977</v>
      </c>
      <c r="AF39" s="33">
        <f t="shared" si="28"/>
        <v>1.6303045425626817E-2</v>
      </c>
      <c r="AG39" s="49"/>
      <c r="AH39" s="48"/>
      <c r="AI39" s="44">
        <f>SUM(AI36:AI38)</f>
        <v>26.473597900000009</v>
      </c>
      <c r="AJ39" s="49"/>
      <c r="AK39" s="32">
        <f t="shared" si="15"/>
        <v>0.63701849999999993</v>
      </c>
      <c r="AL39" s="33">
        <f t="shared" si="29"/>
        <v>2.4655682555253414E-2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515.3950000000001</v>
      </c>
      <c r="G40" s="51">
        <v>4.4000000000000003E-3</v>
      </c>
      <c r="H40" s="162">
        <f t="shared" ref="H40:H48" si="30">F40*G40</f>
        <v>2.2677380000000005</v>
      </c>
      <c r="I40" s="19"/>
      <c r="J40" s="51">
        <v>4.4000000000000003E-3</v>
      </c>
      <c r="K40" s="162">
        <f t="shared" ref="K40:K48" si="31">$F40*J40</f>
        <v>2.2677380000000005</v>
      </c>
      <c r="L40" s="19"/>
      <c r="M40" s="21">
        <f t="shared" si="10"/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2.2677380000000005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2.2677380000000005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2.2677380000000005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2.2677380000000005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515.3950000000001</v>
      </c>
      <c r="G41" s="51">
        <v>1.1999999999999999E-3</v>
      </c>
      <c r="H41" s="162">
        <f t="shared" si="30"/>
        <v>0.61847400000000008</v>
      </c>
      <c r="I41" s="19"/>
      <c r="J41" s="51">
        <v>1.1999999999999999E-3</v>
      </c>
      <c r="K41" s="162">
        <f t="shared" si="31"/>
        <v>0.61847400000000008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0.67001350000000004</v>
      </c>
      <c r="R41" s="19"/>
      <c r="S41" s="21">
        <f t="shared" si="12"/>
        <v>5.153949999999996E-2</v>
      </c>
      <c r="T41" s="163">
        <f t="shared" si="26"/>
        <v>8.3333333333333259E-2</v>
      </c>
      <c r="U41" s="19"/>
      <c r="V41" s="51">
        <v>1.2999999999999999E-3</v>
      </c>
      <c r="W41" s="162">
        <f t="shared" si="33"/>
        <v>0.67001350000000004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0.67001350000000004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0.67001350000000004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500</v>
      </c>
      <c r="G43" s="51">
        <v>7.0000000000000001E-3</v>
      </c>
      <c r="H43" s="162">
        <f t="shared" si="30"/>
        <v>3.5</v>
      </c>
      <c r="I43" s="19"/>
      <c r="J43" s="51">
        <v>7.0000000000000001E-3</v>
      </c>
      <c r="K43" s="162">
        <f t="shared" si="31"/>
        <v>3.5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3.5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3.5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3.5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3.5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320</v>
      </c>
      <c r="G44" s="55">
        <v>7.1999999999999995E-2</v>
      </c>
      <c r="H44" s="162">
        <f t="shared" si="30"/>
        <v>23.04</v>
      </c>
      <c r="I44" s="19"/>
      <c r="J44" s="55">
        <v>7.1999999999999995E-2</v>
      </c>
      <c r="K44" s="162">
        <f t="shared" si="31"/>
        <v>23.04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23.04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23.04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23.04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23.04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90</v>
      </c>
      <c r="G45" s="55">
        <v>0.109</v>
      </c>
      <c r="H45" s="162">
        <f t="shared" si="30"/>
        <v>9.81</v>
      </c>
      <c r="I45" s="19"/>
      <c r="J45" s="55">
        <v>0.109</v>
      </c>
      <c r="K45" s="162">
        <f t="shared" si="31"/>
        <v>9.81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9.81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9.81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9.81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9.81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0.18*$G$7</f>
        <v>90</v>
      </c>
      <c r="G46" s="55">
        <v>0.129</v>
      </c>
      <c r="H46" s="162">
        <f t="shared" si="30"/>
        <v>11.61</v>
      </c>
      <c r="I46" s="19"/>
      <c r="J46" s="55">
        <v>0.129</v>
      </c>
      <c r="K46" s="162">
        <f t="shared" si="31"/>
        <v>11.61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11.61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11.61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11.61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11.61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500</v>
      </c>
      <c r="G47" s="55">
        <v>8.3000000000000004E-2</v>
      </c>
      <c r="H47" s="162">
        <f t="shared" si="30"/>
        <v>41.5</v>
      </c>
      <c r="I47" s="60"/>
      <c r="J47" s="55">
        <v>8.3000000000000004E-2</v>
      </c>
      <c r="K47" s="162">
        <f t="shared" si="31"/>
        <v>41.5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41.5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41.5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41.5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41.5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0</v>
      </c>
      <c r="G48" s="55">
        <v>9.7000000000000003E-2</v>
      </c>
      <c r="H48" s="162">
        <f t="shared" si="30"/>
        <v>0</v>
      </c>
      <c r="I48" s="60"/>
      <c r="J48" s="55">
        <v>9.7000000000000003E-2</v>
      </c>
      <c r="K48" s="162">
        <f t="shared" si="31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9.7000000000000003E-2</v>
      </c>
      <c r="Q48" s="162">
        <f t="shared" si="32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9.7000000000000003E-2</v>
      </c>
      <c r="W48" s="162">
        <f t="shared" si="33"/>
        <v>0</v>
      </c>
      <c r="X48" s="60"/>
      <c r="Y48" s="61">
        <f t="shared" si="13"/>
        <v>0</v>
      </c>
      <c r="Z48" s="163" t="e">
        <f>IF((Q48)=FALSE,"",(Y48/Q48))</f>
        <v>#DIV/0!</v>
      </c>
      <c r="AA48" s="60"/>
      <c r="AB48" s="55">
        <v>9.7000000000000003E-2</v>
      </c>
      <c r="AC48" s="162">
        <f t="shared" si="34"/>
        <v>0</v>
      </c>
      <c r="AD48" s="60"/>
      <c r="AE48" s="61">
        <f t="shared" si="14"/>
        <v>0</v>
      </c>
      <c r="AF48" s="163" t="e">
        <f>IF((W48)=FALSE,"",(AE48/W48))</f>
        <v>#DIV/0!</v>
      </c>
      <c r="AG48" s="60"/>
      <c r="AH48" s="55">
        <v>9.7000000000000003E-2</v>
      </c>
      <c r="AI48" s="162">
        <f t="shared" si="35"/>
        <v>0</v>
      </c>
      <c r="AJ48" s="60"/>
      <c r="AK48" s="61">
        <f t="shared" si="15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74.108884161437061</v>
      </c>
      <c r="I50" s="76"/>
      <c r="J50" s="73"/>
      <c r="K50" s="75">
        <f>SUM(K40:K46,K39)</f>
        <v>75.820696400000003</v>
      </c>
      <c r="L50" s="76"/>
      <c r="M50" s="77">
        <f>K50-H50</f>
        <v>1.711812238562942</v>
      </c>
      <c r="N50" s="78">
        <f>IF((H50)=0,"",(M50/H50))</f>
        <v>2.3098610347903364E-2</v>
      </c>
      <c r="O50" s="76"/>
      <c r="P50" s="73"/>
      <c r="Q50" s="75">
        <f>SUM(Q40:Q46,Q39)</f>
        <v>76.063454400000012</v>
      </c>
      <c r="R50" s="76"/>
      <c r="S50" s="77">
        <f t="shared" si="12"/>
        <v>0.24275800000000913</v>
      </c>
      <c r="T50" s="78">
        <f>IF((K50)=0,"",(S50/K50))</f>
        <v>3.2017379360288903E-3</v>
      </c>
      <c r="U50" s="76"/>
      <c r="V50" s="73"/>
      <c r="W50" s="75">
        <f>SUM(W40:W46,W39)</f>
        <v>76.569872900000007</v>
      </c>
      <c r="X50" s="76"/>
      <c r="Y50" s="77">
        <f t="shared" si="13"/>
        <v>0.50641849999999522</v>
      </c>
      <c r="Z50" s="78">
        <f>IF((Q50)=0,"",(Y50/Q50))</f>
        <v>6.657842507873205E-3</v>
      </c>
      <c r="AA50" s="76"/>
      <c r="AB50" s="73"/>
      <c r="AC50" s="75">
        <f>SUM(AC40:AC46,AC39)</f>
        <v>76.984330900000003</v>
      </c>
      <c r="AD50" s="76"/>
      <c r="AE50" s="77">
        <f t="shared" si="14"/>
        <v>0.41445799999999622</v>
      </c>
      <c r="AF50" s="78">
        <f>IF((W50)=0,"",(AE50/W50))</f>
        <v>5.4128077310677657E-3</v>
      </c>
      <c r="AG50" s="76"/>
      <c r="AH50" s="73"/>
      <c r="AI50" s="75">
        <f>SUM(AI40:AI46,AI39)</f>
        <v>77.621349400000014</v>
      </c>
      <c r="AJ50" s="76"/>
      <c r="AK50" s="77">
        <f t="shared" si="15"/>
        <v>0.63701850000001059</v>
      </c>
      <c r="AL50" s="78">
        <f>IF((AC50)=0,"",(AK50/AC50))</f>
        <v>8.274651381038509E-3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9.6341549409868179</v>
      </c>
      <c r="I51" s="83"/>
      <c r="J51" s="80">
        <v>0.13</v>
      </c>
      <c r="K51" s="84">
        <f>K50*J51</f>
        <v>9.856690532</v>
      </c>
      <c r="L51" s="83"/>
      <c r="M51" s="85">
        <f>K51-H51</f>
        <v>0.2225355910131821</v>
      </c>
      <c r="N51" s="86">
        <f>IF((H51)=0,"",(M51/H51))</f>
        <v>2.309861034790333E-2</v>
      </c>
      <c r="O51" s="83"/>
      <c r="P51" s="80">
        <v>0.13</v>
      </c>
      <c r="Q51" s="84">
        <f>Q50*P51</f>
        <v>9.8882490720000025</v>
      </c>
      <c r="R51" s="83"/>
      <c r="S51" s="85">
        <f t="shared" si="12"/>
        <v>3.1558540000002466E-2</v>
      </c>
      <c r="T51" s="86">
        <f>IF((K51)=0,"",(S51/K51))</f>
        <v>3.2017379360290204E-3</v>
      </c>
      <c r="U51" s="83"/>
      <c r="V51" s="80">
        <v>0.13</v>
      </c>
      <c r="W51" s="84">
        <f>W50*V51</f>
        <v>9.9540834770000011</v>
      </c>
      <c r="X51" s="83"/>
      <c r="Y51" s="85">
        <f t="shared" si="13"/>
        <v>6.5834404999998597E-2</v>
      </c>
      <c r="Z51" s="86">
        <f>IF((Q51)=0,"",(Y51/Q51))</f>
        <v>6.6578425078731253E-3</v>
      </c>
      <c r="AA51" s="83"/>
      <c r="AB51" s="80">
        <v>0.13</v>
      </c>
      <c r="AC51" s="84">
        <f>AC50*AB51</f>
        <v>10.007963017000002</v>
      </c>
      <c r="AD51" s="83"/>
      <c r="AE51" s="85">
        <f t="shared" si="14"/>
        <v>5.3879540000000503E-2</v>
      </c>
      <c r="AF51" s="86">
        <f>IF((W51)=0,"",(AE51/W51))</f>
        <v>5.4128077310678655E-3</v>
      </c>
      <c r="AG51" s="83"/>
      <c r="AH51" s="80">
        <v>0.13</v>
      </c>
      <c r="AI51" s="84">
        <f>AI50*AH51</f>
        <v>10.090775422000002</v>
      </c>
      <c r="AJ51" s="83"/>
      <c r="AK51" s="85">
        <f t="shared" si="15"/>
        <v>8.2812405000000311E-2</v>
      </c>
      <c r="AL51" s="86">
        <f>IF((AC51)=0,"",(AK51/AC51))</f>
        <v>8.2746513810384014E-3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83.743039102423879</v>
      </c>
      <c r="I52" s="83"/>
      <c r="J52" s="88"/>
      <c r="K52" s="84">
        <f>K50+K51</f>
        <v>85.677386932000005</v>
      </c>
      <c r="L52" s="83"/>
      <c r="M52" s="85">
        <f>K52-H52</f>
        <v>1.9343478295761258</v>
      </c>
      <c r="N52" s="86">
        <f>IF((H52)=0,"",(M52/H52))</f>
        <v>2.3098610347903382E-2</v>
      </c>
      <c r="O52" s="83"/>
      <c r="P52" s="88"/>
      <c r="Q52" s="84">
        <f>Q50+Q51</f>
        <v>85.95170347200002</v>
      </c>
      <c r="R52" s="83"/>
      <c r="S52" s="85">
        <f t="shared" si="12"/>
        <v>0.27431654000001515</v>
      </c>
      <c r="T52" s="86">
        <f>IF((K52)=0,"",(S52/K52))</f>
        <v>3.2017379360289467E-3</v>
      </c>
      <c r="U52" s="83"/>
      <c r="V52" s="88"/>
      <c r="W52" s="84">
        <f>W50+W51</f>
        <v>86.523956377000005</v>
      </c>
      <c r="X52" s="83"/>
      <c r="Y52" s="85">
        <f t="shared" si="13"/>
        <v>0.57225290499998493</v>
      </c>
      <c r="Z52" s="86">
        <f>IF((Q52)=0,"",(Y52/Q52))</f>
        <v>6.6578425078730914E-3</v>
      </c>
      <c r="AA52" s="83"/>
      <c r="AB52" s="88"/>
      <c r="AC52" s="84">
        <f>AC50+AC51</f>
        <v>86.992293917000012</v>
      </c>
      <c r="AD52" s="83"/>
      <c r="AE52" s="85">
        <f t="shared" si="14"/>
        <v>0.46833754000000738</v>
      </c>
      <c r="AF52" s="86">
        <f>IF((W52)=0,"",(AE52/W52))</f>
        <v>5.4128077310679002E-3</v>
      </c>
      <c r="AG52" s="83"/>
      <c r="AH52" s="88"/>
      <c r="AI52" s="84">
        <f>AI50+AI51</f>
        <v>87.712124822000021</v>
      </c>
      <c r="AJ52" s="83"/>
      <c r="AK52" s="85">
        <f t="shared" si="15"/>
        <v>0.71983090500000912</v>
      </c>
      <c r="AL52" s="86">
        <f>IF((AC52)=0,"",(AK52/AC52))</f>
        <v>8.274651381038476E-3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-8.3699999999999992</v>
      </c>
      <c r="I53" s="83"/>
      <c r="J53" s="88"/>
      <c r="K53" s="90">
        <f>ROUND(-K52*10%,2)</f>
        <v>-8.57</v>
      </c>
      <c r="L53" s="83"/>
      <c r="M53" s="91">
        <f>K53-H53</f>
        <v>-0.20000000000000107</v>
      </c>
      <c r="N53" s="92">
        <f>IF((H53)=0,"",(M53/H53))</f>
        <v>2.3894862604540153E-2</v>
      </c>
      <c r="O53" s="83"/>
      <c r="P53" s="88"/>
      <c r="Q53" s="90">
        <f>ROUND(-Q52*10%,2)</f>
        <v>-8.6</v>
      </c>
      <c r="R53" s="83"/>
      <c r="S53" s="91">
        <f t="shared" si="12"/>
        <v>-2.9999999999999361E-2</v>
      </c>
      <c r="T53" s="92">
        <f>IF((K53)=0,"",(S53/K53))</f>
        <v>3.5005834305716871E-3</v>
      </c>
      <c r="U53" s="83"/>
      <c r="V53" s="88"/>
      <c r="W53" s="90">
        <f>ROUND(-W52*10%,2)</f>
        <v>-8.65</v>
      </c>
      <c r="X53" s="83"/>
      <c r="Y53" s="91">
        <f t="shared" si="13"/>
        <v>-5.0000000000000711E-2</v>
      </c>
      <c r="Z53" s="92">
        <f>IF((Q53)=0,"",(Y53/Q53))</f>
        <v>5.8139534883721762E-3</v>
      </c>
      <c r="AA53" s="83"/>
      <c r="AB53" s="88"/>
      <c r="AC53" s="90">
        <f>ROUND(-AC52*10%,2)</f>
        <v>-8.6999999999999993</v>
      </c>
      <c r="AD53" s="83"/>
      <c r="AE53" s="91">
        <f t="shared" si="14"/>
        <v>-4.9999999999998934E-2</v>
      </c>
      <c r="AF53" s="92">
        <f>IF((W53)=0,"",(AE53/W53))</f>
        <v>5.7803468208091251E-3</v>
      </c>
      <c r="AG53" s="83"/>
      <c r="AH53" s="88"/>
      <c r="AI53" s="90">
        <f>ROUND(-AI52*10%,2)</f>
        <v>-8.77</v>
      </c>
      <c r="AJ53" s="83"/>
      <c r="AK53" s="91">
        <f t="shared" si="15"/>
        <v>-7.0000000000000284E-2</v>
      </c>
      <c r="AL53" s="92">
        <f>IF((AC53)=0,"",(AK53/AC53))</f>
        <v>8.0459770114942857E-3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75.373039102423874</v>
      </c>
      <c r="I54" s="96"/>
      <c r="J54" s="93"/>
      <c r="K54" s="97">
        <f>K52+K53</f>
        <v>77.107386931999997</v>
      </c>
      <c r="L54" s="96"/>
      <c r="M54" s="98">
        <f>K54-H54</f>
        <v>1.734347829576123</v>
      </c>
      <c r="N54" s="99">
        <f>IF((H54)=0,"",(M54/H54))</f>
        <v>2.3010188394013545E-2</v>
      </c>
      <c r="O54" s="96"/>
      <c r="P54" s="93"/>
      <c r="Q54" s="97">
        <f>Q52+Q53</f>
        <v>77.351703472000025</v>
      </c>
      <c r="R54" s="96"/>
      <c r="S54" s="98">
        <f t="shared" si="12"/>
        <v>0.24431654000002823</v>
      </c>
      <c r="T54" s="99">
        <f>IF((K54)=0,"",(S54/K54))</f>
        <v>3.1685231431261935E-3</v>
      </c>
      <c r="U54" s="96"/>
      <c r="V54" s="93"/>
      <c r="W54" s="97">
        <f>W52+W53</f>
        <v>77.873956376999999</v>
      </c>
      <c r="X54" s="96"/>
      <c r="Y54" s="98">
        <f t="shared" si="13"/>
        <v>0.52225290499997357</v>
      </c>
      <c r="Z54" s="99">
        <f>IF((Q54)=0,"",(Y54/Q54))</f>
        <v>6.7516664993553773E-3</v>
      </c>
      <c r="AA54" s="96"/>
      <c r="AB54" s="93"/>
      <c r="AC54" s="97">
        <f>AC52+AC53</f>
        <v>78.292293917000009</v>
      </c>
      <c r="AD54" s="96"/>
      <c r="AE54" s="98">
        <f t="shared" si="14"/>
        <v>0.41833754000001022</v>
      </c>
      <c r="AF54" s="99">
        <f>IF((W54)=0,"",(AE54/W54))</f>
        <v>5.3719826173306614E-3</v>
      </c>
      <c r="AG54" s="96"/>
      <c r="AH54" s="93"/>
      <c r="AI54" s="97">
        <f>AI52+AI53</f>
        <v>78.942124822000025</v>
      </c>
      <c r="AJ54" s="96"/>
      <c r="AK54" s="98">
        <f t="shared" si="15"/>
        <v>0.64983090500001595</v>
      </c>
      <c r="AL54" s="99">
        <f>IF((AC54)=0,"",(AK54/AC54))</f>
        <v>8.3000621451827811E-3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71.148884161437053</v>
      </c>
      <c r="I56" s="110"/>
      <c r="J56" s="107"/>
      <c r="K56" s="109">
        <f>SUM(K47:K48,K39,K40:K43)</f>
        <v>72.860696400000009</v>
      </c>
      <c r="L56" s="110"/>
      <c r="M56" s="111">
        <f>K56-H56</f>
        <v>1.7118122385629562</v>
      </c>
      <c r="N56" s="78">
        <f>IF((H56)=0,"",(M56/H56))</f>
        <v>2.4059579552630068E-2</v>
      </c>
      <c r="O56" s="110"/>
      <c r="P56" s="107"/>
      <c r="Q56" s="109">
        <f>SUM(Q47:Q48,Q39,Q40:Q43)</f>
        <v>73.103454400000004</v>
      </c>
      <c r="R56" s="110"/>
      <c r="S56" s="111">
        <f t="shared" si="12"/>
        <v>0.24275799999999492</v>
      </c>
      <c r="T56" s="78">
        <f>IF((K56)=0,"",(S56/K56))</f>
        <v>3.3318100429245265E-3</v>
      </c>
      <c r="U56" s="110"/>
      <c r="V56" s="107"/>
      <c r="W56" s="109">
        <f>SUM(W47:W48,W39,W40:W43)</f>
        <v>73.609872899999999</v>
      </c>
      <c r="X56" s="110"/>
      <c r="Y56" s="111">
        <f t="shared" si="13"/>
        <v>0.50641849999999522</v>
      </c>
      <c r="Z56" s="78">
        <f>IF((Q56)=0,"",(Y56/Q56))</f>
        <v>6.9274222970234249E-3</v>
      </c>
      <c r="AA56" s="110"/>
      <c r="AB56" s="107"/>
      <c r="AC56" s="109">
        <f>SUM(AC47:AC48,AC39,AC40:AC43)</f>
        <v>74.024330899999995</v>
      </c>
      <c r="AD56" s="110"/>
      <c r="AE56" s="111">
        <f t="shared" si="14"/>
        <v>0.41445799999999622</v>
      </c>
      <c r="AF56" s="78">
        <f>IF((W56)=0,"",(AE56/W56))</f>
        <v>5.630467540176886E-3</v>
      </c>
      <c r="AG56" s="110"/>
      <c r="AH56" s="107"/>
      <c r="AI56" s="109">
        <f>SUM(AI47:AI48,AI39,AI40:AI43)</f>
        <v>74.661349400000006</v>
      </c>
      <c r="AJ56" s="110"/>
      <c r="AK56" s="111">
        <f t="shared" si="15"/>
        <v>0.63701850000001059</v>
      </c>
      <c r="AL56" s="78">
        <f>IF((AC56)=0,"",(AK56/AC56))</f>
        <v>8.6055286451769963E-3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9.2493549409868177</v>
      </c>
      <c r="I57" s="115"/>
      <c r="J57" s="113">
        <v>0.13</v>
      </c>
      <c r="K57" s="116">
        <f>K56*J57</f>
        <v>9.4718905320000015</v>
      </c>
      <c r="L57" s="115"/>
      <c r="M57" s="117">
        <f>K57-H57</f>
        <v>0.22253559101318388</v>
      </c>
      <c r="N57" s="86">
        <f>IF((H57)=0,"",(M57/H57))</f>
        <v>2.4059579552630019E-2</v>
      </c>
      <c r="O57" s="115"/>
      <c r="P57" s="113">
        <v>0.13</v>
      </c>
      <c r="Q57" s="116">
        <f>Q56*P57</f>
        <v>9.5034490720000004</v>
      </c>
      <c r="R57" s="115"/>
      <c r="S57" s="117">
        <f t="shared" si="12"/>
        <v>3.1558539999998914E-2</v>
      </c>
      <c r="T57" s="86">
        <f>IF((K57)=0,"",(S57/K57))</f>
        <v>3.3318100429244814E-3</v>
      </c>
      <c r="U57" s="115"/>
      <c r="V57" s="113">
        <v>0.13</v>
      </c>
      <c r="W57" s="116">
        <f>W56*V57</f>
        <v>9.5692834770000008</v>
      </c>
      <c r="X57" s="115"/>
      <c r="Y57" s="117">
        <f t="shared" si="13"/>
        <v>6.5834405000000373E-2</v>
      </c>
      <c r="Z57" s="86">
        <f>IF((Q57)=0,"",(Y57/Q57))</f>
        <v>6.9274222970235298E-3</v>
      </c>
      <c r="AA57" s="115"/>
      <c r="AB57" s="113">
        <v>0.13</v>
      </c>
      <c r="AC57" s="116">
        <f>AC56*AB57</f>
        <v>9.6231630169999995</v>
      </c>
      <c r="AD57" s="115"/>
      <c r="AE57" s="117">
        <f t="shared" si="14"/>
        <v>5.3879539999998727E-2</v>
      </c>
      <c r="AF57" s="86">
        <f>IF((W57)=0,"",(AE57/W57))</f>
        <v>5.6304675401768036E-3</v>
      </c>
      <c r="AG57" s="115"/>
      <c r="AH57" s="113">
        <v>0.13</v>
      </c>
      <c r="AI57" s="116">
        <f>AI56*AH57</f>
        <v>9.7059754220000016</v>
      </c>
      <c r="AJ57" s="115"/>
      <c r="AK57" s="117">
        <f t="shared" si="15"/>
        <v>8.2812405000002087E-2</v>
      </c>
      <c r="AL57" s="86">
        <f>IF((AC57)=0,"",(AK57/AC57))</f>
        <v>8.6055286451770692E-3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80.398239102423872</v>
      </c>
      <c r="I58" s="115"/>
      <c r="J58" s="119"/>
      <c r="K58" s="116">
        <f>K56+K57</f>
        <v>82.332586932000012</v>
      </c>
      <c r="L58" s="115"/>
      <c r="M58" s="117">
        <f>K58-H58</f>
        <v>1.93434782957614</v>
      </c>
      <c r="N58" s="86">
        <f>IF((H58)=0,"",(M58/H58))</f>
        <v>2.4059579552630061E-2</v>
      </c>
      <c r="O58" s="115"/>
      <c r="P58" s="119"/>
      <c r="Q58" s="116">
        <f>Q56+Q57</f>
        <v>82.606903471999999</v>
      </c>
      <c r="R58" s="115"/>
      <c r="S58" s="117">
        <f t="shared" si="12"/>
        <v>0.27431653999998673</v>
      </c>
      <c r="T58" s="86">
        <f>IF((K58)=0,"",(S58/K58))</f>
        <v>3.331810042924435E-3</v>
      </c>
      <c r="U58" s="115"/>
      <c r="V58" s="119"/>
      <c r="W58" s="116">
        <f>W56+W57</f>
        <v>83.179156376999998</v>
      </c>
      <c r="X58" s="115"/>
      <c r="Y58" s="117">
        <f t="shared" si="13"/>
        <v>0.57225290499999915</v>
      </c>
      <c r="Z58" s="86">
        <f>IF((Q58)=0,"",(Y58/Q58))</f>
        <v>6.9274222970234804E-3</v>
      </c>
      <c r="AA58" s="115"/>
      <c r="AB58" s="119"/>
      <c r="AC58" s="116">
        <f>AC56+AC57</f>
        <v>83.647493916999991</v>
      </c>
      <c r="AD58" s="115"/>
      <c r="AE58" s="117">
        <f t="shared" si="14"/>
        <v>0.46833753999999317</v>
      </c>
      <c r="AF58" s="86">
        <f>IF((W58)=0,"",(AE58/W58))</f>
        <v>5.6304675401768556E-3</v>
      </c>
      <c r="AG58" s="115"/>
      <c r="AH58" s="119"/>
      <c r="AI58" s="116">
        <f>AI56+AI57</f>
        <v>84.367324822</v>
      </c>
      <c r="AJ58" s="115"/>
      <c r="AK58" s="117">
        <f t="shared" si="15"/>
        <v>0.71983090500000912</v>
      </c>
      <c r="AL58" s="86">
        <f>IF((AC58)=0,"",(AK58/AC58))</f>
        <v>8.6055286451769616E-3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-8.0399999999999991</v>
      </c>
      <c r="I59" s="115"/>
      <c r="J59" s="119"/>
      <c r="K59" s="122">
        <f>ROUND(-K58*10%,2)</f>
        <v>-8.23</v>
      </c>
      <c r="L59" s="115"/>
      <c r="M59" s="123">
        <f>K59-H59</f>
        <v>-0.19000000000000128</v>
      </c>
      <c r="N59" s="92">
        <f>IF((H59)=0,"",(M59/H59))</f>
        <v>2.3631840796020064E-2</v>
      </c>
      <c r="O59" s="115"/>
      <c r="P59" s="119"/>
      <c r="Q59" s="122">
        <f>ROUND(-Q58*10%,2)</f>
        <v>-8.26</v>
      </c>
      <c r="R59" s="115"/>
      <c r="S59" s="123">
        <f t="shared" si="12"/>
        <v>-2.9999999999999361E-2</v>
      </c>
      <c r="T59" s="92">
        <f>IF((K59)=0,"",(S59/K59))</f>
        <v>3.6452004860266537E-3</v>
      </c>
      <c r="U59" s="115"/>
      <c r="V59" s="119"/>
      <c r="W59" s="122">
        <f>ROUND(-W58*10%,2)</f>
        <v>-8.32</v>
      </c>
      <c r="X59" s="115"/>
      <c r="Y59" s="123">
        <f t="shared" si="13"/>
        <v>-6.0000000000000497E-2</v>
      </c>
      <c r="Z59" s="92">
        <f>IF((Q59)=0,"",(Y59/Q59))</f>
        <v>7.2639225181598665E-3</v>
      </c>
      <c r="AA59" s="115"/>
      <c r="AB59" s="119"/>
      <c r="AC59" s="122">
        <f>ROUND(-AC58*10%,2)</f>
        <v>-8.36</v>
      </c>
      <c r="AD59" s="115"/>
      <c r="AE59" s="123">
        <f t="shared" si="14"/>
        <v>-3.9999999999999147E-2</v>
      </c>
      <c r="AF59" s="92">
        <f>IF((W59)=0,"",(AE59/W59))</f>
        <v>4.8076923076922047E-3</v>
      </c>
      <c r="AG59" s="115"/>
      <c r="AH59" s="119"/>
      <c r="AI59" s="122">
        <f>ROUND(-AI58*10%,2)</f>
        <v>-8.44</v>
      </c>
      <c r="AJ59" s="115"/>
      <c r="AK59" s="123">
        <f t="shared" si="15"/>
        <v>-8.0000000000000071E-2</v>
      </c>
      <c r="AL59" s="92">
        <f>IF((AC59)=0,"",(AK59/AC59))</f>
        <v>9.5693779904306303E-3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72.35823910242388</v>
      </c>
      <c r="I60" s="127"/>
      <c r="J60" s="124"/>
      <c r="K60" s="128">
        <f>SUM(K58:K59)</f>
        <v>74.102586932000008</v>
      </c>
      <c r="L60" s="127"/>
      <c r="M60" s="129">
        <f>K60-H60</f>
        <v>1.7443478295761281</v>
      </c>
      <c r="N60" s="130">
        <f>IF((H60)=0,"",(M60/H60))</f>
        <v>2.4107107237739501E-2</v>
      </c>
      <c r="O60" s="127"/>
      <c r="P60" s="124"/>
      <c r="Q60" s="128">
        <f>SUM(Q58:Q59)</f>
        <v>74.346903471999994</v>
      </c>
      <c r="R60" s="127"/>
      <c r="S60" s="129">
        <f t="shared" si="12"/>
        <v>0.24431653999998559</v>
      </c>
      <c r="T60" s="130">
        <f>IF((K60)=0,"",(S60/K60))</f>
        <v>3.2970041953350676E-3</v>
      </c>
      <c r="U60" s="127"/>
      <c r="V60" s="124"/>
      <c r="W60" s="128">
        <f>SUM(W58:W59)</f>
        <v>74.859156377000005</v>
      </c>
      <c r="X60" s="127"/>
      <c r="Y60" s="129">
        <f t="shared" si="13"/>
        <v>0.51225290500001108</v>
      </c>
      <c r="Z60" s="130">
        <f>IF((Q60)=0,"",(Y60/Q60))</f>
        <v>6.89003685530672E-3</v>
      </c>
      <c r="AA60" s="127"/>
      <c r="AB60" s="124"/>
      <c r="AC60" s="128">
        <f>SUM(AC58:AC59)</f>
        <v>75.287493916999992</v>
      </c>
      <c r="AD60" s="127"/>
      <c r="AE60" s="129">
        <f t="shared" si="14"/>
        <v>0.42833753999998692</v>
      </c>
      <c r="AF60" s="130">
        <f>IF((W60)=0,"",(AE60/W60))</f>
        <v>5.7219124650941281E-3</v>
      </c>
      <c r="AG60" s="127"/>
      <c r="AH60" s="124"/>
      <c r="AI60" s="128">
        <f>SUM(AI58:AI59)</f>
        <v>75.927324822000003</v>
      </c>
      <c r="AJ60" s="127"/>
      <c r="AK60" s="129">
        <f t="shared" si="15"/>
        <v>0.63983090500001083</v>
      </c>
      <c r="AL60" s="130">
        <f>IF((AC60)=0,"",(AK60/AC60))</f>
        <v>8.4985018322616315E-3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72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P79"/>
  <sheetViews>
    <sheetView showGridLines="0" topLeftCell="R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" style="1" customWidth="1"/>
    <col min="26" max="26" width="9.109375" style="1"/>
    <col min="27" max="27" width="1.6640625" style="1" customWidth="1"/>
    <col min="28" max="28" width="13.33203125" style="1" customWidth="1"/>
    <col min="29" max="29" width="12.33203125" style="1" customWidth="1"/>
    <col min="30" max="30" width="1.6640625" style="1" customWidth="1"/>
    <col min="31" max="31" width="10" style="1" customWidth="1"/>
    <col min="32" max="32" width="9.109375" style="1"/>
    <col min="33" max="33" width="1.6640625" style="1" customWidth="1"/>
    <col min="34" max="34" width="13.33203125" style="1" customWidth="1"/>
    <col min="35" max="35" width="12.33203125" style="1" customWidth="1"/>
    <col min="36" max="36" width="1.6640625" style="1" customWidth="1"/>
    <col min="37" max="37" width="10" style="1" customWidth="1"/>
    <col min="38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77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8">
        <v>1</v>
      </c>
      <c r="H6" s="9" t="s">
        <v>80</v>
      </c>
      <c r="J6" s="161"/>
      <c r="K6" s="161"/>
    </row>
    <row r="7" spans="2:42" x14ac:dyDescent="0.25">
      <c r="B7" s="6"/>
      <c r="D7" s="7" t="s">
        <v>3</v>
      </c>
      <c r="E7" s="7"/>
      <c r="F7" s="7"/>
      <c r="G7" s="168">
        <v>0.3</v>
      </c>
      <c r="H7" s="9" t="s">
        <v>72</v>
      </c>
      <c r="J7" s="161"/>
      <c r="K7" s="161"/>
    </row>
    <row r="8" spans="2:42" x14ac:dyDescent="0.25">
      <c r="B8" s="6"/>
      <c r="G8" s="168">
        <v>134.55000000000001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69">
        <f>G6</f>
        <v>1</v>
      </c>
      <c r="G12" s="16">
        <v>4.57</v>
      </c>
      <c r="H12" s="18">
        <f t="shared" ref="H12:H27" si="0">F12*G12</f>
        <v>4.57</v>
      </c>
      <c r="I12" s="19"/>
      <c r="J12" s="16">
        <v>5.6879</v>
      </c>
      <c r="K12" s="18">
        <f t="shared" ref="K12:K27" si="1">$F12*J12</f>
        <v>5.6879</v>
      </c>
      <c r="L12" s="19"/>
      <c r="M12" s="21">
        <f>K12-H12</f>
        <v>1.1178999999999997</v>
      </c>
      <c r="N12" s="22">
        <f>IF((H12)=0,"",(M12/H12))</f>
        <v>0.24461706783369794</v>
      </c>
      <c r="O12" s="19"/>
      <c r="P12" s="16">
        <v>5.9539</v>
      </c>
      <c r="Q12" s="18">
        <f t="shared" ref="Q12:Q27" si="2">$F12*P12</f>
        <v>5.9539</v>
      </c>
      <c r="R12" s="19"/>
      <c r="S12" s="21">
        <f>Q12-K12</f>
        <v>0.26600000000000001</v>
      </c>
      <c r="T12" s="22">
        <f t="shared" ref="T12:T34" si="3">IF((K12)=0,"",(S12/K12))</f>
        <v>4.6765941735965828E-2</v>
      </c>
      <c r="U12" s="19"/>
      <c r="V12" s="16">
        <v>6.0942999999999996</v>
      </c>
      <c r="W12" s="18">
        <f t="shared" ref="W12:W27" si="4">$F12*V12</f>
        <v>6.0942999999999996</v>
      </c>
      <c r="X12" s="19"/>
      <c r="Y12" s="21">
        <f>W12-Q12</f>
        <v>0.14039999999999964</v>
      </c>
      <c r="Z12" s="22">
        <f t="shared" ref="Z12:Z34" si="5">IF((Q12)=0,"",(Y12/Q12))</f>
        <v>2.3581182082332529E-2</v>
      </c>
      <c r="AA12" s="19"/>
      <c r="AB12" s="16">
        <v>6.1856999999999998</v>
      </c>
      <c r="AC12" s="18">
        <f t="shared" ref="AC12:AC27" si="6">$F12*AB12</f>
        <v>6.1856999999999998</v>
      </c>
      <c r="AD12" s="19"/>
      <c r="AE12" s="21">
        <f>AC12-W12</f>
        <v>9.1400000000000148E-2</v>
      </c>
      <c r="AF12" s="22">
        <f t="shared" ref="AF12:AF34" si="7">IF((W12)=0,"",(AE12/W12))</f>
        <v>1.4997620727565128E-2</v>
      </c>
      <c r="AG12" s="19"/>
      <c r="AH12" s="16">
        <v>6.3632999999999997</v>
      </c>
      <c r="AI12" s="18">
        <f t="shared" ref="AI12:AI27" si="8">$F12*AH12</f>
        <v>6.3632999999999997</v>
      </c>
      <c r="AJ12" s="19"/>
      <c r="AK12" s="21">
        <f>AI12-AC12</f>
        <v>0.17759999999999998</v>
      </c>
      <c r="AL12" s="22">
        <f t="shared" ref="AL12:AL34" si="9">IF((AC12)=0,"",(AK12/AC12))</f>
        <v>2.8711382705271835E-2</v>
      </c>
    </row>
    <row r="13" spans="2:42" x14ac:dyDescent="0.25">
      <c r="B13" s="14" t="s">
        <v>13</v>
      </c>
      <c r="C13" s="14"/>
      <c r="D13" s="15" t="s">
        <v>55</v>
      </c>
      <c r="E13" s="15"/>
      <c r="F13" s="169">
        <f>G6</f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69">
        <f>G6</f>
        <v>1</v>
      </c>
      <c r="G14" s="16"/>
      <c r="H14" s="18">
        <f t="shared" ref="H14" si="16">F14*G14</f>
        <v>0</v>
      </c>
      <c r="I14" s="19"/>
      <c r="J14" s="16"/>
      <c r="K14" s="18">
        <f t="shared" ref="K14" si="17">$F14*J14</f>
        <v>0</v>
      </c>
      <c r="L14" s="19"/>
      <c r="M14" s="21">
        <f t="shared" ref="M14" si="18">K14-H14</f>
        <v>0</v>
      </c>
      <c r="N14" s="22" t="str">
        <f t="shared" ref="N14" si="19">IF((H14)=0,"",(M14/H14))</f>
        <v/>
      </c>
      <c r="O14" s="19"/>
      <c r="P14" s="16"/>
      <c r="Q14" s="18">
        <f t="shared" ref="Q14" si="20">$F14*P14</f>
        <v>0</v>
      </c>
      <c r="R14" s="19"/>
      <c r="S14" s="21">
        <f t="shared" ref="S14" si="21">Q14-K14</f>
        <v>0</v>
      </c>
      <c r="T14" s="22" t="str">
        <f t="shared" ref="T14" si="22">IF((K14)=0,"",(S14/K14))</f>
        <v/>
      </c>
      <c r="U14" s="19"/>
      <c r="V14" s="16"/>
      <c r="W14" s="18">
        <f t="shared" ref="W14" si="23">$F14*V14</f>
        <v>0</v>
      </c>
      <c r="X14" s="19"/>
      <c r="Y14" s="21">
        <f t="shared" ref="Y14" si="24">W14-Q14</f>
        <v>0</v>
      </c>
      <c r="Z14" s="22" t="str">
        <f t="shared" ref="Z14" si="25">IF((Q14)=0,"",(Y14/Q14))</f>
        <v/>
      </c>
      <c r="AA14" s="19"/>
      <c r="AB14" s="16"/>
      <c r="AC14" s="18">
        <f t="shared" ref="AC14" si="26">$F14*AB14</f>
        <v>0</v>
      </c>
      <c r="AD14" s="19"/>
      <c r="AE14" s="21">
        <f t="shared" ref="AE14" si="27">AC14-W14</f>
        <v>0</v>
      </c>
      <c r="AF14" s="22" t="str">
        <f t="shared" ref="AF14" si="28">IF((W14)=0,"",(AE14/W14))</f>
        <v/>
      </c>
      <c r="AG14" s="19"/>
      <c r="AH14" s="16"/>
      <c r="AI14" s="18">
        <f t="shared" ref="AI14" si="29">$F14*AH14</f>
        <v>0</v>
      </c>
      <c r="AJ14" s="19"/>
      <c r="AK14" s="21">
        <f t="shared" ref="AK14" si="30">AI14-AC14</f>
        <v>0</v>
      </c>
      <c r="AL14" s="22" t="str">
        <f t="shared" ref="AL14" si="31"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69">
        <f>G6</f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69">
        <f>G6</f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69">
        <f>G6</f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69">
        <f>G6</f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0.3</v>
      </c>
      <c r="G19" s="16">
        <v>12.5335</v>
      </c>
      <c r="H19" s="18">
        <f t="shared" si="0"/>
        <v>3.7600499999999997</v>
      </c>
      <c r="I19" s="19"/>
      <c r="J19" s="16">
        <v>15.599399999999999</v>
      </c>
      <c r="K19" s="18">
        <f t="shared" si="1"/>
        <v>4.6798199999999994</v>
      </c>
      <c r="L19" s="19"/>
      <c r="M19" s="21">
        <f t="shared" si="10"/>
        <v>0.91976999999999975</v>
      </c>
      <c r="N19" s="22">
        <f t="shared" si="11"/>
        <v>0.24461642797303224</v>
      </c>
      <c r="O19" s="19"/>
      <c r="P19" s="16">
        <v>16.328900000000001</v>
      </c>
      <c r="Q19" s="18">
        <f t="shared" si="2"/>
        <v>4.8986700000000001</v>
      </c>
      <c r="R19" s="19"/>
      <c r="S19" s="21">
        <f t="shared" si="12"/>
        <v>0.21885000000000066</v>
      </c>
      <c r="T19" s="22">
        <f t="shared" si="3"/>
        <v>4.6764619152018815E-2</v>
      </c>
      <c r="U19" s="19"/>
      <c r="V19" s="16">
        <v>16.714099999999998</v>
      </c>
      <c r="W19" s="18">
        <f t="shared" si="4"/>
        <v>5.0142299999999995</v>
      </c>
      <c r="X19" s="19"/>
      <c r="Y19" s="21">
        <f t="shared" si="13"/>
        <v>0.11555999999999944</v>
      </c>
      <c r="Z19" s="22">
        <f t="shared" si="5"/>
        <v>2.3590076490149253E-2</v>
      </c>
      <c r="AA19" s="19"/>
      <c r="AB19" s="16">
        <v>16.9648</v>
      </c>
      <c r="AC19" s="18">
        <f t="shared" si="6"/>
        <v>5.0894399999999997</v>
      </c>
      <c r="AD19" s="19"/>
      <c r="AE19" s="21">
        <f t="shared" si="14"/>
        <v>7.5210000000000221E-2</v>
      </c>
      <c r="AF19" s="22">
        <f t="shared" si="7"/>
        <v>1.4999311958167102E-2</v>
      </c>
      <c r="AG19" s="19"/>
      <c r="AH19" s="16">
        <v>17.451799999999999</v>
      </c>
      <c r="AI19" s="18">
        <f t="shared" si="8"/>
        <v>5.2355399999999994</v>
      </c>
      <c r="AJ19" s="19"/>
      <c r="AK19" s="21">
        <f t="shared" si="15"/>
        <v>0.14609999999999967</v>
      </c>
      <c r="AL19" s="22">
        <f t="shared" si="9"/>
        <v>2.8706498160897796E-2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32">$G$7</f>
        <v>0.3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0.3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33">$G$7</f>
        <v>0.3</v>
      </c>
      <c r="G24" s="16">
        <v>-8.6300000000000002E-2</v>
      </c>
      <c r="H24" s="18">
        <f t="shared" si="0"/>
        <v>-2.589E-2</v>
      </c>
      <c r="I24" s="19"/>
      <c r="J24" s="16">
        <v>0</v>
      </c>
      <c r="K24" s="18">
        <f t="shared" si="1"/>
        <v>0</v>
      </c>
      <c r="L24" s="19"/>
      <c r="M24" s="21">
        <f t="shared" si="10"/>
        <v>2.589E-2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33"/>
        <v>0.3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33"/>
        <v>0.3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33"/>
        <v>0.3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8.3441599999999987</v>
      </c>
      <c r="I28" s="31"/>
      <c r="J28" s="28"/>
      <c r="K28" s="30">
        <f>SUM(K12:K27)</f>
        <v>10.367719999999998</v>
      </c>
      <c r="L28" s="31"/>
      <c r="M28" s="32">
        <f t="shared" si="10"/>
        <v>2.0235599999999998</v>
      </c>
      <c r="N28" s="33">
        <f t="shared" si="11"/>
        <v>0.24251212824298674</v>
      </c>
      <c r="O28" s="31"/>
      <c r="P28" s="28"/>
      <c r="Q28" s="30">
        <f>SUM(Q12:Q27)</f>
        <v>10.85257</v>
      </c>
      <c r="R28" s="31"/>
      <c r="S28" s="32">
        <f t="shared" si="12"/>
        <v>0.48485000000000156</v>
      </c>
      <c r="T28" s="33">
        <f t="shared" si="3"/>
        <v>4.6765344743106646E-2</v>
      </c>
      <c r="U28" s="31"/>
      <c r="V28" s="28"/>
      <c r="W28" s="30">
        <f>SUM(W12:W27)</f>
        <v>11.108529999999998</v>
      </c>
      <c r="X28" s="31"/>
      <c r="Y28" s="32">
        <f t="shared" si="13"/>
        <v>0.25595999999999819</v>
      </c>
      <c r="Z28" s="33">
        <f t="shared" si="5"/>
        <v>2.3585196870418546E-2</v>
      </c>
      <c r="AA28" s="31"/>
      <c r="AB28" s="28"/>
      <c r="AC28" s="30">
        <f>SUM(AC12:AC27)</f>
        <v>11.27514</v>
      </c>
      <c r="AD28" s="31"/>
      <c r="AE28" s="32">
        <f t="shared" si="14"/>
        <v>0.16661000000000215</v>
      </c>
      <c r="AF28" s="33">
        <f t="shared" si="7"/>
        <v>1.4998384124632348E-2</v>
      </c>
      <c r="AG28" s="31"/>
      <c r="AH28" s="28"/>
      <c r="AI28" s="30">
        <f>SUM(AI12:AI27)</f>
        <v>11.598839999999999</v>
      </c>
      <c r="AJ28" s="31"/>
      <c r="AK28" s="32">
        <f t="shared" si="15"/>
        <v>0.32369999999999877</v>
      </c>
      <c r="AL28" s="33">
        <f t="shared" si="9"/>
        <v>2.8709177890473978E-2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0.3</v>
      </c>
      <c r="G29" s="16">
        <v>-0.56882109506816436</v>
      </c>
      <c r="H29" s="18">
        <f t="shared" ref="H29:H35" si="34">F29*G29</f>
        <v>-0.17064632852044931</v>
      </c>
      <c r="I29" s="19"/>
      <c r="J29" s="16">
        <v>-9.4899999999999998E-2</v>
      </c>
      <c r="K29" s="18">
        <f t="shared" ref="K29:K35" si="35">$F29*J29</f>
        <v>-2.8469999999999999E-2</v>
      </c>
      <c r="L29" s="19"/>
      <c r="M29" s="21">
        <f t="shared" si="10"/>
        <v>0.14217632852044931</v>
      </c>
      <c r="N29" s="22">
        <f t="shared" si="11"/>
        <v>-0.83316371206551743</v>
      </c>
      <c r="O29" s="19"/>
      <c r="P29" s="16">
        <v>0</v>
      </c>
      <c r="Q29" s="18">
        <f t="shared" ref="Q29:Q35" si="36">$F29*P29</f>
        <v>0</v>
      </c>
      <c r="R29" s="19"/>
      <c r="S29" s="21">
        <f t="shared" si="12"/>
        <v>2.8469999999999999E-2</v>
      </c>
      <c r="T29" s="22">
        <f t="shared" si="3"/>
        <v>-1</v>
      </c>
      <c r="U29" s="19"/>
      <c r="V29" s="16">
        <v>0</v>
      </c>
      <c r="W29" s="18">
        <f t="shared" ref="W29:W35" si="37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8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9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1" si="40">$G$7</f>
        <v>0.3</v>
      </c>
      <c r="G30" s="16">
        <v>-1.3273054170749232E-2</v>
      </c>
      <c r="H30" s="18">
        <f t="shared" si="34"/>
        <v>-3.9819162512247696E-3</v>
      </c>
      <c r="I30" s="19"/>
      <c r="J30" s="16">
        <v>0.43309999999999998</v>
      </c>
      <c r="K30" s="18">
        <f t="shared" si="35"/>
        <v>0.12992999999999999</v>
      </c>
      <c r="L30" s="19"/>
      <c r="M30" s="21">
        <f t="shared" ref="M30:M31" si="41">K30-H30</f>
        <v>0.13391191625122476</v>
      </c>
      <c r="N30" s="22">
        <f t="shared" ref="N30:N31" si="42">IF((H30)=0,"",(M30/H30))</f>
        <v>-33.630018263200725</v>
      </c>
      <c r="O30" s="19"/>
      <c r="P30" s="16">
        <v>0</v>
      </c>
      <c r="Q30" s="18">
        <f t="shared" si="36"/>
        <v>0</v>
      </c>
      <c r="R30" s="19"/>
      <c r="S30" s="21">
        <f t="shared" ref="S30:S31" si="43">Q30-K30</f>
        <v>-0.12992999999999999</v>
      </c>
      <c r="T30" s="22">
        <f t="shared" ref="T30:T31" si="44">IF((K30)=0,"",(S30/K30))</f>
        <v>-1</v>
      </c>
      <c r="U30" s="19"/>
      <c r="V30" s="16">
        <v>0</v>
      </c>
      <c r="W30" s="18">
        <f t="shared" si="37"/>
        <v>0</v>
      </c>
      <c r="X30" s="19"/>
      <c r="Y30" s="21">
        <f t="shared" ref="Y30:Y31" si="45">W30-Q30</f>
        <v>0</v>
      </c>
      <c r="Z30" s="22" t="str">
        <f t="shared" ref="Z30:Z31" si="46">IF((Q30)=0,"",(Y30/Q30))</f>
        <v/>
      </c>
      <c r="AA30" s="19"/>
      <c r="AB30" s="16">
        <v>0</v>
      </c>
      <c r="AC30" s="18">
        <f t="shared" si="38"/>
        <v>0</v>
      </c>
      <c r="AD30" s="19"/>
      <c r="AE30" s="21">
        <f t="shared" ref="AE30:AE31" si="47">AC30-W30</f>
        <v>0</v>
      </c>
      <c r="AF30" s="22" t="str">
        <f t="shared" ref="AF30:AF31" si="48">IF((W30)=0,"",(AE30/W30))</f>
        <v/>
      </c>
      <c r="AG30" s="19"/>
      <c r="AH30" s="16">
        <v>0</v>
      </c>
      <c r="AI30" s="18">
        <f t="shared" si="39"/>
        <v>0</v>
      </c>
      <c r="AJ30" s="19"/>
      <c r="AK30" s="21">
        <f t="shared" ref="AK30:AK31" si="49">AI30-AC30</f>
        <v>0</v>
      </c>
      <c r="AL30" s="22" t="str">
        <f t="shared" ref="AL30:AL31" si="50">IF((AC30)=0,"",(AK30/AC30))</f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40"/>
        <v>0.3</v>
      </c>
      <c r="G31" s="16">
        <v>0</v>
      </c>
      <c r="H31" s="18">
        <f t="shared" si="34"/>
        <v>0</v>
      </c>
      <c r="I31" s="19"/>
      <c r="J31" s="16">
        <v>4.4699999999999997E-2</v>
      </c>
      <c r="K31" s="18">
        <f>$F31*J31</f>
        <v>1.3409999999999998E-2</v>
      </c>
      <c r="L31" s="19"/>
      <c r="M31" s="21">
        <f t="shared" si="41"/>
        <v>1.3409999999999998E-2</v>
      </c>
      <c r="N31" s="22" t="str">
        <f t="shared" si="42"/>
        <v/>
      </c>
      <c r="O31" s="19"/>
      <c r="P31" s="16">
        <v>0</v>
      </c>
      <c r="Q31" s="18">
        <f t="shared" si="36"/>
        <v>0</v>
      </c>
      <c r="R31" s="19"/>
      <c r="S31" s="21">
        <f t="shared" si="43"/>
        <v>-1.3409999999999998E-2</v>
      </c>
      <c r="T31" s="22">
        <f t="shared" si="44"/>
        <v>-1</v>
      </c>
      <c r="U31" s="19"/>
      <c r="V31" s="16">
        <v>0</v>
      </c>
      <c r="W31" s="18">
        <f t="shared" si="37"/>
        <v>0</v>
      </c>
      <c r="X31" s="19"/>
      <c r="Y31" s="21">
        <f t="shared" si="45"/>
        <v>0</v>
      </c>
      <c r="Z31" s="22" t="str">
        <f t="shared" si="46"/>
        <v/>
      </c>
      <c r="AA31" s="19"/>
      <c r="AB31" s="16">
        <v>0</v>
      </c>
      <c r="AC31" s="18">
        <f t="shared" si="38"/>
        <v>0</v>
      </c>
      <c r="AD31" s="19"/>
      <c r="AE31" s="21">
        <f t="shared" si="47"/>
        <v>0</v>
      </c>
      <c r="AF31" s="22" t="str">
        <f t="shared" si="48"/>
        <v/>
      </c>
      <c r="AG31" s="19"/>
      <c r="AH31" s="16">
        <v>0</v>
      </c>
      <c r="AI31" s="18">
        <f t="shared" si="39"/>
        <v>0</v>
      </c>
      <c r="AJ31" s="19"/>
      <c r="AK31" s="21">
        <f t="shared" si="49"/>
        <v>0</v>
      </c>
      <c r="AL31" s="22" t="str">
        <f t="shared" si="50"/>
        <v/>
      </c>
    </row>
    <row r="32" spans="2:38" hidden="1" x14ac:dyDescent="0.25">
      <c r="B32" s="35"/>
      <c r="C32" s="14"/>
      <c r="D32" s="15"/>
      <c r="E32" s="15"/>
      <c r="F32" s="17">
        <f t="shared" ref="F32:F33" si="51">$G$7</f>
        <v>0.3</v>
      </c>
      <c r="G32" s="16"/>
      <c r="H32" s="18">
        <f t="shared" si="34"/>
        <v>0</v>
      </c>
      <c r="I32" s="36"/>
      <c r="J32" s="16"/>
      <c r="K32" s="18">
        <f t="shared" si="35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6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7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8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9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51"/>
        <v>0.3</v>
      </c>
      <c r="G33" s="141">
        <v>1.745E-2</v>
      </c>
      <c r="H33" s="18">
        <f t="shared" si="34"/>
        <v>5.2350000000000001E-3</v>
      </c>
      <c r="I33" s="19"/>
      <c r="J33" s="141">
        <v>1.745E-2</v>
      </c>
      <c r="K33" s="18">
        <f t="shared" si="35"/>
        <v>5.2350000000000001E-3</v>
      </c>
      <c r="L33" s="19"/>
      <c r="M33" s="21">
        <f t="shared" si="10"/>
        <v>0</v>
      </c>
      <c r="N33" s="22">
        <f t="shared" si="11"/>
        <v>0</v>
      </c>
      <c r="O33" s="19"/>
      <c r="P33" s="141">
        <v>1.745E-2</v>
      </c>
      <c r="Q33" s="18">
        <f t="shared" si="36"/>
        <v>5.2350000000000001E-3</v>
      </c>
      <c r="R33" s="19"/>
      <c r="S33" s="21">
        <f t="shared" si="12"/>
        <v>0</v>
      </c>
      <c r="T33" s="22">
        <f t="shared" si="3"/>
        <v>0</v>
      </c>
      <c r="U33" s="19"/>
      <c r="V33" s="141">
        <v>1.745E-2</v>
      </c>
      <c r="W33" s="18">
        <f t="shared" si="37"/>
        <v>5.2350000000000001E-3</v>
      </c>
      <c r="X33" s="19"/>
      <c r="Y33" s="21">
        <f t="shared" si="13"/>
        <v>0</v>
      </c>
      <c r="Z33" s="22">
        <f t="shared" si="5"/>
        <v>0</v>
      </c>
      <c r="AA33" s="19"/>
      <c r="AB33" s="141">
        <v>1.745E-2</v>
      </c>
      <c r="AC33" s="18">
        <f t="shared" si="38"/>
        <v>5.2350000000000001E-3</v>
      </c>
      <c r="AD33" s="19"/>
      <c r="AE33" s="21">
        <f t="shared" si="14"/>
        <v>0</v>
      </c>
      <c r="AF33" s="22">
        <f t="shared" si="7"/>
        <v>0</v>
      </c>
      <c r="AG33" s="19"/>
      <c r="AH33" s="141">
        <v>1.745E-2</v>
      </c>
      <c r="AI33" s="18">
        <f t="shared" si="39"/>
        <v>5.2350000000000001E-3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4.1427945000000079</v>
      </c>
      <c r="G34" s="38">
        <f>IF(ISBLANK(D5)=TRUE, 0, IF(D5="TOU", 0.64*$G$44+0.18*$G$45+0.18*$G$46, IF(AND(D5="non-TOU", F48&gt;0), G48,G47)))</f>
        <v>8.3000000000000004E-2</v>
      </c>
      <c r="H34" s="18">
        <f t="shared" si="34"/>
        <v>0.3438519435000007</v>
      </c>
      <c r="I34" s="19"/>
      <c r="J34" s="38">
        <f>IF(ISBLANK($D$5)=TRUE, 0, IF(G5="TOU", 0.64*$G$44+0.18*$G$45+0.18*$G$46, IF(AND(G5="non-TOU", $F$48&gt;0), $G$48,$G$47)))</f>
        <v>8.3000000000000004E-2</v>
      </c>
      <c r="K34" s="18">
        <f t="shared" si="35"/>
        <v>0.3438519435000007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IF(M5="TOU", 0.64*$G$44+0.18*$G$45+0.18*$G$46, IF(AND(M5="non-TOU", $F$48&gt;0), $G$48,$G$47)))</f>
        <v>8.3000000000000004E-2</v>
      </c>
      <c r="Q34" s="18">
        <f t="shared" si="36"/>
        <v>0.3438519435000007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IF(S5="TOU", 0.64*$G$44+0.18*$G$45+0.18*$G$46, IF(AND(S5="non-TOU", $F$48&gt;0), $G$48,$G$47)))</f>
        <v>8.3000000000000004E-2</v>
      </c>
      <c r="W34" s="18">
        <f t="shared" si="37"/>
        <v>0.3438519435000007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IF(Y5="TOU", 0.64*$G$44+0.18*$G$45+0.18*$G$46, IF(AND(Y5="non-TOU", $F$48&gt;0), $G$48,$G$47)))</f>
        <v>8.3000000000000004E-2</v>
      </c>
      <c r="AC34" s="18">
        <f t="shared" si="38"/>
        <v>0.3438519435000007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IF(AE5="TOU", 0.64*$G$44+0.18*$G$45+0.18*$G$46, IF(AND(AE5="non-TOU", $F$48&gt;0), $G$48,$G$47)))</f>
        <v>8.3000000000000004E-2</v>
      </c>
      <c r="AI34" s="18">
        <f t="shared" si="39"/>
        <v>0.3438519435000007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69">
        <f>G6</f>
        <v>1</v>
      </c>
      <c r="G35" s="38"/>
      <c r="H35" s="18">
        <f t="shared" si="34"/>
        <v>0</v>
      </c>
      <c r="I35" s="19"/>
      <c r="J35" s="38"/>
      <c r="K35" s="18">
        <f t="shared" si="35"/>
        <v>0</v>
      </c>
      <c r="L35" s="19"/>
      <c r="M35" s="21">
        <f t="shared" si="10"/>
        <v>0</v>
      </c>
      <c r="N35" s="22"/>
      <c r="O35" s="19"/>
      <c r="P35" s="38"/>
      <c r="Q35" s="18">
        <f t="shared" si="36"/>
        <v>0</v>
      </c>
      <c r="R35" s="19"/>
      <c r="S35" s="21">
        <f t="shared" si="12"/>
        <v>0</v>
      </c>
      <c r="T35" s="22"/>
      <c r="U35" s="19"/>
      <c r="V35" s="38"/>
      <c r="W35" s="18">
        <f t="shared" si="37"/>
        <v>0</v>
      </c>
      <c r="X35" s="19"/>
      <c r="Y35" s="21">
        <f t="shared" si="13"/>
        <v>0</v>
      </c>
      <c r="Z35" s="22"/>
      <c r="AA35" s="19"/>
      <c r="AB35" s="38"/>
      <c r="AC35" s="18">
        <f t="shared" si="38"/>
        <v>0</v>
      </c>
      <c r="AD35" s="19"/>
      <c r="AE35" s="21">
        <f t="shared" si="14"/>
        <v>0</v>
      </c>
      <c r="AF35" s="22"/>
      <c r="AG35" s="19"/>
      <c r="AH35" s="38"/>
      <c r="AI35" s="18">
        <f t="shared" si="39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8.518618698728325</v>
      </c>
      <c r="I36" s="31"/>
      <c r="J36" s="42"/>
      <c r="K36" s="44">
        <f>SUM(K29:K35)+K28</f>
        <v>10.8316769435</v>
      </c>
      <c r="L36" s="31"/>
      <c r="M36" s="32">
        <f t="shared" si="10"/>
        <v>2.3130582447716748</v>
      </c>
      <c r="N36" s="33">
        <f t="shared" ref="N36:N46" si="52">IF((H36)=0,"",(M36/H36))</f>
        <v>0.27152973111908063</v>
      </c>
      <c r="O36" s="31"/>
      <c r="P36" s="42"/>
      <c r="Q36" s="44">
        <f>SUM(Q29:Q35)+Q28</f>
        <v>11.201656943500002</v>
      </c>
      <c r="R36" s="31"/>
      <c r="S36" s="32">
        <f t="shared" si="12"/>
        <v>0.36998000000000175</v>
      </c>
      <c r="T36" s="33">
        <f t="shared" ref="T36:T46" si="53">IF((K36)=0,"",(S36/K36))</f>
        <v>3.4157222554723969E-2</v>
      </c>
      <c r="U36" s="31"/>
      <c r="V36" s="42"/>
      <c r="W36" s="44">
        <f>SUM(W29:W35)+W28</f>
        <v>11.4576169435</v>
      </c>
      <c r="X36" s="31"/>
      <c r="Y36" s="32">
        <f t="shared" si="13"/>
        <v>0.25595999999999819</v>
      </c>
      <c r="Z36" s="33">
        <f t="shared" ref="Z36:Z46" si="54">IF((Q36)=0,"",(Y36/Q36))</f>
        <v>2.2850190939700612E-2</v>
      </c>
      <c r="AA36" s="31"/>
      <c r="AB36" s="42"/>
      <c r="AC36" s="44">
        <f>SUM(AC29:AC35)+AC28</f>
        <v>11.624226943500002</v>
      </c>
      <c r="AD36" s="31"/>
      <c r="AE36" s="32">
        <f t="shared" si="14"/>
        <v>0.16661000000000215</v>
      </c>
      <c r="AF36" s="33">
        <f t="shared" ref="AF36:AF46" si="55">IF((W36)=0,"",(AE36/W36))</f>
        <v>1.454141823920212E-2</v>
      </c>
      <c r="AG36" s="31"/>
      <c r="AH36" s="42"/>
      <c r="AI36" s="44">
        <f>SUM(AI29:AI35)+AI28</f>
        <v>11.947926943500001</v>
      </c>
      <c r="AJ36" s="31"/>
      <c r="AK36" s="32">
        <f t="shared" si="15"/>
        <v>0.32369999999999877</v>
      </c>
      <c r="AL36" s="33">
        <f t="shared" ref="AL36:AL46" si="56">IF((AC36)=0,"",(AK36/AC36))</f>
        <v>2.7847013102321124E-2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0.3</v>
      </c>
      <c r="G37" s="20">
        <v>2.0832999999999999</v>
      </c>
      <c r="H37" s="18">
        <f>F37*G37</f>
        <v>0.62498999999999993</v>
      </c>
      <c r="I37" s="19"/>
      <c r="J37" s="20">
        <v>2.1637</v>
      </c>
      <c r="K37" s="18">
        <f>$F37*J37</f>
        <v>0.64910999999999996</v>
      </c>
      <c r="L37" s="19"/>
      <c r="M37" s="21">
        <f t="shared" si="10"/>
        <v>2.412000000000003E-2</v>
      </c>
      <c r="N37" s="22">
        <f t="shared" si="52"/>
        <v>3.8592617481879761E-2</v>
      </c>
      <c r="O37" s="19"/>
      <c r="P37" s="20">
        <v>2.2364000000000002</v>
      </c>
      <c r="Q37" s="18">
        <f>$F37*P37</f>
        <v>0.67092000000000007</v>
      </c>
      <c r="R37" s="19"/>
      <c r="S37" s="21">
        <f t="shared" si="12"/>
        <v>2.1810000000000107E-2</v>
      </c>
      <c r="T37" s="22">
        <f t="shared" si="53"/>
        <v>3.3599852105190349E-2</v>
      </c>
      <c r="U37" s="19"/>
      <c r="V37" s="20">
        <v>2.3090999999999999</v>
      </c>
      <c r="W37" s="18">
        <f>$F37*V37</f>
        <v>0.69272999999999996</v>
      </c>
      <c r="X37" s="19"/>
      <c r="Y37" s="21">
        <f t="shared" si="13"/>
        <v>2.1809999999999885E-2</v>
      </c>
      <c r="Z37" s="22">
        <f t="shared" si="54"/>
        <v>3.250760150241442E-2</v>
      </c>
      <c r="AA37" s="19"/>
      <c r="AB37" s="20">
        <v>2.3818999999999999</v>
      </c>
      <c r="AC37" s="18">
        <f>$F37*AB37</f>
        <v>0.71456999999999993</v>
      </c>
      <c r="AD37" s="19"/>
      <c r="AE37" s="21">
        <f t="shared" si="14"/>
        <v>2.1839999999999971E-2</v>
      </c>
      <c r="AF37" s="22">
        <f t="shared" si="55"/>
        <v>3.1527434931358497E-2</v>
      </c>
      <c r="AG37" s="19"/>
      <c r="AH37" s="20">
        <v>2.4546000000000001</v>
      </c>
      <c r="AI37" s="18">
        <f>$F37*AH37</f>
        <v>0.73638000000000003</v>
      </c>
      <c r="AJ37" s="19"/>
      <c r="AK37" s="21">
        <f t="shared" si="15"/>
        <v>2.1810000000000107E-2</v>
      </c>
      <c r="AL37" s="22">
        <f t="shared" si="56"/>
        <v>3.0521852302783644E-2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0.3</v>
      </c>
      <c r="G38" s="20">
        <v>1.5075000000000001</v>
      </c>
      <c r="H38" s="18">
        <f>F38*G38</f>
        <v>0.45224999999999999</v>
      </c>
      <c r="I38" s="19"/>
      <c r="J38" s="20">
        <v>1.6186</v>
      </c>
      <c r="K38" s="18">
        <f>$F38*J38</f>
        <v>0.48558000000000001</v>
      </c>
      <c r="L38" s="19"/>
      <c r="M38" s="21">
        <f t="shared" si="10"/>
        <v>3.3330000000000026E-2</v>
      </c>
      <c r="N38" s="22">
        <f t="shared" si="52"/>
        <v>7.3698175787728082E-2</v>
      </c>
      <c r="O38" s="19"/>
      <c r="P38" s="20">
        <v>1.6516999999999999</v>
      </c>
      <c r="Q38" s="18">
        <f>$F38*P38</f>
        <v>0.49550999999999995</v>
      </c>
      <c r="R38" s="19"/>
      <c r="S38" s="21">
        <f t="shared" si="12"/>
        <v>9.9299999999999389E-3</v>
      </c>
      <c r="T38" s="22">
        <f t="shared" si="53"/>
        <v>2.0449771407388975E-2</v>
      </c>
      <c r="U38" s="19"/>
      <c r="V38" s="20">
        <v>1.6848000000000001</v>
      </c>
      <c r="W38" s="18">
        <f>$F38*V38</f>
        <v>0.50544</v>
      </c>
      <c r="X38" s="19"/>
      <c r="Y38" s="21">
        <f t="shared" si="13"/>
        <v>9.9300000000000499E-3</v>
      </c>
      <c r="Z38" s="22">
        <f t="shared" si="54"/>
        <v>2.0039958830296162E-2</v>
      </c>
      <c r="AA38" s="19"/>
      <c r="AB38" s="20">
        <v>1.7179</v>
      </c>
      <c r="AC38" s="18">
        <f>$F38*AB38</f>
        <v>0.51536999999999999</v>
      </c>
      <c r="AD38" s="19"/>
      <c r="AE38" s="21">
        <f t="shared" si="14"/>
        <v>9.9299999999999944E-3</v>
      </c>
      <c r="AF38" s="22">
        <f t="shared" si="55"/>
        <v>1.9646248812915469E-2</v>
      </c>
      <c r="AG38" s="19"/>
      <c r="AH38" s="20">
        <v>1.7509999999999999</v>
      </c>
      <c r="AI38" s="18">
        <f>$F38*AH38</f>
        <v>0.52529999999999999</v>
      </c>
      <c r="AJ38" s="19"/>
      <c r="AK38" s="21">
        <f t="shared" si="15"/>
        <v>9.9299999999999944E-3</v>
      </c>
      <c r="AL38" s="22">
        <f t="shared" si="56"/>
        <v>1.9267710576867096E-2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9.5958586987283248</v>
      </c>
      <c r="I39" s="49"/>
      <c r="J39" s="48"/>
      <c r="K39" s="44">
        <f>SUM(K36:K38)</f>
        <v>11.966366943500001</v>
      </c>
      <c r="L39" s="49"/>
      <c r="M39" s="32">
        <f t="shared" si="10"/>
        <v>2.3705082447716759</v>
      </c>
      <c r="N39" s="33">
        <f t="shared" si="52"/>
        <v>0.24703450928115725</v>
      </c>
      <c r="O39" s="49"/>
      <c r="P39" s="48"/>
      <c r="Q39" s="44">
        <f>SUM(Q36:Q38)</f>
        <v>12.368086943500002</v>
      </c>
      <c r="R39" s="49"/>
      <c r="S39" s="32">
        <f t="shared" si="12"/>
        <v>0.40172000000000097</v>
      </c>
      <c r="T39" s="33">
        <f t="shared" si="53"/>
        <v>3.3570757264652563E-2</v>
      </c>
      <c r="U39" s="49"/>
      <c r="V39" s="48"/>
      <c r="W39" s="44">
        <f>SUM(W36:W38)</f>
        <v>12.655786943499999</v>
      </c>
      <c r="X39" s="49"/>
      <c r="Y39" s="32">
        <f t="shared" si="13"/>
        <v>0.2876999999999974</v>
      </c>
      <c r="Z39" s="33">
        <f t="shared" si="54"/>
        <v>2.3261479428004585E-2</v>
      </c>
      <c r="AA39" s="49"/>
      <c r="AB39" s="48"/>
      <c r="AC39" s="44">
        <f>SUM(AC36:AC38)</f>
        <v>12.854166943500003</v>
      </c>
      <c r="AD39" s="49"/>
      <c r="AE39" s="32">
        <f t="shared" si="14"/>
        <v>0.19838000000000378</v>
      </c>
      <c r="AF39" s="33">
        <f t="shared" si="55"/>
        <v>1.567504264141327E-2</v>
      </c>
      <c r="AG39" s="49"/>
      <c r="AH39" s="48"/>
      <c r="AI39" s="44">
        <f>SUM(AI36:AI38)</f>
        <v>13.209606943500001</v>
      </c>
      <c r="AJ39" s="49"/>
      <c r="AK39" s="32">
        <f t="shared" si="15"/>
        <v>0.35543999999999798</v>
      </c>
      <c r="AL39" s="33">
        <f t="shared" si="56"/>
        <v>2.7651733602210151E-2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138.69279450000002</v>
      </c>
      <c r="G40" s="51">
        <v>4.4000000000000003E-3</v>
      </c>
      <c r="H40" s="162">
        <f t="shared" ref="H40:H48" si="57">F40*G40</f>
        <v>0.61024829580000017</v>
      </c>
      <c r="I40" s="19"/>
      <c r="J40" s="51">
        <v>4.4000000000000003E-3</v>
      </c>
      <c r="K40" s="162">
        <f t="shared" ref="K40:K48" si="58">$F40*J40</f>
        <v>0.61024829580000017</v>
      </c>
      <c r="L40" s="19"/>
      <c r="M40" s="21">
        <f>K40-H40</f>
        <v>0</v>
      </c>
      <c r="N40" s="163">
        <f t="shared" si="52"/>
        <v>0</v>
      </c>
      <c r="O40" s="19"/>
      <c r="P40" s="51">
        <v>4.4000000000000003E-3</v>
      </c>
      <c r="Q40" s="162">
        <f t="shared" ref="Q40:Q48" si="59">$F40*P40</f>
        <v>0.61024829580000017</v>
      </c>
      <c r="R40" s="19"/>
      <c r="S40" s="21">
        <f t="shared" si="12"/>
        <v>0</v>
      </c>
      <c r="T40" s="163">
        <f t="shared" si="53"/>
        <v>0</v>
      </c>
      <c r="U40" s="19"/>
      <c r="V40" s="51">
        <v>4.4000000000000003E-3</v>
      </c>
      <c r="W40" s="162">
        <f t="shared" ref="W40:W48" si="60">$F40*V40</f>
        <v>0.61024829580000017</v>
      </c>
      <c r="X40" s="19"/>
      <c r="Y40" s="21">
        <f t="shared" si="13"/>
        <v>0</v>
      </c>
      <c r="Z40" s="163">
        <f t="shared" si="54"/>
        <v>0</v>
      </c>
      <c r="AA40" s="19"/>
      <c r="AB40" s="51">
        <v>4.4000000000000003E-3</v>
      </c>
      <c r="AC40" s="162">
        <f t="shared" ref="AC40:AC48" si="61">$F40*AB40</f>
        <v>0.61024829580000017</v>
      </c>
      <c r="AD40" s="19"/>
      <c r="AE40" s="21">
        <f t="shared" si="14"/>
        <v>0</v>
      </c>
      <c r="AF40" s="163">
        <f t="shared" si="55"/>
        <v>0</v>
      </c>
      <c r="AG40" s="19"/>
      <c r="AH40" s="51">
        <v>4.4000000000000003E-3</v>
      </c>
      <c r="AI40" s="162">
        <f t="shared" ref="AI40:AI48" si="62">$F40*AH40</f>
        <v>0.61024829580000017</v>
      </c>
      <c r="AJ40" s="19"/>
      <c r="AK40" s="21">
        <f t="shared" si="15"/>
        <v>0</v>
      </c>
      <c r="AL40" s="163">
        <f t="shared" si="56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138.69279450000002</v>
      </c>
      <c r="G41" s="51">
        <v>1.1999999999999999E-3</v>
      </c>
      <c r="H41" s="162">
        <f t="shared" si="57"/>
        <v>0.16643135340000001</v>
      </c>
      <c r="I41" s="19"/>
      <c r="J41" s="51">
        <v>1.1999999999999999E-3</v>
      </c>
      <c r="K41" s="162">
        <f t="shared" si="58"/>
        <v>0.16643135340000001</v>
      </c>
      <c r="L41" s="19"/>
      <c r="M41" s="21">
        <f t="shared" si="10"/>
        <v>0</v>
      </c>
      <c r="N41" s="163">
        <f t="shared" si="52"/>
        <v>0</v>
      </c>
      <c r="O41" s="19"/>
      <c r="P41" s="51">
        <v>1.2999999999999999E-3</v>
      </c>
      <c r="Q41" s="162">
        <f t="shared" si="59"/>
        <v>0.18030063285</v>
      </c>
      <c r="R41" s="19"/>
      <c r="S41" s="21">
        <f t="shared" si="12"/>
        <v>1.3869279449999994E-2</v>
      </c>
      <c r="T41" s="163">
        <f t="shared" si="53"/>
        <v>8.3333333333333287E-2</v>
      </c>
      <c r="U41" s="19"/>
      <c r="V41" s="51">
        <v>1.2999999999999999E-3</v>
      </c>
      <c r="W41" s="162">
        <f t="shared" si="60"/>
        <v>0.18030063285</v>
      </c>
      <c r="X41" s="19"/>
      <c r="Y41" s="21">
        <f t="shared" si="13"/>
        <v>0</v>
      </c>
      <c r="Z41" s="163">
        <f t="shared" si="54"/>
        <v>0</v>
      </c>
      <c r="AA41" s="19"/>
      <c r="AB41" s="51">
        <v>1.2999999999999999E-3</v>
      </c>
      <c r="AC41" s="162">
        <f t="shared" si="61"/>
        <v>0.18030063285</v>
      </c>
      <c r="AD41" s="19"/>
      <c r="AE41" s="21">
        <f t="shared" si="14"/>
        <v>0</v>
      </c>
      <c r="AF41" s="163">
        <f t="shared" si="55"/>
        <v>0</v>
      </c>
      <c r="AG41" s="19"/>
      <c r="AH41" s="51">
        <v>1.2999999999999999E-3</v>
      </c>
      <c r="AI41" s="162">
        <f t="shared" si="62"/>
        <v>0.18030063285</v>
      </c>
      <c r="AJ41" s="19"/>
      <c r="AK41" s="21">
        <f t="shared" si="15"/>
        <v>0</v>
      </c>
      <c r="AL41" s="163">
        <f t="shared" si="56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69">
        <f>G6</f>
        <v>1</v>
      </c>
      <c r="G42" s="51">
        <v>0.25</v>
      </c>
      <c r="H42" s="162">
        <f t="shared" si="57"/>
        <v>0.25</v>
      </c>
      <c r="I42" s="19"/>
      <c r="J42" s="51">
        <v>0.25</v>
      </c>
      <c r="K42" s="162">
        <f t="shared" si="58"/>
        <v>0.25</v>
      </c>
      <c r="L42" s="19"/>
      <c r="M42" s="21">
        <f t="shared" si="10"/>
        <v>0</v>
      </c>
      <c r="N42" s="163">
        <f t="shared" si="52"/>
        <v>0</v>
      </c>
      <c r="O42" s="19"/>
      <c r="P42" s="51">
        <v>0.25</v>
      </c>
      <c r="Q42" s="162">
        <f t="shared" si="59"/>
        <v>0.25</v>
      </c>
      <c r="R42" s="19"/>
      <c r="S42" s="21">
        <f t="shared" si="12"/>
        <v>0</v>
      </c>
      <c r="T42" s="163">
        <f t="shared" si="53"/>
        <v>0</v>
      </c>
      <c r="U42" s="19"/>
      <c r="V42" s="51">
        <v>0.25</v>
      </c>
      <c r="W42" s="162">
        <f t="shared" si="60"/>
        <v>0.25</v>
      </c>
      <c r="X42" s="19"/>
      <c r="Y42" s="21">
        <f t="shared" si="13"/>
        <v>0</v>
      </c>
      <c r="Z42" s="163">
        <f t="shared" si="54"/>
        <v>0</v>
      </c>
      <c r="AA42" s="19"/>
      <c r="AB42" s="51">
        <v>0.25</v>
      </c>
      <c r="AC42" s="162">
        <f t="shared" si="61"/>
        <v>0.25</v>
      </c>
      <c r="AD42" s="19"/>
      <c r="AE42" s="21">
        <f t="shared" si="14"/>
        <v>0</v>
      </c>
      <c r="AF42" s="163">
        <f t="shared" si="55"/>
        <v>0</v>
      </c>
      <c r="AG42" s="19"/>
      <c r="AH42" s="51">
        <v>0.25</v>
      </c>
      <c r="AI42" s="162">
        <f t="shared" si="62"/>
        <v>0.25</v>
      </c>
      <c r="AJ42" s="19"/>
      <c r="AK42" s="21">
        <f t="shared" si="15"/>
        <v>0</v>
      </c>
      <c r="AL42" s="163">
        <f t="shared" si="56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134.55000000000001</v>
      </c>
      <c r="G43" s="51">
        <v>7.0000000000000001E-3</v>
      </c>
      <c r="H43" s="162">
        <f t="shared" si="57"/>
        <v>0.94185000000000008</v>
      </c>
      <c r="I43" s="19"/>
      <c r="J43" s="51">
        <v>7.0000000000000001E-3</v>
      </c>
      <c r="K43" s="162">
        <f t="shared" si="58"/>
        <v>0.94185000000000008</v>
      </c>
      <c r="L43" s="19"/>
      <c r="M43" s="21">
        <f t="shared" si="10"/>
        <v>0</v>
      </c>
      <c r="N43" s="163">
        <f t="shared" si="52"/>
        <v>0</v>
      </c>
      <c r="O43" s="19"/>
      <c r="P43" s="51">
        <v>7.0000000000000001E-3</v>
      </c>
      <c r="Q43" s="162">
        <f t="shared" si="59"/>
        <v>0.94185000000000008</v>
      </c>
      <c r="R43" s="19"/>
      <c r="S43" s="21">
        <f t="shared" si="12"/>
        <v>0</v>
      </c>
      <c r="T43" s="163">
        <f t="shared" si="53"/>
        <v>0</v>
      </c>
      <c r="U43" s="19"/>
      <c r="V43" s="51">
        <v>7.0000000000000001E-3</v>
      </c>
      <c r="W43" s="162">
        <f t="shared" si="60"/>
        <v>0.94185000000000008</v>
      </c>
      <c r="X43" s="19"/>
      <c r="Y43" s="21">
        <f t="shared" si="13"/>
        <v>0</v>
      </c>
      <c r="Z43" s="163">
        <f t="shared" si="54"/>
        <v>0</v>
      </c>
      <c r="AA43" s="19"/>
      <c r="AB43" s="51">
        <v>7.0000000000000001E-3</v>
      </c>
      <c r="AC43" s="162">
        <f t="shared" si="61"/>
        <v>0.94185000000000008</v>
      </c>
      <c r="AD43" s="19"/>
      <c r="AE43" s="21">
        <f t="shared" si="14"/>
        <v>0</v>
      </c>
      <c r="AF43" s="163">
        <f t="shared" si="55"/>
        <v>0</v>
      </c>
      <c r="AG43" s="19"/>
      <c r="AH43" s="51">
        <v>7.0000000000000001E-3</v>
      </c>
      <c r="AI43" s="162">
        <f t="shared" si="62"/>
        <v>0.94185000000000008</v>
      </c>
      <c r="AJ43" s="19"/>
      <c r="AK43" s="21">
        <f t="shared" si="15"/>
        <v>0</v>
      </c>
      <c r="AL43" s="163">
        <f t="shared" si="56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86.112000000000009</v>
      </c>
      <c r="G44" s="55">
        <v>7.1999999999999995E-2</v>
      </c>
      <c r="H44" s="162">
        <f t="shared" si="57"/>
        <v>6.2000640000000002</v>
      </c>
      <c r="I44" s="19"/>
      <c r="J44" s="55">
        <v>7.1999999999999995E-2</v>
      </c>
      <c r="K44" s="162">
        <f t="shared" si="58"/>
        <v>6.2000640000000002</v>
      </c>
      <c r="L44" s="19"/>
      <c r="M44" s="21">
        <f t="shared" si="10"/>
        <v>0</v>
      </c>
      <c r="N44" s="163">
        <f t="shared" si="52"/>
        <v>0</v>
      </c>
      <c r="O44" s="19"/>
      <c r="P44" s="55">
        <v>7.1999999999999995E-2</v>
      </c>
      <c r="Q44" s="162">
        <f t="shared" si="59"/>
        <v>6.2000640000000002</v>
      </c>
      <c r="R44" s="19"/>
      <c r="S44" s="21">
        <f t="shared" si="12"/>
        <v>0</v>
      </c>
      <c r="T44" s="163">
        <f t="shared" si="53"/>
        <v>0</v>
      </c>
      <c r="U44" s="19"/>
      <c r="V44" s="55">
        <v>7.1999999999999995E-2</v>
      </c>
      <c r="W44" s="162">
        <f t="shared" si="60"/>
        <v>6.2000640000000002</v>
      </c>
      <c r="X44" s="19"/>
      <c r="Y44" s="21">
        <f t="shared" si="13"/>
        <v>0</v>
      </c>
      <c r="Z44" s="163">
        <f t="shared" si="54"/>
        <v>0</v>
      </c>
      <c r="AA44" s="19"/>
      <c r="AB44" s="55">
        <v>7.1999999999999995E-2</v>
      </c>
      <c r="AC44" s="162">
        <f t="shared" si="61"/>
        <v>6.2000640000000002</v>
      </c>
      <c r="AD44" s="19"/>
      <c r="AE44" s="21">
        <f t="shared" si="14"/>
        <v>0</v>
      </c>
      <c r="AF44" s="163">
        <f t="shared" si="55"/>
        <v>0</v>
      </c>
      <c r="AG44" s="19"/>
      <c r="AH44" s="55">
        <v>7.1999999999999995E-2</v>
      </c>
      <c r="AI44" s="162">
        <f t="shared" si="62"/>
        <v>6.2000640000000002</v>
      </c>
      <c r="AJ44" s="19"/>
      <c r="AK44" s="21">
        <f t="shared" si="15"/>
        <v>0</v>
      </c>
      <c r="AL44" s="163">
        <f t="shared" si="56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24.219000000000001</v>
      </c>
      <c r="G45" s="55">
        <v>0.109</v>
      </c>
      <c r="H45" s="162">
        <f t="shared" si="57"/>
        <v>2.6398710000000003</v>
      </c>
      <c r="I45" s="19"/>
      <c r="J45" s="55">
        <v>0.109</v>
      </c>
      <c r="K45" s="162">
        <f t="shared" si="58"/>
        <v>2.6398710000000003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59"/>
        <v>2.6398710000000003</v>
      </c>
      <c r="R45" s="19"/>
      <c r="S45" s="21">
        <f t="shared" si="12"/>
        <v>0</v>
      </c>
      <c r="T45" s="163">
        <f t="shared" si="53"/>
        <v>0</v>
      </c>
      <c r="U45" s="19"/>
      <c r="V45" s="55">
        <v>0.109</v>
      </c>
      <c r="W45" s="162">
        <f t="shared" si="60"/>
        <v>2.6398710000000003</v>
      </c>
      <c r="X45" s="19"/>
      <c r="Y45" s="21">
        <f t="shared" si="13"/>
        <v>0</v>
      </c>
      <c r="Z45" s="163">
        <f t="shared" si="54"/>
        <v>0</v>
      </c>
      <c r="AA45" s="19"/>
      <c r="AB45" s="55">
        <v>0.109</v>
      </c>
      <c r="AC45" s="162">
        <f t="shared" si="61"/>
        <v>2.6398710000000003</v>
      </c>
      <c r="AD45" s="19"/>
      <c r="AE45" s="21">
        <f t="shared" si="14"/>
        <v>0</v>
      </c>
      <c r="AF45" s="163">
        <f t="shared" si="55"/>
        <v>0</v>
      </c>
      <c r="AG45" s="19"/>
      <c r="AH45" s="55">
        <v>0.109</v>
      </c>
      <c r="AI45" s="162">
        <f t="shared" si="62"/>
        <v>2.6398710000000003</v>
      </c>
      <c r="AJ45" s="19"/>
      <c r="AK45" s="21">
        <f t="shared" si="15"/>
        <v>0</v>
      </c>
      <c r="AL45" s="163">
        <f t="shared" si="56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24.219000000000001</v>
      </c>
      <c r="G46" s="55">
        <v>0.129</v>
      </c>
      <c r="H46" s="162">
        <f t="shared" si="57"/>
        <v>3.1242510000000001</v>
      </c>
      <c r="I46" s="19"/>
      <c r="J46" s="55">
        <v>0.129</v>
      </c>
      <c r="K46" s="162">
        <f t="shared" si="58"/>
        <v>3.1242510000000001</v>
      </c>
      <c r="L46" s="19"/>
      <c r="M46" s="21">
        <f t="shared" si="10"/>
        <v>0</v>
      </c>
      <c r="N46" s="163">
        <f t="shared" si="52"/>
        <v>0</v>
      </c>
      <c r="O46" s="19"/>
      <c r="P46" s="55">
        <v>0.129</v>
      </c>
      <c r="Q46" s="162">
        <f t="shared" si="59"/>
        <v>3.1242510000000001</v>
      </c>
      <c r="R46" s="19"/>
      <c r="S46" s="21">
        <f t="shared" si="12"/>
        <v>0</v>
      </c>
      <c r="T46" s="163">
        <f t="shared" si="53"/>
        <v>0</v>
      </c>
      <c r="U46" s="19"/>
      <c r="V46" s="55">
        <v>0.129</v>
      </c>
      <c r="W46" s="162">
        <f t="shared" si="60"/>
        <v>3.1242510000000001</v>
      </c>
      <c r="X46" s="19"/>
      <c r="Y46" s="21">
        <f t="shared" si="13"/>
        <v>0</v>
      </c>
      <c r="Z46" s="163">
        <f t="shared" si="54"/>
        <v>0</v>
      </c>
      <c r="AA46" s="19"/>
      <c r="AB46" s="55">
        <v>0.129</v>
      </c>
      <c r="AC46" s="162">
        <f t="shared" si="61"/>
        <v>3.1242510000000001</v>
      </c>
      <c r="AD46" s="19"/>
      <c r="AE46" s="21">
        <f t="shared" si="14"/>
        <v>0</v>
      </c>
      <c r="AF46" s="163">
        <f t="shared" si="55"/>
        <v>0</v>
      </c>
      <c r="AG46" s="19"/>
      <c r="AH46" s="55">
        <v>0.129</v>
      </c>
      <c r="AI46" s="162">
        <f t="shared" si="62"/>
        <v>3.1242510000000001</v>
      </c>
      <c r="AJ46" s="19"/>
      <c r="AK46" s="21">
        <f t="shared" si="15"/>
        <v>0</v>
      </c>
      <c r="AL46" s="163">
        <f t="shared" si="56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134.55000000000001</v>
      </c>
      <c r="G47" s="55">
        <v>8.3000000000000004E-2</v>
      </c>
      <c r="H47" s="162">
        <f t="shared" si="57"/>
        <v>11.167650000000002</v>
      </c>
      <c r="I47" s="60"/>
      <c r="J47" s="55">
        <v>8.3000000000000004E-2</v>
      </c>
      <c r="K47" s="162">
        <f t="shared" si="58"/>
        <v>11.167650000000002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59"/>
        <v>11.167650000000002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60"/>
        <v>11.167650000000002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61"/>
        <v>11.167650000000002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62"/>
        <v>11.167650000000002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0</v>
      </c>
      <c r="G48" s="55">
        <v>9.7000000000000003E-2</v>
      </c>
      <c r="H48" s="162">
        <f t="shared" si="57"/>
        <v>0</v>
      </c>
      <c r="I48" s="60"/>
      <c r="J48" s="55">
        <v>9.7000000000000003E-2</v>
      </c>
      <c r="K48" s="162">
        <f t="shared" si="58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9.7000000000000003E-2</v>
      </c>
      <c r="Q48" s="162">
        <f t="shared" si="59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9.7000000000000003E-2</v>
      </c>
      <c r="W48" s="162">
        <f t="shared" si="60"/>
        <v>0</v>
      </c>
      <c r="X48" s="60"/>
      <c r="Y48" s="61">
        <f t="shared" si="13"/>
        <v>0</v>
      </c>
      <c r="Z48" s="163" t="e">
        <f>IF((Q48)=FALSE,"",(Y48/Q48))</f>
        <v>#DIV/0!</v>
      </c>
      <c r="AA48" s="60"/>
      <c r="AB48" s="55">
        <v>9.7000000000000003E-2</v>
      </c>
      <c r="AC48" s="162">
        <f t="shared" si="61"/>
        <v>0</v>
      </c>
      <c r="AD48" s="60"/>
      <c r="AE48" s="61">
        <f t="shared" si="14"/>
        <v>0</v>
      </c>
      <c r="AF48" s="163" t="e">
        <f>IF((W48)=FALSE,"",(AE48/W48))</f>
        <v>#DIV/0!</v>
      </c>
      <c r="AG48" s="60"/>
      <c r="AH48" s="55">
        <v>9.7000000000000003E-2</v>
      </c>
      <c r="AI48" s="162">
        <f t="shared" si="62"/>
        <v>0</v>
      </c>
      <c r="AJ48" s="60"/>
      <c r="AK48" s="61">
        <f t="shared" si="15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23.528574347928327</v>
      </c>
      <c r="I50" s="76"/>
      <c r="J50" s="73"/>
      <c r="K50" s="75">
        <f>SUM(K40:K46,K39)</f>
        <v>25.899082592700005</v>
      </c>
      <c r="L50" s="76"/>
      <c r="M50" s="77">
        <f>K50-H50</f>
        <v>2.3705082447716777</v>
      </c>
      <c r="N50" s="78">
        <f>IF((H50)=0,"",(M50/H50))</f>
        <v>0.10075018612338486</v>
      </c>
      <c r="O50" s="76"/>
      <c r="P50" s="73"/>
      <c r="Q50" s="75">
        <f>SUM(Q40:Q46,Q39)</f>
        <v>26.314671872150001</v>
      </c>
      <c r="R50" s="76"/>
      <c r="S50" s="77">
        <f t="shared" si="12"/>
        <v>0.41558927944999624</v>
      </c>
      <c r="T50" s="78">
        <f>IF((K50)=0,"",(S50/K50))</f>
        <v>1.6046486510187644E-2</v>
      </c>
      <c r="U50" s="76"/>
      <c r="V50" s="73"/>
      <c r="W50" s="75">
        <f>SUM(W40:W46,W39)</f>
        <v>26.602371872150002</v>
      </c>
      <c r="X50" s="76"/>
      <c r="Y50" s="77">
        <f t="shared" si="13"/>
        <v>0.28770000000000095</v>
      </c>
      <c r="Z50" s="78">
        <f>IF((Q50)=0,"",(Y50/Q50))</f>
        <v>1.0933064314759204E-2</v>
      </c>
      <c r="AA50" s="76"/>
      <c r="AB50" s="73"/>
      <c r="AC50" s="75">
        <f>SUM(AC40:AC46,AC39)</f>
        <v>26.800751872150002</v>
      </c>
      <c r="AD50" s="76"/>
      <c r="AE50" s="77">
        <f t="shared" si="14"/>
        <v>0.19838000000000022</v>
      </c>
      <c r="AF50" s="78">
        <f>IF((W50)=0,"",(AE50/W50))</f>
        <v>7.4572297896370685E-3</v>
      </c>
      <c r="AG50" s="76"/>
      <c r="AH50" s="73"/>
      <c r="AI50" s="75">
        <f>SUM(AI40:AI46,AI39)</f>
        <v>27.156191872150004</v>
      </c>
      <c r="AJ50" s="76"/>
      <c r="AK50" s="77">
        <f t="shared" si="15"/>
        <v>0.35544000000000153</v>
      </c>
      <c r="AL50" s="78">
        <f>IF((AC50)=0,"",(AK50/AC50))</f>
        <v>1.3262314493846607E-2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3.0587146652306827</v>
      </c>
      <c r="I51" s="83"/>
      <c r="J51" s="80">
        <v>0.13</v>
      </c>
      <c r="K51" s="84">
        <f>K50*J51</f>
        <v>3.3668807370510008</v>
      </c>
      <c r="L51" s="83"/>
      <c r="M51" s="85">
        <f>K51-H51</f>
        <v>0.30816607182031808</v>
      </c>
      <c r="N51" s="86">
        <f>IF((H51)=0,"",(M51/H51))</f>
        <v>0.10075018612338485</v>
      </c>
      <c r="O51" s="83"/>
      <c r="P51" s="80">
        <v>0.13</v>
      </c>
      <c r="Q51" s="84">
        <f>Q50*P51</f>
        <v>3.4209073433795001</v>
      </c>
      <c r="R51" s="83"/>
      <c r="S51" s="85">
        <f t="shared" si="12"/>
        <v>5.4026606328499316E-2</v>
      </c>
      <c r="T51" s="86">
        <f>IF((K51)=0,"",(S51/K51))</f>
        <v>1.6046486510187585E-2</v>
      </c>
      <c r="U51" s="83"/>
      <c r="V51" s="80">
        <v>0.13</v>
      </c>
      <c r="W51" s="84">
        <f>W50*V51</f>
        <v>3.4583083433795005</v>
      </c>
      <c r="X51" s="83"/>
      <c r="Y51" s="85">
        <f t="shared" si="13"/>
        <v>3.7401000000000462E-2</v>
      </c>
      <c r="Z51" s="86">
        <f>IF((Q51)=0,"",(Y51/Q51))</f>
        <v>1.0933064314759303E-2</v>
      </c>
      <c r="AA51" s="83"/>
      <c r="AB51" s="80">
        <v>0.13</v>
      </c>
      <c r="AC51" s="84">
        <f>AC50*AB51</f>
        <v>3.4840977433795004</v>
      </c>
      <c r="AD51" s="83"/>
      <c r="AE51" s="85">
        <f t="shared" si="14"/>
        <v>2.5789399999999851E-2</v>
      </c>
      <c r="AF51" s="86">
        <f>IF((W51)=0,"",(AE51/W51))</f>
        <v>7.4572297896370165E-3</v>
      </c>
      <c r="AG51" s="83"/>
      <c r="AH51" s="80">
        <v>0.13</v>
      </c>
      <c r="AI51" s="84">
        <f>AI50*AH51</f>
        <v>3.5303049433795004</v>
      </c>
      <c r="AJ51" s="83"/>
      <c r="AK51" s="85">
        <f t="shared" si="15"/>
        <v>4.6207200000000004E-2</v>
      </c>
      <c r="AL51" s="86">
        <f>IF((AC51)=0,"",(AK51/AC51))</f>
        <v>1.3262314493846549E-2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26.587289013159008</v>
      </c>
      <c r="I52" s="83"/>
      <c r="J52" s="88"/>
      <c r="K52" s="84">
        <f>K50+K51</f>
        <v>29.265963329751006</v>
      </c>
      <c r="L52" s="83"/>
      <c r="M52" s="85">
        <f>K52-H52</f>
        <v>2.678674316591998</v>
      </c>
      <c r="N52" s="86">
        <f>IF((H52)=0,"",(M52/H52))</f>
        <v>0.10075018612338495</v>
      </c>
      <c r="O52" s="83"/>
      <c r="P52" s="88"/>
      <c r="Q52" s="84">
        <f>Q50+Q51</f>
        <v>29.735579215529501</v>
      </c>
      <c r="R52" s="83"/>
      <c r="S52" s="85">
        <f t="shared" si="12"/>
        <v>0.46961588577849511</v>
      </c>
      <c r="T52" s="86">
        <f>IF((K52)=0,"",(S52/K52))</f>
        <v>1.604648651018762E-2</v>
      </c>
      <c r="U52" s="83"/>
      <c r="V52" s="88"/>
      <c r="W52" s="84">
        <f>W50+W51</f>
        <v>30.060680215529501</v>
      </c>
      <c r="X52" s="83"/>
      <c r="Y52" s="85">
        <f t="shared" si="13"/>
        <v>0.32510100000000008</v>
      </c>
      <c r="Z52" s="86">
        <f>IF((Q52)=0,"",(Y52/Q52))</f>
        <v>1.0933064314759171E-2</v>
      </c>
      <c r="AA52" s="83"/>
      <c r="AB52" s="88"/>
      <c r="AC52" s="84">
        <f>AC50+AC51</f>
        <v>30.284849615529502</v>
      </c>
      <c r="AD52" s="83"/>
      <c r="AE52" s="85">
        <f t="shared" si="14"/>
        <v>0.22416940000000096</v>
      </c>
      <c r="AF52" s="86">
        <f>IF((W52)=0,"",(AE52/W52))</f>
        <v>7.4572297896370919E-3</v>
      </c>
      <c r="AG52" s="83"/>
      <c r="AH52" s="88"/>
      <c r="AI52" s="84">
        <f>AI50+AI51</f>
        <v>30.686496815529505</v>
      </c>
      <c r="AJ52" s="83"/>
      <c r="AK52" s="85">
        <f t="shared" si="15"/>
        <v>0.40164720000000287</v>
      </c>
      <c r="AL52" s="86">
        <f>IF((AC52)=0,"",(AK52/AC52))</f>
        <v>1.3262314493846643E-2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-2.66</v>
      </c>
      <c r="I53" s="83"/>
      <c r="J53" s="88"/>
      <c r="K53" s="90">
        <f>ROUND(-K52*10%,2)</f>
        <v>-2.93</v>
      </c>
      <c r="L53" s="83"/>
      <c r="M53" s="91">
        <f>K53-H53</f>
        <v>-0.27</v>
      </c>
      <c r="N53" s="92">
        <f>IF((H53)=0,"",(M53/H53))</f>
        <v>0.10150375939849623</v>
      </c>
      <c r="O53" s="83"/>
      <c r="P53" s="88"/>
      <c r="Q53" s="90">
        <f>ROUND(-Q52*10%,2)</f>
        <v>-2.97</v>
      </c>
      <c r="R53" s="83"/>
      <c r="S53" s="91">
        <f t="shared" si="12"/>
        <v>-4.0000000000000036E-2</v>
      </c>
      <c r="T53" s="92">
        <f>IF((K53)=0,"",(S53/K53))</f>
        <v>1.3651877133105813E-2</v>
      </c>
      <c r="U53" s="83"/>
      <c r="V53" s="88"/>
      <c r="W53" s="90">
        <f>ROUND(-W52*10%,2)</f>
        <v>-3.01</v>
      </c>
      <c r="X53" s="83"/>
      <c r="Y53" s="91">
        <f t="shared" si="13"/>
        <v>-3.9999999999999591E-2</v>
      </c>
      <c r="Z53" s="92">
        <f>IF((Q53)=0,"",(Y53/Q53))</f>
        <v>1.346801346801333E-2</v>
      </c>
      <c r="AA53" s="83"/>
      <c r="AB53" s="88"/>
      <c r="AC53" s="90">
        <f>ROUND(-AC52*10%,2)</f>
        <v>-3.03</v>
      </c>
      <c r="AD53" s="83"/>
      <c r="AE53" s="91">
        <f t="shared" si="14"/>
        <v>-2.0000000000000018E-2</v>
      </c>
      <c r="AF53" s="92">
        <f>IF((W53)=0,"",(AE53/W53))</f>
        <v>6.6445182724252554E-3</v>
      </c>
      <c r="AG53" s="83"/>
      <c r="AH53" s="88"/>
      <c r="AI53" s="90">
        <f>ROUND(-AI52*10%,2)</f>
        <v>-3.07</v>
      </c>
      <c r="AJ53" s="83"/>
      <c r="AK53" s="91">
        <f t="shared" si="15"/>
        <v>-4.0000000000000036E-2</v>
      </c>
      <c r="AL53" s="92">
        <f>IF((AC53)=0,"",(AK53/AC53))</f>
        <v>1.3201320132013214E-2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23.927289013159008</v>
      </c>
      <c r="I54" s="96"/>
      <c r="J54" s="93"/>
      <c r="K54" s="97">
        <f>K52+K53</f>
        <v>26.335963329751007</v>
      </c>
      <c r="L54" s="96"/>
      <c r="M54" s="98">
        <f>K54-H54</f>
        <v>2.4086743165919984</v>
      </c>
      <c r="N54" s="99">
        <f>IF((H54)=0,"",(M54/H54))</f>
        <v>0.10066641127907672</v>
      </c>
      <c r="O54" s="96"/>
      <c r="P54" s="93"/>
      <c r="Q54" s="97">
        <f>Q52+Q53</f>
        <v>26.765579215529502</v>
      </c>
      <c r="R54" s="96"/>
      <c r="S54" s="98">
        <f t="shared" si="12"/>
        <v>0.42961588577849597</v>
      </c>
      <c r="T54" s="99">
        <f>IF((K54)=0,"",(S54/K54))</f>
        <v>1.6312898085378589E-2</v>
      </c>
      <c r="U54" s="96"/>
      <c r="V54" s="93"/>
      <c r="W54" s="97">
        <f>W52+W53</f>
        <v>27.050680215529503</v>
      </c>
      <c r="X54" s="96"/>
      <c r="Y54" s="98">
        <f t="shared" si="13"/>
        <v>0.28510100000000094</v>
      </c>
      <c r="Z54" s="99">
        <f>IF((Q54)=0,"",(Y54/Q54))</f>
        <v>1.0651777706890951E-2</v>
      </c>
      <c r="AA54" s="96"/>
      <c r="AB54" s="93"/>
      <c r="AC54" s="97">
        <f>AC52+AC53</f>
        <v>27.254849615529501</v>
      </c>
      <c r="AD54" s="96"/>
      <c r="AE54" s="98">
        <f t="shared" si="14"/>
        <v>0.20416939999999784</v>
      </c>
      <c r="AF54" s="99">
        <f>IF((W54)=0,"",(AE54/W54))</f>
        <v>7.5476623276477311E-3</v>
      </c>
      <c r="AG54" s="96"/>
      <c r="AH54" s="93"/>
      <c r="AI54" s="97">
        <f>AI52+AI53</f>
        <v>27.616496815529505</v>
      </c>
      <c r="AJ54" s="96"/>
      <c r="AK54" s="98">
        <f t="shared" si="15"/>
        <v>0.36164720000000372</v>
      </c>
      <c r="AL54" s="99">
        <f>IF((AC54)=0,"",(AK54/AC54))</f>
        <v>1.3269095412434097E-2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22.732038347928327</v>
      </c>
      <c r="I56" s="110"/>
      <c r="J56" s="107"/>
      <c r="K56" s="109">
        <f>SUM(K47:K48,K39,K40:K43)</f>
        <v>25.102546592700001</v>
      </c>
      <c r="L56" s="110"/>
      <c r="M56" s="111">
        <f>K56-H56</f>
        <v>2.3705082447716741</v>
      </c>
      <c r="N56" s="78">
        <f>IF((H56)=0,"",(M56/H56))</f>
        <v>0.10428049647328301</v>
      </c>
      <c r="O56" s="110"/>
      <c r="P56" s="107"/>
      <c r="Q56" s="109">
        <f>SUM(Q47:Q48,Q39,Q40:Q43)</f>
        <v>25.518135872150005</v>
      </c>
      <c r="R56" s="110"/>
      <c r="S56" s="111">
        <f t="shared" si="12"/>
        <v>0.41558927945000335</v>
      </c>
      <c r="T56" s="78">
        <f>IF((K56)=0,"",(S56/K56))</f>
        <v>1.6555662108435631E-2</v>
      </c>
      <c r="U56" s="110"/>
      <c r="V56" s="107"/>
      <c r="W56" s="109">
        <f>SUM(W47:W48,W39,W40:W43)</f>
        <v>25.805835872149999</v>
      </c>
      <c r="X56" s="110"/>
      <c r="Y56" s="111">
        <f t="shared" si="13"/>
        <v>0.28769999999999385</v>
      </c>
      <c r="Z56" s="78">
        <f>IF((Q56)=0,"",(Y56/Q56))</f>
        <v>1.1274334514143881E-2</v>
      </c>
      <c r="AA56" s="110"/>
      <c r="AB56" s="107"/>
      <c r="AC56" s="109">
        <f>SUM(AC47:AC48,AC39,AC40:AC43)</f>
        <v>26.004215872150006</v>
      </c>
      <c r="AD56" s="110"/>
      <c r="AE56" s="111">
        <f t="shared" si="14"/>
        <v>0.19838000000000733</v>
      </c>
      <c r="AF56" s="78">
        <f>IF((W56)=0,"",(AE56/W56))</f>
        <v>7.6874084212130355E-3</v>
      </c>
      <c r="AG56" s="110"/>
      <c r="AH56" s="107"/>
      <c r="AI56" s="109">
        <f>SUM(AI47:AI48,AI39,AI40:AI43)</f>
        <v>26.35965587215</v>
      </c>
      <c r="AJ56" s="110"/>
      <c r="AK56" s="111">
        <f t="shared" si="15"/>
        <v>0.35543999999999443</v>
      </c>
      <c r="AL56" s="78">
        <f>IF((AC56)=0,"",(AK56/AC56))</f>
        <v>1.3668552889559094E-2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2.9551649852306827</v>
      </c>
      <c r="I57" s="115"/>
      <c r="J57" s="113">
        <v>0.13</v>
      </c>
      <c r="K57" s="116">
        <f>K56*J57</f>
        <v>3.2633310570510004</v>
      </c>
      <c r="L57" s="115"/>
      <c r="M57" s="117">
        <f>K57-H57</f>
        <v>0.30816607182031763</v>
      </c>
      <c r="N57" s="86">
        <f>IF((H57)=0,"",(M57/H57))</f>
        <v>0.10428049647328301</v>
      </c>
      <c r="O57" s="115"/>
      <c r="P57" s="113">
        <v>0.13</v>
      </c>
      <c r="Q57" s="116">
        <f>Q56*P57</f>
        <v>3.3173576633795006</v>
      </c>
      <c r="R57" s="115"/>
      <c r="S57" s="117">
        <f t="shared" si="12"/>
        <v>5.4026606328500204E-2</v>
      </c>
      <c r="T57" s="86">
        <f>IF((K57)=0,"",(S57/K57))</f>
        <v>1.6555662108435558E-2</v>
      </c>
      <c r="U57" s="115"/>
      <c r="V57" s="113">
        <v>0.13</v>
      </c>
      <c r="W57" s="116">
        <f>W56*V57</f>
        <v>3.3547586633795001</v>
      </c>
      <c r="X57" s="115"/>
      <c r="Y57" s="117">
        <f t="shared" si="13"/>
        <v>3.7400999999999573E-2</v>
      </c>
      <c r="Z57" s="86">
        <f>IF((Q57)=0,"",(Y57/Q57))</f>
        <v>1.1274334514143993E-2</v>
      </c>
      <c r="AA57" s="115"/>
      <c r="AB57" s="113">
        <v>0.13</v>
      </c>
      <c r="AC57" s="116">
        <f>AC56*AB57</f>
        <v>3.3805480633795009</v>
      </c>
      <c r="AD57" s="115"/>
      <c r="AE57" s="117">
        <f t="shared" si="14"/>
        <v>2.578940000000074E-2</v>
      </c>
      <c r="AF57" s="86">
        <f>IF((W57)=0,"",(AE57/W57))</f>
        <v>7.6874084212129705E-3</v>
      </c>
      <c r="AG57" s="115"/>
      <c r="AH57" s="113">
        <v>0.13</v>
      </c>
      <c r="AI57" s="116">
        <f>AI56*AH57</f>
        <v>3.4267552633795</v>
      </c>
      <c r="AJ57" s="115"/>
      <c r="AK57" s="117">
        <f t="shared" si="15"/>
        <v>4.6207199999999116E-2</v>
      </c>
      <c r="AL57" s="86">
        <f>IF((AC57)=0,"",(AK57/AC57))</f>
        <v>1.3668552889559047E-2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25.687203333159012</v>
      </c>
      <c r="I58" s="115"/>
      <c r="J58" s="119"/>
      <c r="K58" s="116">
        <f>K56+K57</f>
        <v>28.365877649751003</v>
      </c>
      <c r="L58" s="115"/>
      <c r="M58" s="117">
        <f>K58-H58</f>
        <v>2.6786743165919908</v>
      </c>
      <c r="N58" s="86">
        <f>IF((H58)=0,"",(M58/H58))</f>
        <v>0.10428049647328297</v>
      </c>
      <c r="O58" s="115"/>
      <c r="P58" s="119"/>
      <c r="Q58" s="116">
        <f>Q56+Q57</f>
        <v>28.835493535529505</v>
      </c>
      <c r="R58" s="115"/>
      <c r="S58" s="117">
        <f t="shared" si="12"/>
        <v>0.46961588577850222</v>
      </c>
      <c r="T58" s="86">
        <f>IF((K58)=0,"",(S58/K58))</f>
        <v>1.6555662108435575E-2</v>
      </c>
      <c r="U58" s="115"/>
      <c r="V58" s="119"/>
      <c r="W58" s="116">
        <f>W56+W57</f>
        <v>29.160594535529498</v>
      </c>
      <c r="X58" s="115"/>
      <c r="Y58" s="117">
        <f t="shared" si="13"/>
        <v>0.32510099999999298</v>
      </c>
      <c r="Z58" s="86">
        <f>IF((Q58)=0,"",(Y58/Q58))</f>
        <v>1.1274334514143879E-2</v>
      </c>
      <c r="AA58" s="115"/>
      <c r="AB58" s="119"/>
      <c r="AC58" s="116">
        <f>AC56+AC57</f>
        <v>29.384763935529506</v>
      </c>
      <c r="AD58" s="115"/>
      <c r="AE58" s="117">
        <f t="shared" si="14"/>
        <v>0.22416940000000807</v>
      </c>
      <c r="AF58" s="86">
        <f>IF((W58)=0,"",(AE58/W58))</f>
        <v>7.6874084212130277E-3</v>
      </c>
      <c r="AG58" s="115"/>
      <c r="AH58" s="119"/>
      <c r="AI58" s="116">
        <f>AI56+AI57</f>
        <v>29.786411135529502</v>
      </c>
      <c r="AJ58" s="115"/>
      <c r="AK58" s="117">
        <f t="shared" si="15"/>
        <v>0.40164719999999576</v>
      </c>
      <c r="AL58" s="86">
        <f>IF((AC58)=0,"",(AK58/AC58))</f>
        <v>1.3668552889559165E-2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-2.57</v>
      </c>
      <c r="I59" s="115"/>
      <c r="J59" s="119"/>
      <c r="K59" s="122">
        <f>ROUND(-K58*10%,2)</f>
        <v>-2.84</v>
      </c>
      <c r="L59" s="115"/>
      <c r="M59" s="123">
        <f>K59-H59</f>
        <v>-0.27</v>
      </c>
      <c r="N59" s="92">
        <f>IF((H59)=0,"",(M59/H59))</f>
        <v>0.10505836575875488</v>
      </c>
      <c r="O59" s="115"/>
      <c r="P59" s="119"/>
      <c r="Q59" s="122">
        <f>ROUND(-Q58*10%,2)</f>
        <v>-2.88</v>
      </c>
      <c r="R59" s="115"/>
      <c r="S59" s="123">
        <f t="shared" si="12"/>
        <v>-4.0000000000000036E-2</v>
      </c>
      <c r="T59" s="92">
        <f>IF((K59)=0,"",(S59/K59))</f>
        <v>1.4084507042253534E-2</v>
      </c>
      <c r="U59" s="115"/>
      <c r="V59" s="119"/>
      <c r="W59" s="122">
        <f>ROUND(-W58*10%,2)</f>
        <v>-2.92</v>
      </c>
      <c r="X59" s="115"/>
      <c r="Y59" s="123">
        <f t="shared" si="13"/>
        <v>-4.0000000000000036E-2</v>
      </c>
      <c r="Z59" s="92">
        <f>IF((Q59)=0,"",(Y59/Q59))</f>
        <v>1.3888888888888902E-2</v>
      </c>
      <c r="AA59" s="115"/>
      <c r="AB59" s="119"/>
      <c r="AC59" s="122">
        <f>ROUND(-AC58*10%,2)</f>
        <v>-2.94</v>
      </c>
      <c r="AD59" s="115"/>
      <c r="AE59" s="123">
        <f t="shared" si="14"/>
        <v>-2.0000000000000018E-2</v>
      </c>
      <c r="AF59" s="92">
        <f>IF((W59)=0,"",(AE59/W59))</f>
        <v>6.8493150684931572E-3</v>
      </c>
      <c r="AG59" s="115"/>
      <c r="AH59" s="119"/>
      <c r="AI59" s="122">
        <f>ROUND(-AI58*10%,2)</f>
        <v>-2.98</v>
      </c>
      <c r="AJ59" s="115"/>
      <c r="AK59" s="123">
        <f t="shared" si="15"/>
        <v>-4.0000000000000036E-2</v>
      </c>
      <c r="AL59" s="92">
        <f>IF((AC59)=0,"",(AK59/AC59))</f>
        <v>1.360544217687076E-2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23.117203333159011</v>
      </c>
      <c r="I60" s="127"/>
      <c r="J60" s="124"/>
      <c r="K60" s="128">
        <f>SUM(K58:K59)</f>
        <v>25.525877649751003</v>
      </c>
      <c r="L60" s="127"/>
      <c r="M60" s="129">
        <f>K60-H60</f>
        <v>2.4086743165919913</v>
      </c>
      <c r="N60" s="130">
        <f>IF((H60)=0,"",(M60/H60))</f>
        <v>0.104194018708873</v>
      </c>
      <c r="O60" s="127"/>
      <c r="P60" s="124"/>
      <c r="Q60" s="128">
        <f>SUM(Q58:Q59)</f>
        <v>25.955493535529506</v>
      </c>
      <c r="R60" s="127"/>
      <c r="S60" s="129">
        <f t="shared" si="12"/>
        <v>0.42961588577850307</v>
      </c>
      <c r="T60" s="130">
        <f>IF((K60)=0,"",(S60/K60))</f>
        <v>1.6830601935549663E-2</v>
      </c>
      <c r="U60" s="127"/>
      <c r="V60" s="124"/>
      <c r="W60" s="128">
        <f>SUM(W58:W59)</f>
        <v>26.240594535529496</v>
      </c>
      <c r="X60" s="127"/>
      <c r="Y60" s="129">
        <f t="shared" si="13"/>
        <v>0.28510099999999028</v>
      </c>
      <c r="Z60" s="130">
        <f>IF((Q60)=0,"",(Y60/Q60))</f>
        <v>1.0984225732780854E-2</v>
      </c>
      <c r="AA60" s="127"/>
      <c r="AB60" s="124"/>
      <c r="AC60" s="128">
        <f>SUM(AC58:AC59)</f>
        <v>26.444763935529505</v>
      </c>
      <c r="AD60" s="127"/>
      <c r="AE60" s="129">
        <f t="shared" si="14"/>
        <v>0.20416940000000849</v>
      </c>
      <c r="AF60" s="130">
        <f>IF((W60)=0,"",(AE60/W60))</f>
        <v>7.7806697452515883E-3</v>
      </c>
      <c r="AG60" s="127"/>
      <c r="AH60" s="124"/>
      <c r="AI60" s="128">
        <f>SUM(AI58:AI59)</f>
        <v>26.806411135529501</v>
      </c>
      <c r="AJ60" s="127"/>
      <c r="AK60" s="129">
        <f t="shared" si="15"/>
        <v>0.36164719999999662</v>
      </c>
      <c r="AL60" s="130">
        <f>IF((AC60)=0,"",(AK60/AC60))</f>
        <v>1.3675569231083602E-2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P79"/>
  <sheetViews>
    <sheetView showGridLines="0" topLeftCell="Q37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" style="1" customWidth="1"/>
    <col min="26" max="26" width="9.109375" style="1"/>
    <col min="27" max="27" width="1.6640625" style="1" customWidth="1"/>
    <col min="28" max="28" width="13.33203125" style="1" customWidth="1"/>
    <col min="29" max="29" width="12.33203125" style="1" customWidth="1"/>
    <col min="30" max="30" width="1.6640625" style="1" customWidth="1"/>
    <col min="31" max="31" width="10" style="1" customWidth="1"/>
    <col min="32" max="32" width="9.109375" style="1"/>
    <col min="33" max="33" width="1.6640625" style="1" customWidth="1"/>
    <col min="34" max="34" width="13.33203125" style="1" customWidth="1"/>
    <col min="35" max="35" width="12.33203125" style="1" customWidth="1"/>
    <col min="36" max="36" width="1.6640625" style="1" customWidth="1"/>
    <col min="37" max="37" width="10" style="1" customWidth="1"/>
    <col min="38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77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8">
        <v>721</v>
      </c>
      <c r="H6" s="9" t="s">
        <v>80</v>
      </c>
      <c r="J6" s="161"/>
      <c r="K6" s="161"/>
    </row>
    <row r="7" spans="2:42" x14ac:dyDescent="0.25">
      <c r="B7" s="6"/>
      <c r="D7" s="7" t="s">
        <v>3</v>
      </c>
      <c r="E7" s="7"/>
      <c r="F7" s="7"/>
      <c r="G7" s="168">
        <v>216</v>
      </c>
      <c r="H7" s="9" t="s">
        <v>72</v>
      </c>
      <c r="J7" s="161"/>
      <c r="K7" s="161"/>
    </row>
    <row r="8" spans="2:42" x14ac:dyDescent="0.25">
      <c r="B8" s="6"/>
      <c r="G8" s="168">
        <v>97008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69">
        <f>G6</f>
        <v>721</v>
      </c>
      <c r="G12" s="16">
        <v>4.57</v>
      </c>
      <c r="H12" s="18">
        <f t="shared" ref="H12:H27" si="0">F12*G12</f>
        <v>3294.9700000000003</v>
      </c>
      <c r="I12" s="19"/>
      <c r="J12" s="16">
        <v>5.6879</v>
      </c>
      <c r="K12" s="18">
        <f t="shared" ref="K12:K27" si="1">$F12*J12</f>
        <v>4100.9759000000004</v>
      </c>
      <c r="L12" s="19"/>
      <c r="M12" s="21">
        <f>K12-H12</f>
        <v>806.00590000000011</v>
      </c>
      <c r="N12" s="22">
        <f>IF((H12)=0,"",(M12/H12))</f>
        <v>0.24461706783369805</v>
      </c>
      <c r="O12" s="19"/>
      <c r="P12" s="16">
        <v>5.9539</v>
      </c>
      <c r="Q12" s="18">
        <f t="shared" ref="Q12:Q27" si="2">$F12*P12</f>
        <v>4292.7619000000004</v>
      </c>
      <c r="R12" s="19"/>
      <c r="S12" s="21">
        <f>Q12-K12</f>
        <v>191.78600000000006</v>
      </c>
      <c r="T12" s="22">
        <f t="shared" ref="T12:T34" si="3">IF((K12)=0,"",(S12/K12))</f>
        <v>4.6765941735965835E-2</v>
      </c>
      <c r="U12" s="19"/>
      <c r="V12" s="16">
        <v>6.0942999999999996</v>
      </c>
      <c r="W12" s="18">
        <f t="shared" ref="W12:W27" si="4">$F12*V12</f>
        <v>4393.9902999999995</v>
      </c>
      <c r="X12" s="19"/>
      <c r="Y12" s="21">
        <f>W12-Q12</f>
        <v>101.22839999999906</v>
      </c>
      <c r="Z12" s="22">
        <f t="shared" ref="Z12:Z34" si="5">IF((Q12)=0,"",(Y12/Q12))</f>
        <v>2.3581182082332366E-2</v>
      </c>
      <c r="AA12" s="19"/>
      <c r="AB12" s="16">
        <v>6.1856999999999998</v>
      </c>
      <c r="AC12" s="18">
        <f t="shared" ref="AC12:AC27" si="6">$F12*AB12</f>
        <v>4459.8896999999997</v>
      </c>
      <c r="AD12" s="19"/>
      <c r="AE12" s="21">
        <f>AC12-W12</f>
        <v>65.899400000000242</v>
      </c>
      <c r="AF12" s="22">
        <f t="shared" ref="AF12:AF34" si="7">IF((W12)=0,"",(AE12/W12))</f>
        <v>1.4997620727565159E-2</v>
      </c>
      <c r="AG12" s="19"/>
      <c r="AH12" s="16">
        <v>6.3632999999999997</v>
      </c>
      <c r="AI12" s="18">
        <f t="shared" ref="AI12:AI27" si="8">$F12*AH12</f>
        <v>4587.9393</v>
      </c>
      <c r="AJ12" s="19"/>
      <c r="AK12" s="21">
        <f>AI12-AC12</f>
        <v>128.04960000000028</v>
      </c>
      <c r="AL12" s="22">
        <f t="shared" ref="AL12:AL34" si="9">IF((AC12)=0,"",(AK12/AC12))</f>
        <v>2.87113827052719E-2</v>
      </c>
    </row>
    <row r="13" spans="2:42" x14ac:dyDescent="0.25">
      <c r="B13" s="14" t="s">
        <v>13</v>
      </c>
      <c r="C13" s="14"/>
      <c r="D13" s="15" t="s">
        <v>55</v>
      </c>
      <c r="E13" s="15"/>
      <c r="F13" s="169">
        <f>G6</f>
        <v>721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69">
        <f>G6</f>
        <v>721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69">
        <f>G6</f>
        <v>721</v>
      </c>
      <c r="G15" s="16">
        <v>0.04</v>
      </c>
      <c r="H15" s="18">
        <f t="shared" si="0"/>
        <v>28.84</v>
      </c>
      <c r="I15" s="19"/>
      <c r="J15" s="16">
        <v>0</v>
      </c>
      <c r="K15" s="18">
        <f t="shared" si="1"/>
        <v>0</v>
      </c>
      <c r="L15" s="19"/>
      <c r="M15" s="21">
        <f t="shared" si="10"/>
        <v>-28.84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69">
        <f>G6</f>
        <v>721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69">
        <f>G6</f>
        <v>721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69">
        <f>G6</f>
        <v>721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216</v>
      </c>
      <c r="G19" s="16">
        <v>12.5335</v>
      </c>
      <c r="H19" s="18">
        <f t="shared" si="0"/>
        <v>2707.2359999999999</v>
      </c>
      <c r="I19" s="19"/>
      <c r="J19" s="16">
        <v>15.599399999999999</v>
      </c>
      <c r="K19" s="18">
        <f t="shared" si="1"/>
        <v>3369.4703999999997</v>
      </c>
      <c r="L19" s="19"/>
      <c r="M19" s="21">
        <f t="shared" si="10"/>
        <v>662.23439999999982</v>
      </c>
      <c r="N19" s="22">
        <f t="shared" si="11"/>
        <v>0.24461642797303221</v>
      </c>
      <c r="O19" s="19"/>
      <c r="P19" s="16">
        <v>16.328900000000001</v>
      </c>
      <c r="Q19" s="18">
        <f t="shared" si="2"/>
        <v>3527.0424000000003</v>
      </c>
      <c r="R19" s="19"/>
      <c r="S19" s="21">
        <f t="shared" si="12"/>
        <v>157.57200000000057</v>
      </c>
      <c r="T19" s="22">
        <f t="shared" si="3"/>
        <v>4.6764619152018842E-2</v>
      </c>
      <c r="U19" s="19"/>
      <c r="V19" s="16">
        <v>16.714099999999998</v>
      </c>
      <c r="W19" s="18">
        <f t="shared" si="4"/>
        <v>3610.2455999999997</v>
      </c>
      <c r="X19" s="19"/>
      <c r="Y19" s="21">
        <f t="shared" si="13"/>
        <v>83.20319999999947</v>
      </c>
      <c r="Z19" s="22">
        <f t="shared" si="5"/>
        <v>2.3590076490149214E-2</v>
      </c>
      <c r="AA19" s="19"/>
      <c r="AB19" s="16">
        <v>16.9648</v>
      </c>
      <c r="AC19" s="18">
        <f t="shared" si="6"/>
        <v>3664.3968</v>
      </c>
      <c r="AD19" s="19"/>
      <c r="AE19" s="21">
        <f t="shared" si="14"/>
        <v>54.151200000000244</v>
      </c>
      <c r="AF19" s="22">
        <f t="shared" si="7"/>
        <v>1.4999311958167125E-2</v>
      </c>
      <c r="AG19" s="19"/>
      <c r="AH19" s="16">
        <v>17.451799999999999</v>
      </c>
      <c r="AI19" s="18">
        <f t="shared" si="8"/>
        <v>3769.5887999999995</v>
      </c>
      <c r="AJ19" s="19"/>
      <c r="AK19" s="21">
        <f t="shared" si="15"/>
        <v>105.19199999999955</v>
      </c>
      <c r="AL19" s="22">
        <f t="shared" si="9"/>
        <v>2.8706498160897737E-2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216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216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216</v>
      </c>
      <c r="G24" s="16">
        <v>-8.6300000000000002E-2</v>
      </c>
      <c r="H24" s="18">
        <f t="shared" si="0"/>
        <v>-18.640799999999999</v>
      </c>
      <c r="I24" s="19"/>
      <c r="J24" s="16">
        <v>0</v>
      </c>
      <c r="K24" s="18">
        <f t="shared" si="1"/>
        <v>0</v>
      </c>
      <c r="L24" s="19"/>
      <c r="M24" s="21">
        <f t="shared" si="10"/>
        <v>18.640799999999999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216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216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216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6012.4052000000001</v>
      </c>
      <c r="I28" s="31"/>
      <c r="J28" s="28"/>
      <c r="K28" s="30">
        <f>SUM(K12:K27)</f>
        <v>7470.4462999999996</v>
      </c>
      <c r="L28" s="31"/>
      <c r="M28" s="32">
        <f t="shared" si="10"/>
        <v>1458.0410999999995</v>
      </c>
      <c r="N28" s="33">
        <f t="shared" si="11"/>
        <v>0.24250546187405989</v>
      </c>
      <c r="O28" s="31"/>
      <c r="P28" s="28"/>
      <c r="Q28" s="30">
        <f>SUM(Q12:Q27)</f>
        <v>7819.8043000000007</v>
      </c>
      <c r="R28" s="31"/>
      <c r="S28" s="32">
        <f t="shared" si="12"/>
        <v>349.35800000000108</v>
      </c>
      <c r="T28" s="33">
        <f t="shared" si="3"/>
        <v>4.6765345197649182E-2</v>
      </c>
      <c r="U28" s="31"/>
      <c r="V28" s="28"/>
      <c r="W28" s="30">
        <f>SUM(W12:W27)</f>
        <v>8004.2358999999997</v>
      </c>
      <c r="X28" s="31"/>
      <c r="Y28" s="32">
        <f t="shared" si="13"/>
        <v>184.43159999999898</v>
      </c>
      <c r="Z28" s="33">
        <f t="shared" si="5"/>
        <v>2.3585193813609757E-2</v>
      </c>
      <c r="AA28" s="31"/>
      <c r="AB28" s="28"/>
      <c r="AC28" s="30">
        <f>SUM(AC12:AC27)</f>
        <v>8124.2865000000002</v>
      </c>
      <c r="AD28" s="31"/>
      <c r="AE28" s="32">
        <f t="shared" si="14"/>
        <v>120.05060000000049</v>
      </c>
      <c r="AF28" s="33">
        <f t="shared" si="7"/>
        <v>1.4998383543393629E-2</v>
      </c>
      <c r="AG28" s="31"/>
      <c r="AH28" s="28"/>
      <c r="AI28" s="30">
        <f>SUM(AI12:AI27)</f>
        <v>8357.5280999999995</v>
      </c>
      <c r="AJ28" s="31"/>
      <c r="AK28" s="32">
        <f t="shared" si="15"/>
        <v>233.24159999999938</v>
      </c>
      <c r="AL28" s="33">
        <f t="shared" si="9"/>
        <v>2.8709179569184246E-2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216</v>
      </c>
      <c r="G29" s="16">
        <v>-0.56882109506816436</v>
      </c>
      <c r="H29" s="18">
        <f t="shared" ref="H29:H35" si="18">F29*G29</f>
        <v>-122.8653565347235</v>
      </c>
      <c r="I29" s="19"/>
      <c r="J29" s="16">
        <v>-9.4899999999999998E-2</v>
      </c>
      <c r="K29" s="18">
        <f t="shared" ref="K29:K35" si="19">$F29*J29</f>
        <v>-20.4984</v>
      </c>
      <c r="L29" s="19"/>
      <c r="M29" s="21">
        <f t="shared" si="10"/>
        <v>102.3669565347235</v>
      </c>
      <c r="N29" s="22">
        <f t="shared" si="11"/>
        <v>-0.83316371206551731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20.4984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216</v>
      </c>
      <c r="G30" s="16">
        <v>-1.3273054170749232E-2</v>
      </c>
      <c r="H30" s="18">
        <f t="shared" si="18"/>
        <v>-2.8669797008818341</v>
      </c>
      <c r="I30" s="19"/>
      <c r="J30" s="16">
        <v>0.43309999999999998</v>
      </c>
      <c r="K30" s="18">
        <f t="shared" si="19"/>
        <v>93.549599999999998</v>
      </c>
      <c r="L30" s="19"/>
      <c r="M30" s="21">
        <f t="shared" si="10"/>
        <v>96.416579700881826</v>
      </c>
      <c r="N30" s="22">
        <f t="shared" si="11"/>
        <v>-33.630018263200725</v>
      </c>
      <c r="O30" s="19"/>
      <c r="P30" s="16">
        <v>0</v>
      </c>
      <c r="Q30" s="18">
        <f t="shared" si="20"/>
        <v>0</v>
      </c>
      <c r="R30" s="19"/>
      <c r="S30" s="21">
        <f t="shared" si="12"/>
        <v>-93.549599999999998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216</v>
      </c>
      <c r="G31" s="16">
        <v>0</v>
      </c>
      <c r="H31" s="18">
        <f t="shared" si="18"/>
        <v>0</v>
      </c>
      <c r="I31" s="19"/>
      <c r="J31" s="16">
        <v>4.4699999999999997E-2</v>
      </c>
      <c r="K31" s="18">
        <f>$F31*J31</f>
        <v>9.6551999999999989</v>
      </c>
      <c r="L31" s="19"/>
      <c r="M31" s="21">
        <f t="shared" si="10"/>
        <v>9.6551999999999989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-9.6551999999999989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216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216</v>
      </c>
      <c r="G33" s="141">
        <v>1.745E-2</v>
      </c>
      <c r="H33" s="18">
        <f t="shared" si="18"/>
        <v>3.7692000000000001</v>
      </c>
      <c r="I33" s="19"/>
      <c r="J33" s="141">
        <v>1.745E-2</v>
      </c>
      <c r="K33" s="18">
        <f t="shared" si="19"/>
        <v>3.7692000000000001</v>
      </c>
      <c r="L33" s="19"/>
      <c r="M33" s="21">
        <f t="shared" si="10"/>
        <v>0</v>
      </c>
      <c r="N33" s="22">
        <f t="shared" si="11"/>
        <v>0</v>
      </c>
      <c r="O33" s="19"/>
      <c r="P33" s="141">
        <v>1.745E-2</v>
      </c>
      <c r="Q33" s="18">
        <f t="shared" si="20"/>
        <v>3.7692000000000001</v>
      </c>
      <c r="R33" s="19"/>
      <c r="S33" s="21">
        <f t="shared" si="12"/>
        <v>0</v>
      </c>
      <c r="T33" s="22">
        <f t="shared" si="3"/>
        <v>0</v>
      </c>
      <c r="U33" s="19"/>
      <c r="V33" s="141">
        <v>1.745E-2</v>
      </c>
      <c r="W33" s="18">
        <f t="shared" si="21"/>
        <v>3.7692000000000001</v>
      </c>
      <c r="X33" s="19"/>
      <c r="Y33" s="21">
        <f t="shared" si="13"/>
        <v>0</v>
      </c>
      <c r="Z33" s="22">
        <f t="shared" si="5"/>
        <v>0</v>
      </c>
      <c r="AA33" s="19"/>
      <c r="AB33" s="141">
        <v>1.745E-2</v>
      </c>
      <c r="AC33" s="18">
        <f t="shared" si="22"/>
        <v>3.7692000000000001</v>
      </c>
      <c r="AD33" s="19"/>
      <c r="AE33" s="21">
        <f t="shared" si="14"/>
        <v>0</v>
      </c>
      <c r="AF33" s="22">
        <f t="shared" si="7"/>
        <v>0</v>
      </c>
      <c r="AG33" s="19"/>
      <c r="AH33" s="141">
        <v>1.745E-2</v>
      </c>
      <c r="AI33" s="18">
        <f t="shared" si="23"/>
        <v>3.7692000000000001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2986.8763200000103</v>
      </c>
      <c r="G34" s="38">
        <f>IF(ISBLANK($D$5)=TRUE, 0, IF($D$5="TOU", 0.64*$G$44+0.18*$G$45+0.18*$G$46, IF(AND($D$5="non-TOU", $F$48&gt;0), $G$48,$G$47)))</f>
        <v>9.7000000000000003E-2</v>
      </c>
      <c r="H34" s="18">
        <f t="shared" si="18"/>
        <v>289.72700304000102</v>
      </c>
      <c r="I34" s="19"/>
      <c r="J34" s="38">
        <f>IF(ISBLANK($D$5)=TRUE, 0, IF($D$5="TOU", 0.64*$G$44+0.18*$G$45+0.18*$G$46, IF(AND($D$5="non-TOU", $F$48&gt;0), $G$48,$G$47)))</f>
        <v>9.7000000000000003E-2</v>
      </c>
      <c r="K34" s="18">
        <f t="shared" si="19"/>
        <v>289.72700304000102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$G$48,$G$47)))</f>
        <v>9.7000000000000003E-2</v>
      </c>
      <c r="Q34" s="18">
        <f t="shared" si="20"/>
        <v>289.72700304000102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$G$48,$G$47)))</f>
        <v>9.7000000000000003E-2</v>
      </c>
      <c r="W34" s="18">
        <f t="shared" si="21"/>
        <v>289.72700304000102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$G$48,$G$47)))</f>
        <v>9.7000000000000003E-2</v>
      </c>
      <c r="AC34" s="18">
        <f t="shared" si="22"/>
        <v>289.72700304000102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$G$48,$G$47)))</f>
        <v>9.7000000000000003E-2</v>
      </c>
      <c r="AI34" s="18">
        <f t="shared" si="23"/>
        <v>289.72700304000102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69">
        <f>G6</f>
        <v>721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6180.1690668043957</v>
      </c>
      <c r="I36" s="31"/>
      <c r="J36" s="42"/>
      <c r="K36" s="44">
        <f>SUM(K29:K35)+K28</f>
        <v>7846.6489030400007</v>
      </c>
      <c r="L36" s="31"/>
      <c r="M36" s="32">
        <f t="shared" si="10"/>
        <v>1666.479836235605</v>
      </c>
      <c r="N36" s="33">
        <f t="shared" ref="N36:N46" si="25">IF((H36)=0,"",(M36/H36))</f>
        <v>0.26964955460309087</v>
      </c>
      <c r="O36" s="31"/>
      <c r="P36" s="42"/>
      <c r="Q36" s="44">
        <f>SUM(Q29:Q35)+Q28</f>
        <v>8113.3005030400018</v>
      </c>
      <c r="R36" s="31"/>
      <c r="S36" s="32">
        <f t="shared" si="12"/>
        <v>266.65160000000105</v>
      </c>
      <c r="T36" s="33">
        <f t="shared" ref="T36:T46" si="26">IF((K36)=0,"",(S36/K36))</f>
        <v>3.3982863677855288E-2</v>
      </c>
      <c r="U36" s="31"/>
      <c r="V36" s="42"/>
      <c r="W36" s="44">
        <f>SUM(W29:W35)+W28</f>
        <v>8297.7321030399999</v>
      </c>
      <c r="X36" s="31"/>
      <c r="Y36" s="32">
        <f t="shared" si="13"/>
        <v>184.43159999999807</v>
      </c>
      <c r="Z36" s="33">
        <f t="shared" ref="Z36:Z46" si="27">IF((Q36)=0,"",(Y36/Q36))</f>
        <v>2.2732006528156171E-2</v>
      </c>
      <c r="AA36" s="31"/>
      <c r="AB36" s="42"/>
      <c r="AC36" s="44">
        <f>SUM(AC29:AC35)+AC28</f>
        <v>8417.7827030400003</v>
      </c>
      <c r="AD36" s="31"/>
      <c r="AE36" s="32">
        <f t="shared" si="14"/>
        <v>120.05060000000049</v>
      </c>
      <c r="AF36" s="33">
        <f t="shared" ref="AF36:AF46" si="28">IF((W36)=0,"",(AE36/W36))</f>
        <v>1.4467880923272773E-2</v>
      </c>
      <c r="AG36" s="31"/>
      <c r="AH36" s="42"/>
      <c r="AI36" s="44">
        <f>SUM(AI29:AI35)+AI28</f>
        <v>8651.0243030399997</v>
      </c>
      <c r="AJ36" s="31"/>
      <c r="AK36" s="32">
        <f t="shared" si="15"/>
        <v>233.24159999999938</v>
      </c>
      <c r="AL36" s="33">
        <f t="shared" ref="AL36:AL46" si="29">IF((AC36)=0,"",(AK36/AC36))</f>
        <v>2.7708199204971928E-2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216</v>
      </c>
      <c r="G37" s="20">
        <v>2.0832999999999999</v>
      </c>
      <c r="H37" s="18">
        <f>F37*G37</f>
        <v>449.99279999999999</v>
      </c>
      <c r="I37" s="19"/>
      <c r="J37" s="20">
        <v>2.1637</v>
      </c>
      <c r="K37" s="18">
        <f>$F37*J37</f>
        <v>467.35919999999999</v>
      </c>
      <c r="L37" s="19"/>
      <c r="M37" s="21">
        <f t="shared" si="10"/>
        <v>17.366399999999999</v>
      </c>
      <c r="N37" s="22">
        <f t="shared" si="25"/>
        <v>3.8592617481879705E-2</v>
      </c>
      <c r="O37" s="19"/>
      <c r="P37" s="20">
        <v>2.2364000000000002</v>
      </c>
      <c r="Q37" s="18">
        <f>$F37*P37</f>
        <v>483.06240000000003</v>
      </c>
      <c r="R37" s="19"/>
      <c r="S37" s="21">
        <f t="shared" si="12"/>
        <v>15.703200000000038</v>
      </c>
      <c r="T37" s="22">
        <f t="shared" si="26"/>
        <v>3.3599852105190266E-2</v>
      </c>
      <c r="U37" s="19"/>
      <c r="V37" s="20">
        <v>2.3090999999999999</v>
      </c>
      <c r="W37" s="18">
        <f>$F37*V37</f>
        <v>498.76560000000001</v>
      </c>
      <c r="X37" s="19"/>
      <c r="Y37" s="21">
        <f t="shared" si="13"/>
        <v>15.703199999999981</v>
      </c>
      <c r="Z37" s="22">
        <f t="shared" si="27"/>
        <v>3.2507601502414551E-2</v>
      </c>
      <c r="AA37" s="19"/>
      <c r="AB37" s="20">
        <v>2.3818999999999999</v>
      </c>
      <c r="AC37" s="18">
        <f>$F37*AB37</f>
        <v>514.49040000000002</v>
      </c>
      <c r="AD37" s="19"/>
      <c r="AE37" s="21">
        <f t="shared" si="14"/>
        <v>15.724800000000016</v>
      </c>
      <c r="AF37" s="22">
        <f t="shared" si="28"/>
        <v>3.1527434931358567E-2</v>
      </c>
      <c r="AG37" s="19"/>
      <c r="AH37" s="20">
        <v>2.4546000000000001</v>
      </c>
      <c r="AI37" s="18">
        <f>$F37*AH37</f>
        <v>530.19360000000006</v>
      </c>
      <c r="AJ37" s="19"/>
      <c r="AK37" s="21">
        <f t="shared" si="15"/>
        <v>15.703200000000038</v>
      </c>
      <c r="AL37" s="22">
        <f t="shared" si="29"/>
        <v>3.0521852302783564E-2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216</v>
      </c>
      <c r="G38" s="20">
        <v>1.5075000000000001</v>
      </c>
      <c r="H38" s="18">
        <f>F38*G38</f>
        <v>325.62</v>
      </c>
      <c r="I38" s="19"/>
      <c r="J38" s="20">
        <v>1.6186</v>
      </c>
      <c r="K38" s="18">
        <f>$F38*J38</f>
        <v>349.61759999999998</v>
      </c>
      <c r="L38" s="19"/>
      <c r="M38" s="21">
        <f t="shared" si="10"/>
        <v>23.997599999999977</v>
      </c>
      <c r="N38" s="22">
        <f t="shared" si="25"/>
        <v>7.3698175787727957E-2</v>
      </c>
      <c r="O38" s="19"/>
      <c r="P38" s="20">
        <v>1.6516999999999999</v>
      </c>
      <c r="Q38" s="18">
        <f>$F38*P38</f>
        <v>356.7672</v>
      </c>
      <c r="R38" s="19"/>
      <c r="S38" s="21">
        <f t="shared" si="12"/>
        <v>7.1496000000000208</v>
      </c>
      <c r="T38" s="22">
        <f t="shared" si="26"/>
        <v>2.0449771407389163E-2</v>
      </c>
      <c r="U38" s="19"/>
      <c r="V38" s="20">
        <v>1.6848000000000001</v>
      </c>
      <c r="W38" s="18">
        <f>$F38*V38</f>
        <v>363.91680000000002</v>
      </c>
      <c r="X38" s="19"/>
      <c r="Y38" s="21">
        <f t="shared" si="13"/>
        <v>7.1496000000000208</v>
      </c>
      <c r="Z38" s="22">
        <f t="shared" si="27"/>
        <v>2.0039958830296117E-2</v>
      </c>
      <c r="AA38" s="19"/>
      <c r="AB38" s="20">
        <v>1.7179</v>
      </c>
      <c r="AC38" s="18">
        <f>$F38*AB38</f>
        <v>371.06639999999999</v>
      </c>
      <c r="AD38" s="19"/>
      <c r="AE38" s="21">
        <f t="shared" si="14"/>
        <v>7.149599999999964</v>
      </c>
      <c r="AF38" s="22">
        <f t="shared" si="28"/>
        <v>1.9646248812915379E-2</v>
      </c>
      <c r="AG38" s="19"/>
      <c r="AH38" s="20">
        <v>1.7509999999999999</v>
      </c>
      <c r="AI38" s="18">
        <f>$F38*AH38</f>
        <v>378.21599999999995</v>
      </c>
      <c r="AJ38" s="19"/>
      <c r="AK38" s="21">
        <f t="shared" si="15"/>
        <v>7.149599999999964</v>
      </c>
      <c r="AL38" s="22">
        <f t="shared" si="29"/>
        <v>1.9267710576867009E-2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6955.7818668043956</v>
      </c>
      <c r="I39" s="49"/>
      <c r="J39" s="48"/>
      <c r="K39" s="44">
        <f>SUM(K36:K38)</f>
        <v>8663.6257030400011</v>
      </c>
      <c r="L39" s="49"/>
      <c r="M39" s="32">
        <f t="shared" si="10"/>
        <v>1707.8438362356055</v>
      </c>
      <c r="N39" s="33">
        <f t="shared" si="25"/>
        <v>0.24552866506439455</v>
      </c>
      <c r="O39" s="49"/>
      <c r="P39" s="48"/>
      <c r="Q39" s="44">
        <f>SUM(Q36:Q38)</f>
        <v>8953.1301030400027</v>
      </c>
      <c r="R39" s="49"/>
      <c r="S39" s="32">
        <f t="shared" si="12"/>
        <v>289.50440000000162</v>
      </c>
      <c r="T39" s="33">
        <f t="shared" si="26"/>
        <v>3.3416078893899664E-2</v>
      </c>
      <c r="U39" s="49"/>
      <c r="V39" s="48"/>
      <c r="W39" s="44">
        <f>SUM(W36:W38)</f>
        <v>9160.4145030400014</v>
      </c>
      <c r="X39" s="49"/>
      <c r="Y39" s="32">
        <f t="shared" si="13"/>
        <v>207.28439999999864</v>
      </c>
      <c r="Z39" s="33">
        <f t="shared" si="27"/>
        <v>2.3152171097079888E-2</v>
      </c>
      <c r="AA39" s="49"/>
      <c r="AB39" s="48"/>
      <c r="AC39" s="44">
        <f>SUM(AC36:AC38)</f>
        <v>9303.3395030400006</v>
      </c>
      <c r="AD39" s="49"/>
      <c r="AE39" s="32">
        <f t="shared" si="14"/>
        <v>142.92499999999927</v>
      </c>
      <c r="AF39" s="33">
        <f t="shared" si="28"/>
        <v>1.5602459905342468E-2</v>
      </c>
      <c r="AG39" s="49"/>
      <c r="AH39" s="48"/>
      <c r="AI39" s="44">
        <f>SUM(AI36:AI38)</f>
        <v>9559.4339030400006</v>
      </c>
      <c r="AJ39" s="49"/>
      <c r="AK39" s="32">
        <f t="shared" si="15"/>
        <v>256.09439999999995</v>
      </c>
      <c r="AL39" s="33">
        <f t="shared" si="29"/>
        <v>2.7527147635138693E-2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99994.87632000001</v>
      </c>
      <c r="G40" s="51">
        <v>4.4000000000000003E-3</v>
      </c>
      <c r="H40" s="162">
        <f t="shared" ref="H40:H48" si="30">F40*G40</f>
        <v>439.97745580800006</v>
      </c>
      <c r="I40" s="19"/>
      <c r="J40" s="51">
        <v>4.4000000000000003E-3</v>
      </c>
      <c r="K40" s="162">
        <f t="shared" ref="K40:K48" si="31">$F40*J40</f>
        <v>439.97745580800006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439.97745580800006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439.97745580800006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439.97745580800006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439.97745580800006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99994.87632000001</v>
      </c>
      <c r="G41" s="51">
        <v>1.1999999999999999E-3</v>
      </c>
      <c r="H41" s="162">
        <f t="shared" si="30"/>
        <v>119.993851584</v>
      </c>
      <c r="I41" s="19"/>
      <c r="J41" s="51">
        <v>1.1999999999999999E-3</v>
      </c>
      <c r="K41" s="162">
        <f t="shared" si="31"/>
        <v>119.993851584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129.99333921600001</v>
      </c>
      <c r="R41" s="19"/>
      <c r="S41" s="21">
        <f t="shared" si="12"/>
        <v>9.9994876320000117</v>
      </c>
      <c r="T41" s="163">
        <f t="shared" si="26"/>
        <v>8.3333333333333426E-2</v>
      </c>
      <c r="U41" s="19"/>
      <c r="V41" s="51">
        <v>1.2999999999999999E-3</v>
      </c>
      <c r="W41" s="162">
        <f t="shared" si="33"/>
        <v>129.99333921600001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129.99333921600001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129.99333921600001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69">
        <f>G6</f>
        <v>721</v>
      </c>
      <c r="G42" s="51">
        <v>0.25</v>
      </c>
      <c r="H42" s="162">
        <f t="shared" si="30"/>
        <v>180.25</v>
      </c>
      <c r="I42" s="19"/>
      <c r="J42" s="51">
        <v>0.25</v>
      </c>
      <c r="K42" s="162">
        <f t="shared" si="31"/>
        <v>180.25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180.25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180.25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180.25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180.25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97008</v>
      </c>
      <c r="G43" s="51">
        <v>7.0000000000000001E-3</v>
      </c>
      <c r="H43" s="162">
        <f t="shared" si="30"/>
        <v>679.05600000000004</v>
      </c>
      <c r="I43" s="19"/>
      <c r="J43" s="51">
        <v>7.0000000000000001E-3</v>
      </c>
      <c r="K43" s="162">
        <f t="shared" si="31"/>
        <v>679.05600000000004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679.05600000000004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679.05600000000004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679.05600000000004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679.05600000000004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62085.120000000003</v>
      </c>
      <c r="G44" s="55">
        <v>7.1999999999999995E-2</v>
      </c>
      <c r="H44" s="162">
        <f t="shared" si="30"/>
        <v>4470.1286399999999</v>
      </c>
      <c r="I44" s="19"/>
      <c r="J44" s="55">
        <v>7.1999999999999995E-2</v>
      </c>
      <c r="K44" s="162">
        <f t="shared" si="31"/>
        <v>4470.1286399999999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4470.1286399999999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4470.1286399999999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4470.1286399999999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4470.1286399999999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17461.439999999999</v>
      </c>
      <c r="G45" s="55">
        <v>0.109</v>
      </c>
      <c r="H45" s="162">
        <f t="shared" si="30"/>
        <v>1903.2969599999999</v>
      </c>
      <c r="I45" s="19"/>
      <c r="J45" s="55">
        <v>0.109</v>
      </c>
      <c r="K45" s="162">
        <f t="shared" si="31"/>
        <v>1903.2969599999999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1903.2969599999999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1903.2969599999999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1903.2969599999999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1903.2969599999999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17461.439999999999</v>
      </c>
      <c r="G46" s="55">
        <v>0.129</v>
      </c>
      <c r="H46" s="162">
        <f t="shared" si="30"/>
        <v>2252.52576</v>
      </c>
      <c r="I46" s="19"/>
      <c r="J46" s="55">
        <v>0.129</v>
      </c>
      <c r="K46" s="162">
        <f t="shared" si="31"/>
        <v>2252.52576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2252.52576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2252.52576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2252.52576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2252.52576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96258</v>
      </c>
      <c r="G48" s="55">
        <v>9.7000000000000003E-2</v>
      </c>
      <c r="H48" s="162">
        <f t="shared" si="30"/>
        <v>9337.0259999999998</v>
      </c>
      <c r="I48" s="60"/>
      <c r="J48" s="55">
        <v>9.7000000000000003E-2</v>
      </c>
      <c r="K48" s="162">
        <f t="shared" si="31"/>
        <v>9337.0259999999998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9337.0259999999998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9337.0259999999998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9337.0259999999998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9337.0259999999998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17001.010534196397</v>
      </c>
      <c r="I50" s="76"/>
      <c r="J50" s="73"/>
      <c r="K50" s="75">
        <f>SUM(K40:K46,K39)</f>
        <v>18708.854370432004</v>
      </c>
      <c r="L50" s="76"/>
      <c r="M50" s="77">
        <f>K50-H50</f>
        <v>1707.8438362356064</v>
      </c>
      <c r="N50" s="78">
        <f>IF((H50)=0,"",(M50/H50))</f>
        <v>0.10045543074044878</v>
      </c>
      <c r="O50" s="76"/>
      <c r="P50" s="73"/>
      <c r="Q50" s="75">
        <f>SUM(Q40:Q46,Q39)</f>
        <v>19008.358258064003</v>
      </c>
      <c r="R50" s="76"/>
      <c r="S50" s="77">
        <f t="shared" si="12"/>
        <v>299.50388763199953</v>
      </c>
      <c r="T50" s="78">
        <f>IF((K50)=0,"",(S50/K50))</f>
        <v>1.600867063807733E-2</v>
      </c>
      <c r="U50" s="76"/>
      <c r="V50" s="73"/>
      <c r="W50" s="75">
        <f>SUM(W40:W46,W39)</f>
        <v>19215.642658064004</v>
      </c>
      <c r="X50" s="76"/>
      <c r="Y50" s="77">
        <f t="shared" si="13"/>
        <v>207.28440000000046</v>
      </c>
      <c r="Z50" s="78">
        <f>IF((Q50)=0,"",(Y50/Q50))</f>
        <v>1.0904908103363595E-2</v>
      </c>
      <c r="AA50" s="76"/>
      <c r="AB50" s="73"/>
      <c r="AC50" s="75">
        <f>SUM(AC40:AC46,AC39)</f>
        <v>19358.567658063999</v>
      </c>
      <c r="AD50" s="76"/>
      <c r="AE50" s="77">
        <f t="shared" si="14"/>
        <v>142.92499999999563</v>
      </c>
      <c r="AF50" s="78">
        <f>IF((W50)=0,"",(AE50/W50))</f>
        <v>7.4379505563929695E-3</v>
      </c>
      <c r="AG50" s="76"/>
      <c r="AH50" s="73"/>
      <c r="AI50" s="75">
        <f>SUM(AI40:AI46,AI39)</f>
        <v>19614.662058064001</v>
      </c>
      <c r="AJ50" s="76"/>
      <c r="AK50" s="77">
        <f t="shared" si="15"/>
        <v>256.09440000000177</v>
      </c>
      <c r="AL50" s="78">
        <f>IF((AC50)=0,"",(AK50/AC50))</f>
        <v>1.3228995270903897E-2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2210.1313694455316</v>
      </c>
      <c r="I51" s="83"/>
      <c r="J51" s="80">
        <v>0.13</v>
      </c>
      <c r="K51" s="84">
        <f>K50*J51</f>
        <v>2432.1510681561604</v>
      </c>
      <c r="L51" s="83"/>
      <c r="M51" s="85">
        <f>K51-H51</f>
        <v>222.01969871062875</v>
      </c>
      <c r="N51" s="86">
        <f>IF((H51)=0,"",(M51/H51))</f>
        <v>0.10045543074044874</v>
      </c>
      <c r="O51" s="83"/>
      <c r="P51" s="80">
        <v>0.13</v>
      </c>
      <c r="Q51" s="84">
        <f>Q50*P51</f>
        <v>2471.0865735483203</v>
      </c>
      <c r="R51" s="83"/>
      <c r="S51" s="85">
        <f t="shared" si="12"/>
        <v>38.935505392159939</v>
      </c>
      <c r="T51" s="86">
        <f>IF((K51)=0,"",(S51/K51))</f>
        <v>1.600867063807733E-2</v>
      </c>
      <c r="U51" s="83"/>
      <c r="V51" s="80">
        <v>0.13</v>
      </c>
      <c r="W51" s="84">
        <f>W50*V51</f>
        <v>2498.0335455483205</v>
      </c>
      <c r="X51" s="83"/>
      <c r="Y51" s="85">
        <f t="shared" si="13"/>
        <v>26.946972000000187</v>
      </c>
      <c r="Z51" s="86">
        <f>IF((Q51)=0,"",(Y51/Q51))</f>
        <v>1.0904908103363647E-2</v>
      </c>
      <c r="AA51" s="83"/>
      <c r="AB51" s="80">
        <v>0.13</v>
      </c>
      <c r="AC51" s="84">
        <f>AC50*AB51</f>
        <v>2516.61379554832</v>
      </c>
      <c r="AD51" s="83"/>
      <c r="AE51" s="85">
        <f t="shared" si="14"/>
        <v>18.580249999999523</v>
      </c>
      <c r="AF51" s="86">
        <f>IF((W51)=0,"",(AE51/W51))</f>
        <v>7.4379505563930059E-3</v>
      </c>
      <c r="AG51" s="83"/>
      <c r="AH51" s="80">
        <v>0.13</v>
      </c>
      <c r="AI51" s="84">
        <f>AI50*AH51</f>
        <v>2549.9060675483202</v>
      </c>
      <c r="AJ51" s="83"/>
      <c r="AK51" s="85">
        <f t="shared" si="15"/>
        <v>33.292272000000139</v>
      </c>
      <c r="AL51" s="86">
        <f>IF((AC51)=0,"",(AK51/AC51))</f>
        <v>1.322899527090386E-2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19211.141903641928</v>
      </c>
      <c r="I52" s="83"/>
      <c r="J52" s="88"/>
      <c r="K52" s="84">
        <f>K50+K51</f>
        <v>21141.005438588163</v>
      </c>
      <c r="L52" s="83"/>
      <c r="M52" s="85">
        <f>K52-H52</f>
        <v>1929.8635349462347</v>
      </c>
      <c r="N52" s="86">
        <f>IF((H52)=0,"",(M52/H52))</f>
        <v>0.10045543074044876</v>
      </c>
      <c r="O52" s="83"/>
      <c r="P52" s="88"/>
      <c r="Q52" s="84">
        <f>Q50+Q51</f>
        <v>21479.444831612323</v>
      </c>
      <c r="R52" s="83"/>
      <c r="S52" s="85">
        <f t="shared" si="12"/>
        <v>338.43939302416038</v>
      </c>
      <c r="T52" s="86">
        <f>IF((K52)=0,"",(S52/K52))</f>
        <v>1.6008670638077371E-2</v>
      </c>
      <c r="U52" s="83"/>
      <c r="V52" s="88"/>
      <c r="W52" s="84">
        <f>W50+W51</f>
        <v>21713.676203612325</v>
      </c>
      <c r="X52" s="83"/>
      <c r="Y52" s="85">
        <f t="shared" si="13"/>
        <v>234.23137200000201</v>
      </c>
      <c r="Z52" s="86">
        <f>IF((Q52)=0,"",(Y52/Q52))</f>
        <v>1.0904908103363664E-2</v>
      </c>
      <c r="AA52" s="83"/>
      <c r="AB52" s="88"/>
      <c r="AC52" s="84">
        <f>AC50+AC51</f>
        <v>21875.18145361232</v>
      </c>
      <c r="AD52" s="83"/>
      <c r="AE52" s="85">
        <f t="shared" si="14"/>
        <v>161.5052499999947</v>
      </c>
      <c r="AF52" s="86">
        <f>IF((W52)=0,"",(AE52/W52))</f>
        <v>7.4379505563929521E-3</v>
      </c>
      <c r="AG52" s="83"/>
      <c r="AH52" s="88"/>
      <c r="AI52" s="84">
        <f>AI50+AI51</f>
        <v>22164.568125612321</v>
      </c>
      <c r="AJ52" s="83"/>
      <c r="AK52" s="85">
        <f t="shared" si="15"/>
        <v>289.38667200000054</v>
      </c>
      <c r="AL52" s="86">
        <f>IF((AC52)=0,"",(AK52/AC52))</f>
        <v>1.3228995270903829E-2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-1921.11</v>
      </c>
      <c r="I53" s="83"/>
      <c r="J53" s="88"/>
      <c r="K53" s="90">
        <f>ROUND(-K52*10%,2)</f>
        <v>-2114.1</v>
      </c>
      <c r="L53" s="83"/>
      <c r="M53" s="91">
        <f>K53-H53</f>
        <v>-192.99</v>
      </c>
      <c r="N53" s="92">
        <f>IF((H53)=0,"",(M53/H53))</f>
        <v>0.10045754798007403</v>
      </c>
      <c r="O53" s="83"/>
      <c r="P53" s="88"/>
      <c r="Q53" s="90">
        <f>ROUND(-Q52*10%,2)</f>
        <v>-2147.94</v>
      </c>
      <c r="R53" s="83"/>
      <c r="S53" s="91">
        <f t="shared" si="12"/>
        <v>-33.840000000000146</v>
      </c>
      <c r="T53" s="92">
        <f>IF((K53)=0,"",(S53/K53))</f>
        <v>1.6006811409110328E-2</v>
      </c>
      <c r="U53" s="83"/>
      <c r="V53" s="88"/>
      <c r="W53" s="90">
        <f>ROUND(-W52*10%,2)</f>
        <v>-2171.37</v>
      </c>
      <c r="X53" s="83"/>
      <c r="Y53" s="91">
        <f t="shared" si="13"/>
        <v>-23.429999999999836</v>
      </c>
      <c r="Z53" s="92">
        <f>IF((Q53)=0,"",(Y53/Q53))</f>
        <v>1.0908125925305099E-2</v>
      </c>
      <c r="AA53" s="83"/>
      <c r="AB53" s="88"/>
      <c r="AC53" s="90">
        <f>ROUND(-AC52*10%,2)</f>
        <v>-2187.52</v>
      </c>
      <c r="AD53" s="83"/>
      <c r="AE53" s="91">
        <f t="shared" si="14"/>
        <v>-16.150000000000091</v>
      </c>
      <c r="AF53" s="92">
        <f>IF((W53)=0,"",(AE53/W53))</f>
        <v>7.4377006221878778E-3</v>
      </c>
      <c r="AG53" s="83"/>
      <c r="AH53" s="88"/>
      <c r="AI53" s="90">
        <f>ROUND(-AI52*10%,2)</f>
        <v>-2216.46</v>
      </c>
      <c r="AJ53" s="83"/>
      <c r="AK53" s="91">
        <f t="shared" si="15"/>
        <v>-28.940000000000055</v>
      </c>
      <c r="AL53" s="92">
        <f>IF((AC53)=0,"",(AK53/AC53))</f>
        <v>1.3229593329432441E-2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17290.031903641928</v>
      </c>
      <c r="I54" s="96"/>
      <c r="J54" s="93"/>
      <c r="K54" s="97">
        <f>K52+K53</f>
        <v>19026.905438588165</v>
      </c>
      <c r="L54" s="96"/>
      <c r="M54" s="98">
        <f>K54-H54</f>
        <v>1736.8735349462368</v>
      </c>
      <c r="N54" s="99">
        <f>IF((H54)=0,"",(M54/H54))</f>
        <v>0.10045519549217177</v>
      </c>
      <c r="O54" s="96"/>
      <c r="P54" s="93"/>
      <c r="Q54" s="97">
        <f>Q52+Q53</f>
        <v>19331.504831612325</v>
      </c>
      <c r="R54" s="96"/>
      <c r="S54" s="98">
        <f t="shared" si="12"/>
        <v>304.59939302416024</v>
      </c>
      <c r="T54" s="99">
        <f>IF((K54)=0,"",(S54/K54))</f>
        <v>1.6008877219014662E-2</v>
      </c>
      <c r="U54" s="96"/>
      <c r="V54" s="93"/>
      <c r="W54" s="97">
        <f>W52+W53</f>
        <v>19542.306203612326</v>
      </c>
      <c r="X54" s="96"/>
      <c r="Y54" s="98">
        <f t="shared" si="13"/>
        <v>210.80137200000172</v>
      </c>
      <c r="Z54" s="99">
        <f>IF((Q54)=0,"",(Y54/Q54))</f>
        <v>1.0904550568421529E-2</v>
      </c>
      <c r="AA54" s="96"/>
      <c r="AB54" s="93"/>
      <c r="AC54" s="97">
        <f>AC52+AC53</f>
        <v>19687.66145361232</v>
      </c>
      <c r="AD54" s="96"/>
      <c r="AE54" s="98">
        <f t="shared" si="14"/>
        <v>145.35524999999325</v>
      </c>
      <c r="AF54" s="99">
        <f>IF((W54)=0,"",(AE54/W54))</f>
        <v>7.4379783268939282E-3</v>
      </c>
      <c r="AG54" s="96"/>
      <c r="AH54" s="93"/>
      <c r="AI54" s="97">
        <f>AI52+AI53</f>
        <v>19948.108125612322</v>
      </c>
      <c r="AJ54" s="96"/>
      <c r="AK54" s="98">
        <f t="shared" si="15"/>
        <v>260.44667200000185</v>
      </c>
      <c r="AL54" s="99">
        <f>IF((AC54)=0,"",(AK54/AC54))</f>
        <v>1.3228928819893676E-2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17774.335174196396</v>
      </c>
      <c r="I56" s="110"/>
      <c r="J56" s="107"/>
      <c r="K56" s="109">
        <f>SUM(K47:K48,K39,K40:K43)</f>
        <v>19482.179010431999</v>
      </c>
      <c r="L56" s="110"/>
      <c r="M56" s="111">
        <f>K56-H56</f>
        <v>1707.8438362356028</v>
      </c>
      <c r="N56" s="78">
        <f>IF((H56)=0,"",(M56/H56))</f>
        <v>9.6084822273124315E-2</v>
      </c>
      <c r="O56" s="110"/>
      <c r="P56" s="107"/>
      <c r="Q56" s="109">
        <f>SUM(Q47:Q48,Q39,Q40:Q43)</f>
        <v>19781.682898064002</v>
      </c>
      <c r="R56" s="110"/>
      <c r="S56" s="111">
        <f t="shared" si="12"/>
        <v>299.50388763200317</v>
      </c>
      <c r="T56" s="78">
        <f>IF((K56)=0,"",(S56/K56))</f>
        <v>1.5373223265817942E-2</v>
      </c>
      <c r="U56" s="110"/>
      <c r="V56" s="107"/>
      <c r="W56" s="109">
        <f>SUM(W47:W48,W39,W40:W43)</f>
        <v>19988.967298063999</v>
      </c>
      <c r="X56" s="110"/>
      <c r="Y56" s="111">
        <f t="shared" si="13"/>
        <v>207.28439999999682</v>
      </c>
      <c r="Z56" s="78">
        <f>IF((Q56)=0,"",(Y56/Q56))</f>
        <v>1.0478602910993147E-2</v>
      </c>
      <c r="AA56" s="110"/>
      <c r="AB56" s="107"/>
      <c r="AC56" s="109">
        <f>SUM(AC47:AC48,AC39,AC40:AC43)</f>
        <v>20131.892298063998</v>
      </c>
      <c r="AD56" s="110"/>
      <c r="AE56" s="111">
        <f t="shared" si="14"/>
        <v>142.92499999999927</v>
      </c>
      <c r="AF56" s="78">
        <f>IF((W56)=0,"",(AE56/W56))</f>
        <v>7.1501942981237483E-3</v>
      </c>
      <c r="AG56" s="110"/>
      <c r="AH56" s="107"/>
      <c r="AI56" s="109">
        <f>SUM(AI47:AI48,AI39,AI40:AI43)</f>
        <v>20387.986698063996</v>
      </c>
      <c r="AJ56" s="110"/>
      <c r="AK56" s="111">
        <f t="shared" si="15"/>
        <v>256.09439999999813</v>
      </c>
      <c r="AL56" s="78">
        <f>IF((AC56)=0,"",(AK56/AC56))</f>
        <v>1.2720831018186288E-2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2310.6635726455315</v>
      </c>
      <c r="I57" s="115"/>
      <c r="J57" s="113">
        <v>0.13</v>
      </c>
      <c r="K57" s="116">
        <f>K56*J57</f>
        <v>2532.6832713561598</v>
      </c>
      <c r="L57" s="115"/>
      <c r="M57" s="117">
        <f>K57-H57</f>
        <v>222.01969871062829</v>
      </c>
      <c r="N57" s="86">
        <f>IF((H57)=0,"",(M57/H57))</f>
        <v>9.6084822273124273E-2</v>
      </c>
      <c r="O57" s="115"/>
      <c r="P57" s="113">
        <v>0.13</v>
      </c>
      <c r="Q57" s="116">
        <f>Q56*P57</f>
        <v>2571.6187767483202</v>
      </c>
      <c r="R57" s="115"/>
      <c r="S57" s="117">
        <f t="shared" si="12"/>
        <v>38.935505392160394</v>
      </c>
      <c r="T57" s="86">
        <f>IF((K57)=0,"",(S57/K57))</f>
        <v>1.5373223265817935E-2</v>
      </c>
      <c r="U57" s="115"/>
      <c r="V57" s="113">
        <v>0.13</v>
      </c>
      <c r="W57" s="116">
        <f>W56*V57</f>
        <v>2598.5657487483199</v>
      </c>
      <c r="X57" s="115"/>
      <c r="Y57" s="117">
        <f t="shared" si="13"/>
        <v>26.946971999999732</v>
      </c>
      <c r="Z57" s="86">
        <f>IF((Q57)=0,"",(Y57/Q57))</f>
        <v>1.0478602910993205E-2</v>
      </c>
      <c r="AA57" s="115"/>
      <c r="AB57" s="113">
        <v>0.13</v>
      </c>
      <c r="AC57" s="116">
        <f>AC56*AB57</f>
        <v>2617.1459987483199</v>
      </c>
      <c r="AD57" s="115"/>
      <c r="AE57" s="117">
        <f t="shared" si="14"/>
        <v>18.580249999999978</v>
      </c>
      <c r="AF57" s="86">
        <f>IF((W57)=0,"",(AE57/W57))</f>
        <v>7.150194298123776E-3</v>
      </c>
      <c r="AG57" s="115"/>
      <c r="AH57" s="113">
        <v>0.13</v>
      </c>
      <c r="AI57" s="116">
        <f>AI56*AH57</f>
        <v>2650.4382707483196</v>
      </c>
      <c r="AJ57" s="115"/>
      <c r="AK57" s="117">
        <f t="shared" si="15"/>
        <v>33.292271999999684</v>
      </c>
      <c r="AL57" s="86">
        <f>IF((AC57)=0,"",(AK57/AC57))</f>
        <v>1.2720831018186258E-2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20084.998746841928</v>
      </c>
      <c r="I58" s="115"/>
      <c r="J58" s="119"/>
      <c r="K58" s="116">
        <f>K56+K57</f>
        <v>22014.862281788159</v>
      </c>
      <c r="L58" s="115"/>
      <c r="M58" s="117">
        <f>K58-H58</f>
        <v>1929.8635349462311</v>
      </c>
      <c r="N58" s="86">
        <f>IF((H58)=0,"",(M58/H58))</f>
        <v>9.6084822273124315E-2</v>
      </c>
      <c r="O58" s="115"/>
      <c r="P58" s="119"/>
      <c r="Q58" s="116">
        <f>Q56+Q57</f>
        <v>22353.301674812323</v>
      </c>
      <c r="R58" s="115"/>
      <c r="S58" s="117">
        <f t="shared" si="12"/>
        <v>338.43939302416402</v>
      </c>
      <c r="T58" s="86">
        <f>IF((K58)=0,"",(S58/K58))</f>
        <v>1.5373223265817961E-2</v>
      </c>
      <c r="U58" s="115"/>
      <c r="V58" s="119"/>
      <c r="W58" s="116">
        <f>W56+W57</f>
        <v>22587.533046812317</v>
      </c>
      <c r="X58" s="115"/>
      <c r="Y58" s="117">
        <f t="shared" si="13"/>
        <v>234.23137199999474</v>
      </c>
      <c r="Z58" s="86">
        <f>IF((Q58)=0,"",(Y58/Q58))</f>
        <v>1.0478602910993073E-2</v>
      </c>
      <c r="AA58" s="115"/>
      <c r="AB58" s="119"/>
      <c r="AC58" s="116">
        <f>AC56+AC57</f>
        <v>22749.038296812319</v>
      </c>
      <c r="AD58" s="115"/>
      <c r="AE58" s="117">
        <f t="shared" si="14"/>
        <v>161.50525000000198</v>
      </c>
      <c r="AF58" s="86">
        <f>IF((W58)=0,"",(AE58/W58))</f>
        <v>7.1501942981238732E-3</v>
      </c>
      <c r="AG58" s="115"/>
      <c r="AH58" s="119"/>
      <c r="AI58" s="116">
        <f>AI56+AI57</f>
        <v>23038.424968812316</v>
      </c>
      <c r="AJ58" s="115"/>
      <c r="AK58" s="117">
        <f t="shared" si="15"/>
        <v>289.38667199999691</v>
      </c>
      <c r="AL58" s="86">
        <f>IF((AC58)=0,"",(AK58/AC58))</f>
        <v>1.2720831018186244E-2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-2008.5</v>
      </c>
      <c r="I59" s="115"/>
      <c r="J59" s="119"/>
      <c r="K59" s="122">
        <f>ROUND(-K58*10%,2)</f>
        <v>-2201.4899999999998</v>
      </c>
      <c r="L59" s="115"/>
      <c r="M59" s="123">
        <f>K59-H59</f>
        <v>-192.98999999999978</v>
      </c>
      <c r="N59" s="92">
        <f>IF((H59)=0,"",(M59/H59))</f>
        <v>9.6086631814787049E-2</v>
      </c>
      <c r="O59" s="115"/>
      <c r="P59" s="119"/>
      <c r="Q59" s="122">
        <f>ROUND(-Q58*10%,2)</f>
        <v>-2235.33</v>
      </c>
      <c r="R59" s="115"/>
      <c r="S59" s="123">
        <f t="shared" si="12"/>
        <v>-33.840000000000146</v>
      </c>
      <c r="T59" s="92">
        <f>IF((K59)=0,"",(S59/K59))</f>
        <v>1.537140754670707E-2</v>
      </c>
      <c r="U59" s="115"/>
      <c r="V59" s="119"/>
      <c r="W59" s="122">
        <f>ROUND(-W58*10%,2)</f>
        <v>-2258.75</v>
      </c>
      <c r="X59" s="115"/>
      <c r="Y59" s="123">
        <f t="shared" si="13"/>
        <v>-23.420000000000073</v>
      </c>
      <c r="Z59" s="92">
        <f>IF((Q59)=0,"",(Y59/Q59))</f>
        <v>1.0477200234417323E-2</v>
      </c>
      <c r="AA59" s="115"/>
      <c r="AB59" s="119"/>
      <c r="AC59" s="122">
        <f>ROUND(-AC58*10%,2)</f>
        <v>-2274.9</v>
      </c>
      <c r="AD59" s="115"/>
      <c r="AE59" s="123">
        <f t="shared" si="14"/>
        <v>-16.150000000000091</v>
      </c>
      <c r="AF59" s="92">
        <f>IF((W59)=0,"",(AE59/W59))</f>
        <v>7.1499723298284849E-3</v>
      </c>
      <c r="AG59" s="115"/>
      <c r="AH59" s="119"/>
      <c r="AI59" s="122">
        <f>ROUND(-AI58*10%,2)</f>
        <v>-2303.84</v>
      </c>
      <c r="AJ59" s="115"/>
      <c r="AK59" s="123">
        <f t="shared" si="15"/>
        <v>-28.940000000000055</v>
      </c>
      <c r="AL59" s="92">
        <f>IF((AC59)=0,"",(AK59/AC59))</f>
        <v>1.2721438304980463E-2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18076.498746841928</v>
      </c>
      <c r="I60" s="127"/>
      <c r="J60" s="124"/>
      <c r="K60" s="128">
        <f>SUM(K58:K59)</f>
        <v>19813.372281788157</v>
      </c>
      <c r="L60" s="127"/>
      <c r="M60" s="129">
        <f>K60-H60</f>
        <v>1736.8735349462295</v>
      </c>
      <c r="N60" s="130">
        <f>IF((H60)=0,"",(M60/H60))</f>
        <v>9.6084621212925519E-2</v>
      </c>
      <c r="O60" s="127"/>
      <c r="P60" s="124"/>
      <c r="Q60" s="128">
        <f>SUM(Q58:Q59)</f>
        <v>20117.971674812325</v>
      </c>
      <c r="R60" s="127"/>
      <c r="S60" s="129">
        <f t="shared" si="12"/>
        <v>304.59939302416751</v>
      </c>
      <c r="T60" s="130">
        <f>IF((K60)=0,"",(S60/K60))</f>
        <v>1.5373425012770083E-2</v>
      </c>
      <c r="U60" s="127"/>
      <c r="V60" s="124"/>
      <c r="W60" s="128">
        <f>SUM(W58:W59)</f>
        <v>20328.783046812317</v>
      </c>
      <c r="X60" s="127"/>
      <c r="Y60" s="129">
        <f t="shared" si="13"/>
        <v>210.81137199999284</v>
      </c>
      <c r="Z60" s="130">
        <f>IF((Q60)=0,"",(Y60/Q60))</f>
        <v>1.0478758763932868E-2</v>
      </c>
      <c r="AA60" s="127"/>
      <c r="AB60" s="124"/>
      <c r="AC60" s="128">
        <f>SUM(AC58:AC59)</f>
        <v>20474.138296812318</v>
      </c>
      <c r="AD60" s="127"/>
      <c r="AE60" s="129">
        <f t="shared" si="14"/>
        <v>145.35525000000052</v>
      </c>
      <c r="AF60" s="130">
        <f>IF((W60)=0,"",(AE60/W60))</f>
        <v>7.1502189612276451E-3</v>
      </c>
      <c r="AG60" s="127"/>
      <c r="AH60" s="124"/>
      <c r="AI60" s="128">
        <f>SUM(AI58:AI59)</f>
        <v>20734.584968812316</v>
      </c>
      <c r="AJ60" s="127"/>
      <c r="AK60" s="129">
        <f t="shared" si="15"/>
        <v>260.44667199999822</v>
      </c>
      <c r="AL60" s="130">
        <f>IF((AC60)=0,"",(AK60/AC60))</f>
        <v>1.2720763542002057E-2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topLeftCell="T43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" style="1" customWidth="1"/>
    <col min="26" max="26" width="9.109375" style="1"/>
    <col min="27" max="27" width="1.6640625" style="1" customWidth="1"/>
    <col min="28" max="28" width="13.33203125" style="1" customWidth="1"/>
    <col min="29" max="29" width="12.33203125" style="1" customWidth="1"/>
    <col min="30" max="30" width="1.6640625" style="1" customWidth="1"/>
    <col min="31" max="31" width="10" style="1" customWidth="1"/>
    <col min="32" max="32" width="9.109375" style="1"/>
    <col min="33" max="33" width="1.6640625" style="1" customWidth="1"/>
    <col min="34" max="34" width="13.33203125" style="1" customWidth="1"/>
    <col min="35" max="35" width="12.33203125" style="1" customWidth="1"/>
    <col min="36" max="36" width="1.6640625" style="1" customWidth="1"/>
    <col min="37" max="37" width="10" style="1" customWidth="1"/>
    <col min="38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78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8">
        <v>1</v>
      </c>
      <c r="H6" s="9" t="s">
        <v>117</v>
      </c>
      <c r="J6" s="161"/>
      <c r="K6" s="161"/>
    </row>
    <row r="7" spans="2:42" x14ac:dyDescent="0.25">
      <c r="B7" s="6"/>
      <c r="D7" s="7" t="s">
        <v>3</v>
      </c>
      <c r="E7" s="7"/>
      <c r="F7" s="7"/>
      <c r="G7" s="168">
        <f>'Bill Impacts - Street Light (2'!G7/'Bill Impacts - Street Light (2'!G6</f>
        <v>0.18888888888888888</v>
      </c>
      <c r="H7" s="9" t="s">
        <v>72</v>
      </c>
      <c r="J7" s="161"/>
      <c r="K7" s="161"/>
    </row>
    <row r="8" spans="2:42" x14ac:dyDescent="0.25">
      <c r="B8" s="6"/>
      <c r="G8" s="168">
        <f>'Bill Impacts - Street Light (2'!G8/'Bill Impacts - Street Light (2'!G6</f>
        <v>66.666666666666671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69">
        <f>G6</f>
        <v>1</v>
      </c>
      <c r="G12" s="16">
        <v>2.39</v>
      </c>
      <c r="H12" s="18">
        <f t="shared" ref="H12:H27" si="0">F12*G12</f>
        <v>2.39</v>
      </c>
      <c r="I12" s="19"/>
      <c r="J12" s="16">
        <v>2.9746000000000001</v>
      </c>
      <c r="K12" s="18">
        <f t="shared" ref="K12:K27" si="1">$F12*J12</f>
        <v>2.9746000000000001</v>
      </c>
      <c r="L12" s="19"/>
      <c r="M12" s="21">
        <f>K12-H12</f>
        <v>0.58460000000000001</v>
      </c>
      <c r="N12" s="22">
        <f>IF((H12)=0,"",(M12/H12))</f>
        <v>0.24460251046025103</v>
      </c>
      <c r="O12" s="19"/>
      <c r="P12" s="16">
        <v>3.1137000000000001</v>
      </c>
      <c r="Q12" s="18">
        <f t="shared" ref="Q12:Q27" si="2">$F12*P12</f>
        <v>3.1137000000000001</v>
      </c>
      <c r="R12" s="19"/>
      <c r="S12" s="21">
        <f>Q12-K12</f>
        <v>0.1391</v>
      </c>
      <c r="T12" s="22">
        <f t="shared" ref="T12:T34" si="3">IF((K12)=0,"",(S12/K12))</f>
        <v>4.6762589928057555E-2</v>
      </c>
      <c r="U12" s="19"/>
      <c r="V12" s="16">
        <v>3.1871</v>
      </c>
      <c r="W12" s="18">
        <f t="shared" ref="W12:W27" si="4">$F12*V12</f>
        <v>3.1871</v>
      </c>
      <c r="X12" s="19"/>
      <c r="Y12" s="21">
        <f>W12-Q12</f>
        <v>7.339999999999991E-2</v>
      </c>
      <c r="Z12" s="22">
        <f t="shared" ref="Z12:Z34" si="5">IF((Q12)=0,"",(Y12/Q12))</f>
        <v>2.3573240838873338E-2</v>
      </c>
      <c r="AA12" s="19"/>
      <c r="AB12" s="16">
        <v>3.2349000000000001</v>
      </c>
      <c r="AC12" s="18">
        <f t="shared" ref="AC12:AC27" si="6">$F12*AB12</f>
        <v>3.2349000000000001</v>
      </c>
      <c r="AD12" s="19"/>
      <c r="AE12" s="21">
        <f>AC12-W12</f>
        <v>4.7800000000000065E-2</v>
      </c>
      <c r="AF12" s="22">
        <f t="shared" ref="AF12:AF34" si="7">IF((W12)=0,"",(AE12/W12))</f>
        <v>1.4997960528380053E-2</v>
      </c>
      <c r="AG12" s="19"/>
      <c r="AH12" s="16">
        <v>3.3277999999999999</v>
      </c>
      <c r="AI12" s="18">
        <f t="shared" ref="AI12:AI27" si="8">$F12*AH12</f>
        <v>3.3277999999999999</v>
      </c>
      <c r="AJ12" s="19"/>
      <c r="AK12" s="21">
        <f>AI12-AC12</f>
        <v>9.2899999999999761E-2</v>
      </c>
      <c r="AL12" s="22">
        <f t="shared" ref="AL12:AL34" si="9">IF((AC12)=0,"",(AK12/AC12))</f>
        <v>2.8718043834430666E-2</v>
      </c>
    </row>
    <row r="13" spans="2:42" x14ac:dyDescent="0.25">
      <c r="B13" s="14" t="s">
        <v>13</v>
      </c>
      <c r="C13" s="14"/>
      <c r="D13" s="15" t="s">
        <v>55</v>
      </c>
      <c r="E13" s="15"/>
      <c r="F13" s="169">
        <f>G6</f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69">
        <f>G6</f>
        <v>1</v>
      </c>
      <c r="G14" s="16"/>
      <c r="H14" s="18">
        <f t="shared" ref="H14" si="16">F14*G14</f>
        <v>0</v>
      </c>
      <c r="I14" s="19"/>
      <c r="J14" s="16"/>
      <c r="K14" s="18">
        <f t="shared" ref="K14" si="17">$F14*J14</f>
        <v>0</v>
      </c>
      <c r="L14" s="19"/>
      <c r="M14" s="21">
        <f t="shared" ref="M14" si="18">K14-H14</f>
        <v>0</v>
      </c>
      <c r="N14" s="22" t="str">
        <f t="shared" ref="N14" si="19">IF((H14)=0,"",(M14/H14))</f>
        <v/>
      </c>
      <c r="O14" s="19"/>
      <c r="P14" s="16"/>
      <c r="Q14" s="18">
        <f t="shared" ref="Q14" si="20">$F14*P14</f>
        <v>0</v>
      </c>
      <c r="R14" s="19"/>
      <c r="S14" s="21">
        <f t="shared" ref="S14" si="21">Q14-K14</f>
        <v>0</v>
      </c>
      <c r="T14" s="22" t="str">
        <f t="shared" ref="T14" si="22">IF((K14)=0,"",(S14/K14))</f>
        <v/>
      </c>
      <c r="U14" s="19"/>
      <c r="V14" s="16"/>
      <c r="W14" s="18">
        <f t="shared" ref="W14" si="23">$F14*V14</f>
        <v>0</v>
      </c>
      <c r="X14" s="19"/>
      <c r="Y14" s="21">
        <f t="shared" ref="Y14" si="24">W14-Q14</f>
        <v>0</v>
      </c>
      <c r="Z14" s="22" t="str">
        <f t="shared" ref="Z14" si="25">IF((Q14)=0,"",(Y14/Q14))</f>
        <v/>
      </c>
      <c r="AA14" s="19"/>
      <c r="AB14" s="16"/>
      <c r="AC14" s="18">
        <f t="shared" ref="AC14" si="26">$F14*AB14</f>
        <v>0</v>
      </c>
      <c r="AD14" s="19"/>
      <c r="AE14" s="21">
        <f t="shared" ref="AE14" si="27">AC14-W14</f>
        <v>0</v>
      </c>
      <c r="AF14" s="22" t="str">
        <f t="shared" ref="AF14" si="28">IF((W14)=0,"",(AE14/W14))</f>
        <v/>
      </c>
      <c r="AG14" s="19"/>
      <c r="AH14" s="16"/>
      <c r="AI14" s="18">
        <f t="shared" ref="AI14" si="29">$F14*AH14</f>
        <v>0</v>
      </c>
      <c r="AJ14" s="19"/>
      <c r="AK14" s="21">
        <f t="shared" ref="AK14" si="30">AI14-AC14</f>
        <v>0</v>
      </c>
      <c r="AL14" s="22" t="str">
        <f t="shared" ref="AL14" si="31"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69">
        <f>G6</f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69">
        <f>G6</f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69">
        <f>G6</f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69">
        <f>G6</f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0.18888888888888888</v>
      </c>
      <c r="G19" s="16">
        <v>6.3601000000000001</v>
      </c>
      <c r="H19" s="18">
        <f t="shared" si="0"/>
        <v>1.2013522222222222</v>
      </c>
      <c r="I19" s="19"/>
      <c r="J19" s="16">
        <v>7.9158999999999997</v>
      </c>
      <c r="K19" s="18">
        <f t="shared" si="1"/>
        <v>1.4952255555555554</v>
      </c>
      <c r="L19" s="19"/>
      <c r="M19" s="21">
        <f t="shared" si="10"/>
        <v>0.29387333333333321</v>
      </c>
      <c r="N19" s="22">
        <f t="shared" si="11"/>
        <v>0.24461879530196057</v>
      </c>
      <c r="O19" s="19"/>
      <c r="P19" s="16">
        <v>8.2860999999999994</v>
      </c>
      <c r="Q19" s="18">
        <f t="shared" si="2"/>
        <v>1.5651522222222221</v>
      </c>
      <c r="R19" s="19"/>
      <c r="S19" s="21">
        <f t="shared" si="12"/>
        <v>6.9926666666666693E-2</v>
      </c>
      <c r="T19" s="22">
        <f t="shared" si="3"/>
        <v>4.6766634242474028E-2</v>
      </c>
      <c r="U19" s="19"/>
      <c r="V19" s="16">
        <v>8.4815000000000005</v>
      </c>
      <c r="W19" s="18">
        <f t="shared" si="4"/>
        <v>1.6020611111111112</v>
      </c>
      <c r="X19" s="19"/>
      <c r="Y19" s="21">
        <f t="shared" si="13"/>
        <v>3.6908888888889102E-2</v>
      </c>
      <c r="Z19" s="22">
        <f t="shared" si="5"/>
        <v>2.3581660853719016E-2</v>
      </c>
      <c r="AA19" s="19"/>
      <c r="AB19" s="16">
        <v>8.6087000000000007</v>
      </c>
      <c r="AC19" s="18">
        <f t="shared" si="6"/>
        <v>1.6260877777777778</v>
      </c>
      <c r="AD19" s="19"/>
      <c r="AE19" s="21">
        <f t="shared" si="14"/>
        <v>2.4026666666666641E-2</v>
      </c>
      <c r="AF19" s="22">
        <f t="shared" si="7"/>
        <v>1.4997347167364247E-2</v>
      </c>
      <c r="AG19" s="19"/>
      <c r="AH19" s="16">
        <v>8.8558000000000003</v>
      </c>
      <c r="AI19" s="18">
        <f t="shared" si="8"/>
        <v>1.6727622222222223</v>
      </c>
      <c r="AJ19" s="19"/>
      <c r="AK19" s="21">
        <f t="shared" si="15"/>
        <v>4.6674444444444463E-2</v>
      </c>
      <c r="AL19" s="22">
        <f t="shared" si="9"/>
        <v>2.8703520856807659E-2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32">$G$7</f>
        <v>0.18888888888888888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0.18888888888888888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33">$G$7</f>
        <v>0.18888888888888888</v>
      </c>
      <c r="G24" s="16">
        <v>-5.3699999999999998E-2</v>
      </c>
      <c r="H24" s="18">
        <f t="shared" si="0"/>
        <v>-1.0143333333333332E-2</v>
      </c>
      <c r="I24" s="19"/>
      <c r="J24" s="16">
        <v>0</v>
      </c>
      <c r="K24" s="18">
        <f t="shared" si="1"/>
        <v>0</v>
      </c>
      <c r="L24" s="19"/>
      <c r="M24" s="21">
        <f t="shared" si="10"/>
        <v>1.0143333333333332E-2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33"/>
        <v>0.18888888888888888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33"/>
        <v>0.18888888888888888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33"/>
        <v>0.18888888888888888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3.6212088888888894</v>
      </c>
      <c r="I28" s="31"/>
      <c r="J28" s="28"/>
      <c r="K28" s="30">
        <f>SUM(K12:K27)</f>
        <v>4.4698255555555555</v>
      </c>
      <c r="L28" s="31"/>
      <c r="M28" s="32">
        <f t="shared" si="10"/>
        <v>0.84861666666666613</v>
      </c>
      <c r="N28" s="33">
        <f t="shared" si="11"/>
        <v>0.23434623428394674</v>
      </c>
      <c r="O28" s="31"/>
      <c r="P28" s="28"/>
      <c r="Q28" s="30">
        <f>SUM(Q12:Q27)</f>
        <v>4.678852222222222</v>
      </c>
      <c r="R28" s="31"/>
      <c r="S28" s="32">
        <f t="shared" si="12"/>
        <v>0.20902666666666647</v>
      </c>
      <c r="T28" s="33">
        <f t="shared" si="3"/>
        <v>4.6763942813577319E-2</v>
      </c>
      <c r="U28" s="31"/>
      <c r="V28" s="28"/>
      <c r="W28" s="30">
        <f>SUM(W12:W27)</f>
        <v>4.7891611111111114</v>
      </c>
      <c r="X28" s="31"/>
      <c r="Y28" s="32">
        <f t="shared" si="13"/>
        <v>0.11030888888888946</v>
      </c>
      <c r="Z28" s="33">
        <f t="shared" si="5"/>
        <v>2.3576057470885075E-2</v>
      </c>
      <c r="AA28" s="31"/>
      <c r="AB28" s="28"/>
      <c r="AC28" s="30">
        <f>SUM(AC12:AC27)</f>
        <v>4.8609877777777779</v>
      </c>
      <c r="AD28" s="31"/>
      <c r="AE28" s="32">
        <f t="shared" si="14"/>
        <v>7.1826666666666483E-2</v>
      </c>
      <c r="AF28" s="33">
        <f t="shared" si="7"/>
        <v>1.4997755348013821E-2</v>
      </c>
      <c r="AG28" s="31"/>
      <c r="AH28" s="28"/>
      <c r="AI28" s="30">
        <f>SUM(AI12:AI27)</f>
        <v>5.0005622222222224</v>
      </c>
      <c r="AJ28" s="31"/>
      <c r="AK28" s="32">
        <f t="shared" si="15"/>
        <v>0.13957444444444445</v>
      </c>
      <c r="AL28" s="33">
        <f t="shared" si="9"/>
        <v>2.87131856373956E-2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0.18888888888888888</v>
      </c>
      <c r="G29" s="16">
        <v>-0.57825827208097746</v>
      </c>
      <c r="H29" s="18">
        <f t="shared" ref="H29:H35" si="34">F29*G29</f>
        <v>-0.10922656250418462</v>
      </c>
      <c r="I29" s="19"/>
      <c r="J29" s="16">
        <v>-0.76590000000000003</v>
      </c>
      <c r="K29" s="18">
        <f t="shared" ref="K29:K35" si="35">$F29*J29</f>
        <v>-0.14466999999999999</v>
      </c>
      <c r="L29" s="19"/>
      <c r="M29" s="21">
        <f t="shared" si="10"/>
        <v>-3.5443437495815369E-2</v>
      </c>
      <c r="N29" s="22">
        <f t="shared" si="11"/>
        <v>0.32449467128893195</v>
      </c>
      <c r="O29" s="19"/>
      <c r="P29" s="16">
        <v>0</v>
      </c>
      <c r="Q29" s="18">
        <f t="shared" ref="Q29:Q35" si="36">$F29*P29</f>
        <v>0</v>
      </c>
      <c r="R29" s="19"/>
      <c r="S29" s="21">
        <f t="shared" si="12"/>
        <v>0.14466999999999999</v>
      </c>
      <c r="T29" s="22">
        <f t="shared" si="3"/>
        <v>-1</v>
      </c>
      <c r="U29" s="19"/>
      <c r="V29" s="16">
        <v>0</v>
      </c>
      <c r="W29" s="18">
        <f t="shared" ref="W29:W35" si="37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8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9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1" si="40">$G$7</f>
        <v>0.18888888888888888</v>
      </c>
      <c r="G30" s="16">
        <v>-0.46759908289152036</v>
      </c>
      <c r="H30" s="18">
        <f t="shared" si="34"/>
        <v>-8.8324271212842725E-2</v>
      </c>
      <c r="I30" s="19"/>
      <c r="J30" s="16">
        <v>0.44340000000000002</v>
      </c>
      <c r="K30" s="18">
        <f t="shared" si="35"/>
        <v>8.3753333333333332E-2</v>
      </c>
      <c r="L30" s="19"/>
      <c r="M30" s="21">
        <f t="shared" ref="M30:M31" si="41">K30-H30</f>
        <v>0.17207760454617604</v>
      </c>
      <c r="N30" s="22">
        <f t="shared" ref="N30:N31" si="42">IF((H30)=0,"",(M30/H30))</f>
        <v>-1.9482482242225989</v>
      </c>
      <c r="O30" s="19"/>
      <c r="P30" s="16">
        <v>0</v>
      </c>
      <c r="Q30" s="18">
        <f t="shared" si="36"/>
        <v>0</v>
      </c>
      <c r="R30" s="19"/>
      <c r="S30" s="21">
        <f t="shared" ref="S30:S31" si="43">Q30-K30</f>
        <v>-8.3753333333333332E-2</v>
      </c>
      <c r="T30" s="22">
        <f t="shared" ref="T30:T31" si="44">IF((K30)=0,"",(S30/K30))</f>
        <v>-1</v>
      </c>
      <c r="U30" s="19"/>
      <c r="V30" s="16">
        <v>0</v>
      </c>
      <c r="W30" s="18">
        <f t="shared" si="37"/>
        <v>0</v>
      </c>
      <c r="X30" s="19"/>
      <c r="Y30" s="21">
        <f t="shared" ref="Y30:Y31" si="45">W30-Q30</f>
        <v>0</v>
      </c>
      <c r="Z30" s="22" t="str">
        <f t="shared" ref="Z30:Z31" si="46">IF((Q30)=0,"",(Y30/Q30))</f>
        <v/>
      </c>
      <c r="AA30" s="19"/>
      <c r="AB30" s="16">
        <v>0</v>
      </c>
      <c r="AC30" s="18">
        <f t="shared" si="38"/>
        <v>0</v>
      </c>
      <c r="AD30" s="19"/>
      <c r="AE30" s="21">
        <f t="shared" ref="AE30:AE31" si="47">AC30-W30</f>
        <v>0</v>
      </c>
      <c r="AF30" s="22" t="str">
        <f t="shared" ref="AF30:AF31" si="48">IF((W30)=0,"",(AE30/W30))</f>
        <v/>
      </c>
      <c r="AG30" s="19"/>
      <c r="AH30" s="16">
        <v>0</v>
      </c>
      <c r="AI30" s="18">
        <f t="shared" si="39"/>
        <v>0</v>
      </c>
      <c r="AJ30" s="19"/>
      <c r="AK30" s="21">
        <f t="shared" ref="AK30:AK31" si="49">AI30-AC30</f>
        <v>0</v>
      </c>
      <c r="AL30" s="22" t="str">
        <f t="shared" ref="AL30:AL31" si="50">IF((AC30)=0,"",(AK30/AC30))</f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40"/>
        <v>0.18888888888888888</v>
      </c>
      <c r="G31" s="16">
        <v>0</v>
      </c>
      <c r="H31" s="18">
        <f t="shared" si="34"/>
        <v>0</v>
      </c>
      <c r="I31" s="19"/>
      <c r="J31" s="16">
        <v>4.58E-2</v>
      </c>
      <c r="K31" s="18">
        <f>$F31*J31</f>
        <v>8.6511111111111112E-3</v>
      </c>
      <c r="L31" s="19"/>
      <c r="M31" s="21">
        <f t="shared" si="41"/>
        <v>8.6511111111111112E-3</v>
      </c>
      <c r="N31" s="22" t="str">
        <f t="shared" si="42"/>
        <v/>
      </c>
      <c r="O31" s="19"/>
      <c r="P31" s="16">
        <v>0</v>
      </c>
      <c r="Q31" s="18">
        <f t="shared" si="36"/>
        <v>0</v>
      </c>
      <c r="R31" s="19"/>
      <c r="S31" s="21">
        <f t="shared" si="43"/>
        <v>-8.6511111111111112E-3</v>
      </c>
      <c r="T31" s="22">
        <f t="shared" si="44"/>
        <v>-1</v>
      </c>
      <c r="U31" s="19"/>
      <c r="V31" s="16">
        <v>0</v>
      </c>
      <c r="W31" s="18">
        <f t="shared" si="37"/>
        <v>0</v>
      </c>
      <c r="X31" s="19"/>
      <c r="Y31" s="21">
        <f t="shared" si="45"/>
        <v>0</v>
      </c>
      <c r="Z31" s="22" t="str">
        <f t="shared" si="46"/>
        <v/>
      </c>
      <c r="AA31" s="19"/>
      <c r="AB31" s="16">
        <v>0</v>
      </c>
      <c r="AC31" s="18">
        <f t="shared" si="38"/>
        <v>0</v>
      </c>
      <c r="AD31" s="19"/>
      <c r="AE31" s="21">
        <f t="shared" si="47"/>
        <v>0</v>
      </c>
      <c r="AF31" s="22" t="str">
        <f t="shared" si="48"/>
        <v/>
      </c>
      <c r="AG31" s="19"/>
      <c r="AH31" s="16">
        <v>0</v>
      </c>
      <c r="AI31" s="18">
        <f t="shared" si="39"/>
        <v>0</v>
      </c>
      <c r="AJ31" s="19"/>
      <c r="AK31" s="21">
        <f t="shared" si="49"/>
        <v>0</v>
      </c>
      <c r="AL31" s="22" t="str">
        <f t="shared" si="50"/>
        <v/>
      </c>
    </row>
    <row r="32" spans="2:38" hidden="1" x14ac:dyDescent="0.25">
      <c r="B32" s="35"/>
      <c r="C32" s="14"/>
      <c r="D32" s="15"/>
      <c r="E32" s="15"/>
      <c r="F32" s="17">
        <f t="shared" ref="F32:F33" si="51">$G$7</f>
        <v>0.18888888888888888</v>
      </c>
      <c r="G32" s="16"/>
      <c r="H32" s="18">
        <f t="shared" si="34"/>
        <v>0</v>
      </c>
      <c r="I32" s="36"/>
      <c r="J32" s="16"/>
      <c r="K32" s="18">
        <f t="shared" si="35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6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7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8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9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51"/>
        <v>0.18888888888888888</v>
      </c>
      <c r="G33" s="141">
        <v>1.702E-2</v>
      </c>
      <c r="H33" s="18">
        <f t="shared" si="34"/>
        <v>3.2148888888888891E-3</v>
      </c>
      <c r="I33" s="19"/>
      <c r="J33" s="141">
        <v>1.702E-2</v>
      </c>
      <c r="K33" s="18">
        <f t="shared" si="35"/>
        <v>3.2148888888888891E-3</v>
      </c>
      <c r="L33" s="19"/>
      <c r="M33" s="21">
        <f t="shared" si="10"/>
        <v>0</v>
      </c>
      <c r="N33" s="22">
        <f t="shared" si="11"/>
        <v>0</v>
      </c>
      <c r="O33" s="19"/>
      <c r="P33" s="141">
        <v>1.702E-2</v>
      </c>
      <c r="Q33" s="18">
        <f t="shared" si="36"/>
        <v>3.2148888888888891E-3</v>
      </c>
      <c r="R33" s="19"/>
      <c r="S33" s="21">
        <f t="shared" si="12"/>
        <v>0</v>
      </c>
      <c r="T33" s="22">
        <f t="shared" si="3"/>
        <v>0</v>
      </c>
      <c r="U33" s="19"/>
      <c r="V33" s="141">
        <v>1.702E-2</v>
      </c>
      <c r="W33" s="18">
        <f t="shared" si="37"/>
        <v>3.2148888888888891E-3</v>
      </c>
      <c r="X33" s="19"/>
      <c r="Y33" s="21">
        <f t="shared" si="13"/>
        <v>0</v>
      </c>
      <c r="Z33" s="22">
        <f t="shared" si="5"/>
        <v>0</v>
      </c>
      <c r="AA33" s="19"/>
      <c r="AB33" s="141">
        <v>1.702E-2</v>
      </c>
      <c r="AC33" s="18">
        <f t="shared" si="38"/>
        <v>3.2148888888888891E-3</v>
      </c>
      <c r="AD33" s="19"/>
      <c r="AE33" s="21">
        <f t="shared" si="14"/>
        <v>0</v>
      </c>
      <c r="AF33" s="22">
        <f t="shared" si="7"/>
        <v>0</v>
      </c>
      <c r="AG33" s="19"/>
      <c r="AH33" s="141">
        <v>1.702E-2</v>
      </c>
      <c r="AI33" s="18">
        <f t="shared" si="39"/>
        <v>3.2148888888888891E-3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2.0526666666666671</v>
      </c>
      <c r="G34" s="38">
        <f>IF(ISBLANK($D$5)=TRUE, 0, IF($D$5="TOU", 0.64*$G$44+0.18*$G$45+0.18*$G$46, IF(AND($D$5="non-TOU", $F$48&gt;0), G48,G47)))</f>
        <v>8.3000000000000004E-2</v>
      </c>
      <c r="H34" s="18">
        <f t="shared" si="34"/>
        <v>0.17037133333333337</v>
      </c>
      <c r="I34" s="19"/>
      <c r="J34" s="38">
        <f>IF(ISBLANK($D$5)=TRUE, 0, IF($D$5="TOU", 0.64*$G$44+0.18*$G$45+0.18*$G$46, IF(AND($D$5="non-TOU", $F$48&gt;0), J48,J47)))</f>
        <v>8.3000000000000004E-2</v>
      </c>
      <c r="K34" s="18">
        <f t="shared" si="35"/>
        <v>0.17037133333333337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8.3000000000000004E-2</v>
      </c>
      <c r="Q34" s="18">
        <f t="shared" si="36"/>
        <v>0.17037133333333337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8.3000000000000004E-2</v>
      </c>
      <c r="W34" s="18">
        <f t="shared" si="37"/>
        <v>0.17037133333333337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8.3000000000000004E-2</v>
      </c>
      <c r="AC34" s="18">
        <f t="shared" si="38"/>
        <v>0.17037133333333337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8.3000000000000004E-2</v>
      </c>
      <c r="AI34" s="18">
        <f t="shared" si="39"/>
        <v>0.17037133333333337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69">
        <f>G6</f>
        <v>1</v>
      </c>
      <c r="G35" s="38"/>
      <c r="H35" s="18">
        <f t="shared" si="34"/>
        <v>0</v>
      </c>
      <c r="I35" s="19"/>
      <c r="J35" s="38"/>
      <c r="K35" s="18">
        <f t="shared" si="35"/>
        <v>0</v>
      </c>
      <c r="L35" s="19"/>
      <c r="M35" s="21">
        <f t="shared" si="10"/>
        <v>0</v>
      </c>
      <c r="N35" s="22"/>
      <c r="O35" s="19"/>
      <c r="P35" s="38"/>
      <c r="Q35" s="18">
        <f t="shared" si="36"/>
        <v>0</v>
      </c>
      <c r="R35" s="19"/>
      <c r="S35" s="21">
        <f t="shared" si="12"/>
        <v>0</v>
      </c>
      <c r="T35" s="22"/>
      <c r="U35" s="19"/>
      <c r="V35" s="38"/>
      <c r="W35" s="18">
        <f t="shared" si="37"/>
        <v>0</v>
      </c>
      <c r="X35" s="19"/>
      <c r="Y35" s="21">
        <f t="shared" si="13"/>
        <v>0</v>
      </c>
      <c r="Z35" s="22"/>
      <c r="AA35" s="19"/>
      <c r="AB35" s="38"/>
      <c r="AC35" s="18">
        <f t="shared" si="38"/>
        <v>0</v>
      </c>
      <c r="AD35" s="19"/>
      <c r="AE35" s="21">
        <f t="shared" si="14"/>
        <v>0</v>
      </c>
      <c r="AF35" s="22"/>
      <c r="AG35" s="19"/>
      <c r="AH35" s="38"/>
      <c r="AI35" s="18">
        <f t="shared" si="39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3.5972442773940845</v>
      </c>
      <c r="I36" s="31"/>
      <c r="J36" s="42"/>
      <c r="K36" s="44">
        <f>SUM(K29:K35)+K28</f>
        <v>4.5911462222222221</v>
      </c>
      <c r="L36" s="31"/>
      <c r="M36" s="32">
        <f t="shared" si="10"/>
        <v>0.99390194482813765</v>
      </c>
      <c r="N36" s="33">
        <f t="shared" ref="N36:N46" si="52">IF((H36)=0,"",(M36/H36))</f>
        <v>0.27629537173053481</v>
      </c>
      <c r="O36" s="31"/>
      <c r="P36" s="42"/>
      <c r="Q36" s="44">
        <f>SUM(Q29:Q35)+Q28</f>
        <v>4.8524384444444442</v>
      </c>
      <c r="R36" s="31"/>
      <c r="S36" s="32">
        <f t="shared" si="12"/>
        <v>0.26129222222222204</v>
      </c>
      <c r="T36" s="33">
        <f t="shared" ref="T36:T46" si="53">IF((K36)=0,"",(S36/K36))</f>
        <v>5.6912197864120842E-2</v>
      </c>
      <c r="U36" s="31"/>
      <c r="V36" s="42"/>
      <c r="W36" s="44">
        <f>SUM(W29:W35)+W28</f>
        <v>4.9627473333333336</v>
      </c>
      <c r="X36" s="31"/>
      <c r="Y36" s="32">
        <f t="shared" si="13"/>
        <v>0.11030888888888946</v>
      </c>
      <c r="Z36" s="33">
        <f t="shared" ref="Z36:Z46" si="54">IF((Q36)=0,"",(Y36/Q36))</f>
        <v>2.2732671449996873E-2</v>
      </c>
      <c r="AA36" s="31"/>
      <c r="AB36" s="42"/>
      <c r="AC36" s="44">
        <f>SUM(AC29:AC35)+AC28</f>
        <v>5.0345740000000001</v>
      </c>
      <c r="AD36" s="31"/>
      <c r="AE36" s="32">
        <f t="shared" si="14"/>
        <v>7.1826666666666483E-2</v>
      </c>
      <c r="AF36" s="33">
        <f t="shared" ref="AF36:AF46" si="55">IF((W36)=0,"",(AE36/W36))</f>
        <v>1.4473166140098975E-2</v>
      </c>
      <c r="AG36" s="31"/>
      <c r="AH36" s="42"/>
      <c r="AI36" s="44">
        <f>SUM(AI29:AI35)+AI28</f>
        <v>5.1741484444444446</v>
      </c>
      <c r="AJ36" s="31"/>
      <c r="AK36" s="32">
        <f t="shared" si="15"/>
        <v>0.13957444444444445</v>
      </c>
      <c r="AL36" s="33">
        <f t="shared" ref="AL36:AL46" si="56">IF((AC36)=0,"",(AK36/AC36))</f>
        <v>2.7723188584465031E-2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0.18888888888888888</v>
      </c>
      <c r="G37" s="20">
        <v>1.9737</v>
      </c>
      <c r="H37" s="18">
        <f>F37*G37</f>
        <v>0.37280999999999997</v>
      </c>
      <c r="I37" s="19"/>
      <c r="J37" s="20">
        <v>2.0497999999999998</v>
      </c>
      <c r="K37" s="18">
        <f>$F37*J37</f>
        <v>0.38718444444444439</v>
      </c>
      <c r="L37" s="19"/>
      <c r="M37" s="21">
        <f t="shared" si="10"/>
        <v>1.4374444444444412E-2</v>
      </c>
      <c r="N37" s="22">
        <f t="shared" si="52"/>
        <v>3.8557024877134229E-2</v>
      </c>
      <c r="O37" s="19"/>
      <c r="P37" s="20">
        <v>2.1187</v>
      </c>
      <c r="Q37" s="18">
        <f>$F37*P37</f>
        <v>0.40019888888888888</v>
      </c>
      <c r="R37" s="19"/>
      <c r="S37" s="21">
        <f t="shared" si="12"/>
        <v>1.3014444444444495E-2</v>
      </c>
      <c r="T37" s="22">
        <f t="shared" si="53"/>
        <v>3.3613035418089708E-2</v>
      </c>
      <c r="U37" s="19"/>
      <c r="V37" s="20">
        <v>2.1876000000000002</v>
      </c>
      <c r="W37" s="18">
        <f>$F37*V37</f>
        <v>0.41321333333333338</v>
      </c>
      <c r="X37" s="19"/>
      <c r="Y37" s="21">
        <f t="shared" si="13"/>
        <v>1.3014444444444495E-2</v>
      </c>
      <c r="Z37" s="22">
        <f t="shared" si="54"/>
        <v>3.2519941473545227E-2</v>
      </c>
      <c r="AA37" s="19"/>
      <c r="AB37" s="20">
        <v>2.2565</v>
      </c>
      <c r="AC37" s="18">
        <f>$F37*AB37</f>
        <v>0.42622777777777776</v>
      </c>
      <c r="AD37" s="19"/>
      <c r="AE37" s="21">
        <f t="shared" si="14"/>
        <v>1.3014444444444384E-2</v>
      </c>
      <c r="AF37" s="22">
        <f t="shared" si="55"/>
        <v>3.1495703053574547E-2</v>
      </c>
      <c r="AG37" s="19"/>
      <c r="AH37" s="20">
        <v>2.3252999999999999</v>
      </c>
      <c r="AI37" s="18">
        <f>$F37*AH37</f>
        <v>0.4392233333333333</v>
      </c>
      <c r="AJ37" s="19"/>
      <c r="AK37" s="21">
        <f t="shared" si="15"/>
        <v>1.2995555555555538E-2</v>
      </c>
      <c r="AL37" s="22">
        <f t="shared" si="56"/>
        <v>3.0489696432528211E-2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0.18888888888888888</v>
      </c>
      <c r="G38" s="20">
        <v>1.4698</v>
      </c>
      <c r="H38" s="18">
        <f>F38*G38</f>
        <v>0.27762888888888887</v>
      </c>
      <c r="I38" s="19"/>
      <c r="J38" s="20">
        <v>1.5782</v>
      </c>
      <c r="K38" s="18">
        <f>$F38*J38</f>
        <v>0.29810444444444445</v>
      </c>
      <c r="L38" s="19"/>
      <c r="M38" s="21">
        <f t="shared" si="10"/>
        <v>2.047555555555558E-2</v>
      </c>
      <c r="N38" s="22">
        <f t="shared" si="52"/>
        <v>7.3751530820519898E-2</v>
      </c>
      <c r="O38" s="19"/>
      <c r="P38" s="20">
        <v>1.6104000000000001</v>
      </c>
      <c r="Q38" s="18">
        <f>$F38*P38</f>
        <v>0.30418666666666666</v>
      </c>
      <c r="R38" s="19"/>
      <c r="S38" s="21">
        <f t="shared" si="12"/>
        <v>6.0822222222222111E-3</v>
      </c>
      <c r="T38" s="22">
        <f t="shared" si="53"/>
        <v>2.0402990748954467E-2</v>
      </c>
      <c r="U38" s="19"/>
      <c r="V38" s="20">
        <v>1.6427</v>
      </c>
      <c r="W38" s="18">
        <f>$F38*V38</f>
        <v>0.31028777777777777</v>
      </c>
      <c r="X38" s="19"/>
      <c r="Y38" s="21">
        <f t="shared" si="13"/>
        <v>6.1011111111111127E-3</v>
      </c>
      <c r="Z38" s="22">
        <f t="shared" si="54"/>
        <v>2.0057128663686048E-2</v>
      </c>
      <c r="AA38" s="19"/>
      <c r="AB38" s="20">
        <v>1.675</v>
      </c>
      <c r="AC38" s="18">
        <f>$F38*AB38</f>
        <v>0.31638888888888889</v>
      </c>
      <c r="AD38" s="19"/>
      <c r="AE38" s="21">
        <f t="shared" si="14"/>
        <v>6.1011111111111127E-3</v>
      </c>
      <c r="AF38" s="22">
        <f t="shared" si="55"/>
        <v>1.9662750350033488E-2</v>
      </c>
      <c r="AG38" s="19"/>
      <c r="AH38" s="20">
        <v>1.7072000000000001</v>
      </c>
      <c r="AI38" s="18">
        <f>$F38*AH38</f>
        <v>0.3224711111111111</v>
      </c>
      <c r="AJ38" s="19"/>
      <c r="AK38" s="21">
        <f t="shared" si="15"/>
        <v>6.0822222222222111E-3</v>
      </c>
      <c r="AL38" s="22">
        <f t="shared" si="56"/>
        <v>1.9223880597014891E-2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4.2476831662829735</v>
      </c>
      <c r="I39" s="49"/>
      <c r="J39" s="48"/>
      <c r="K39" s="44">
        <f>SUM(K36:K38)</f>
        <v>5.2764351111111107</v>
      </c>
      <c r="L39" s="49"/>
      <c r="M39" s="32">
        <f t="shared" si="10"/>
        <v>1.0287519448281373</v>
      </c>
      <c r="N39" s="33">
        <f t="shared" si="52"/>
        <v>0.24219130866306321</v>
      </c>
      <c r="O39" s="49"/>
      <c r="P39" s="48"/>
      <c r="Q39" s="44">
        <f>SUM(Q36:Q38)</f>
        <v>5.5568239999999998</v>
      </c>
      <c r="R39" s="49"/>
      <c r="S39" s="32">
        <f t="shared" si="12"/>
        <v>0.28038888888888902</v>
      </c>
      <c r="T39" s="33">
        <f t="shared" si="53"/>
        <v>5.313983456338664E-2</v>
      </c>
      <c r="U39" s="49"/>
      <c r="V39" s="48"/>
      <c r="W39" s="44">
        <f>SUM(W36:W38)</f>
        <v>5.6862484444444448</v>
      </c>
      <c r="X39" s="49"/>
      <c r="Y39" s="32">
        <f t="shared" si="13"/>
        <v>0.12942444444444501</v>
      </c>
      <c r="Z39" s="33">
        <f t="shared" si="54"/>
        <v>2.3291082180116739E-2</v>
      </c>
      <c r="AA39" s="49"/>
      <c r="AB39" s="48"/>
      <c r="AC39" s="44">
        <f>SUM(AC36:AC38)</f>
        <v>5.7771906666666668</v>
      </c>
      <c r="AD39" s="49"/>
      <c r="AE39" s="32">
        <f t="shared" si="14"/>
        <v>9.0942222222222036E-2</v>
      </c>
      <c r="AF39" s="33">
        <f t="shared" si="55"/>
        <v>1.5993360668416456E-2</v>
      </c>
      <c r="AG39" s="49"/>
      <c r="AH39" s="48"/>
      <c r="AI39" s="44">
        <f>SUM(AI36:AI38)</f>
        <v>5.9358428888888888</v>
      </c>
      <c r="AJ39" s="49"/>
      <c r="AK39" s="32">
        <f t="shared" si="15"/>
        <v>0.15865222222222197</v>
      </c>
      <c r="AL39" s="33">
        <f t="shared" si="56"/>
        <v>2.7461829005855091E-2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68.719333333333338</v>
      </c>
      <c r="G40" s="51">
        <v>4.4000000000000003E-3</v>
      </c>
      <c r="H40" s="162">
        <f t="shared" ref="H40:H48" si="57">F40*G40</f>
        <v>0.30236506666666668</v>
      </c>
      <c r="I40" s="19"/>
      <c r="J40" s="51">
        <v>4.4000000000000003E-3</v>
      </c>
      <c r="K40" s="162">
        <f t="shared" ref="K40:K48" si="58">$F40*J40</f>
        <v>0.30236506666666668</v>
      </c>
      <c r="L40" s="19"/>
      <c r="M40" s="21">
        <f>K40-H40</f>
        <v>0</v>
      </c>
      <c r="N40" s="163">
        <f t="shared" si="52"/>
        <v>0</v>
      </c>
      <c r="O40" s="19"/>
      <c r="P40" s="51">
        <v>4.4000000000000003E-3</v>
      </c>
      <c r="Q40" s="162">
        <f t="shared" ref="Q40:Q48" si="59">$F40*P40</f>
        <v>0.30236506666666668</v>
      </c>
      <c r="R40" s="19"/>
      <c r="S40" s="21">
        <f t="shared" si="12"/>
        <v>0</v>
      </c>
      <c r="T40" s="163">
        <f t="shared" si="53"/>
        <v>0</v>
      </c>
      <c r="U40" s="19"/>
      <c r="V40" s="51">
        <v>4.4000000000000003E-3</v>
      </c>
      <c r="W40" s="162">
        <f t="shared" ref="W40:W48" si="60">$F40*V40</f>
        <v>0.30236506666666668</v>
      </c>
      <c r="X40" s="19"/>
      <c r="Y40" s="21">
        <f t="shared" si="13"/>
        <v>0</v>
      </c>
      <c r="Z40" s="163">
        <f t="shared" si="54"/>
        <v>0</v>
      </c>
      <c r="AA40" s="19"/>
      <c r="AB40" s="51">
        <v>4.4000000000000003E-3</v>
      </c>
      <c r="AC40" s="162">
        <f t="shared" ref="AC40:AC48" si="61">$F40*AB40</f>
        <v>0.30236506666666668</v>
      </c>
      <c r="AD40" s="19"/>
      <c r="AE40" s="21">
        <f t="shared" si="14"/>
        <v>0</v>
      </c>
      <c r="AF40" s="163">
        <f t="shared" si="55"/>
        <v>0</v>
      </c>
      <c r="AG40" s="19"/>
      <c r="AH40" s="51">
        <v>4.4000000000000003E-3</v>
      </c>
      <c r="AI40" s="162">
        <f t="shared" ref="AI40:AI48" si="62">$F40*AH40</f>
        <v>0.30236506666666668</v>
      </c>
      <c r="AJ40" s="19"/>
      <c r="AK40" s="21">
        <f t="shared" si="15"/>
        <v>0</v>
      </c>
      <c r="AL40" s="163">
        <f t="shared" si="56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68.719333333333338</v>
      </c>
      <c r="G41" s="51">
        <v>1.1999999999999999E-3</v>
      </c>
      <c r="H41" s="162">
        <f t="shared" si="57"/>
        <v>8.24632E-2</v>
      </c>
      <c r="I41" s="19"/>
      <c r="J41" s="51">
        <v>1.1999999999999999E-3</v>
      </c>
      <c r="K41" s="162">
        <f t="shared" si="58"/>
        <v>8.24632E-2</v>
      </c>
      <c r="L41" s="19"/>
      <c r="M41" s="21">
        <f t="shared" si="10"/>
        <v>0</v>
      </c>
      <c r="N41" s="163">
        <f t="shared" si="52"/>
        <v>0</v>
      </c>
      <c r="O41" s="19"/>
      <c r="P41" s="51">
        <v>1.2999999999999999E-3</v>
      </c>
      <c r="Q41" s="162">
        <f t="shared" si="59"/>
        <v>8.933513333333333E-2</v>
      </c>
      <c r="R41" s="19"/>
      <c r="S41" s="21">
        <f t="shared" si="12"/>
        <v>6.8719333333333299E-3</v>
      </c>
      <c r="T41" s="163">
        <f t="shared" si="53"/>
        <v>8.3333333333333287E-2</v>
      </c>
      <c r="U41" s="19"/>
      <c r="V41" s="51">
        <v>1.2999999999999999E-3</v>
      </c>
      <c r="W41" s="162">
        <f t="shared" si="60"/>
        <v>8.933513333333333E-2</v>
      </c>
      <c r="X41" s="19"/>
      <c r="Y41" s="21">
        <f t="shared" si="13"/>
        <v>0</v>
      </c>
      <c r="Z41" s="163">
        <f t="shared" si="54"/>
        <v>0</v>
      </c>
      <c r="AA41" s="19"/>
      <c r="AB41" s="51">
        <v>1.2999999999999999E-3</v>
      </c>
      <c r="AC41" s="162">
        <f t="shared" si="61"/>
        <v>8.933513333333333E-2</v>
      </c>
      <c r="AD41" s="19"/>
      <c r="AE41" s="21">
        <f t="shared" si="14"/>
        <v>0</v>
      </c>
      <c r="AF41" s="163">
        <f t="shared" si="55"/>
        <v>0</v>
      </c>
      <c r="AG41" s="19"/>
      <c r="AH41" s="51">
        <v>1.2999999999999999E-3</v>
      </c>
      <c r="AI41" s="162">
        <f t="shared" si="62"/>
        <v>8.933513333333333E-2</v>
      </c>
      <c r="AJ41" s="19"/>
      <c r="AK41" s="21">
        <f t="shared" si="15"/>
        <v>0</v>
      </c>
      <c r="AL41" s="163">
        <f t="shared" si="56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69">
        <f>G6</f>
        <v>1</v>
      </c>
      <c r="G42" s="51">
        <v>0.25</v>
      </c>
      <c r="H42" s="162">
        <f t="shared" si="57"/>
        <v>0.25</v>
      </c>
      <c r="I42" s="19"/>
      <c r="J42" s="51">
        <v>0.25</v>
      </c>
      <c r="K42" s="162">
        <f t="shared" si="58"/>
        <v>0.25</v>
      </c>
      <c r="L42" s="19"/>
      <c r="M42" s="21">
        <f t="shared" si="10"/>
        <v>0</v>
      </c>
      <c r="N42" s="163">
        <f t="shared" si="52"/>
        <v>0</v>
      </c>
      <c r="O42" s="19"/>
      <c r="P42" s="51">
        <v>0.25</v>
      </c>
      <c r="Q42" s="162">
        <f t="shared" si="59"/>
        <v>0.25</v>
      </c>
      <c r="R42" s="19"/>
      <c r="S42" s="21">
        <f t="shared" si="12"/>
        <v>0</v>
      </c>
      <c r="T42" s="163">
        <f t="shared" si="53"/>
        <v>0</v>
      </c>
      <c r="U42" s="19"/>
      <c r="V42" s="51">
        <v>0.25</v>
      </c>
      <c r="W42" s="162">
        <f t="shared" si="60"/>
        <v>0.25</v>
      </c>
      <c r="X42" s="19"/>
      <c r="Y42" s="21">
        <f t="shared" si="13"/>
        <v>0</v>
      </c>
      <c r="Z42" s="163">
        <f t="shared" si="54"/>
        <v>0</v>
      </c>
      <c r="AA42" s="19"/>
      <c r="AB42" s="51">
        <v>0.25</v>
      </c>
      <c r="AC42" s="162">
        <f t="shared" si="61"/>
        <v>0.25</v>
      </c>
      <c r="AD42" s="19"/>
      <c r="AE42" s="21">
        <f t="shared" si="14"/>
        <v>0</v>
      </c>
      <c r="AF42" s="163">
        <f t="shared" si="55"/>
        <v>0</v>
      </c>
      <c r="AG42" s="19"/>
      <c r="AH42" s="51">
        <v>0.25</v>
      </c>
      <c r="AI42" s="162">
        <f t="shared" si="62"/>
        <v>0.25</v>
      </c>
      <c r="AJ42" s="19"/>
      <c r="AK42" s="21">
        <f t="shared" si="15"/>
        <v>0</v>
      </c>
      <c r="AL42" s="163">
        <f t="shared" si="56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66.666666666666671</v>
      </c>
      <c r="G43" s="51">
        <v>7.0000000000000001E-3</v>
      </c>
      <c r="H43" s="162">
        <f t="shared" si="57"/>
        <v>0.46666666666666673</v>
      </c>
      <c r="I43" s="19"/>
      <c r="J43" s="51">
        <v>7.0000000000000001E-3</v>
      </c>
      <c r="K43" s="162">
        <f t="shared" si="58"/>
        <v>0.46666666666666673</v>
      </c>
      <c r="L43" s="19"/>
      <c r="M43" s="21">
        <f t="shared" si="10"/>
        <v>0</v>
      </c>
      <c r="N43" s="163">
        <f t="shared" si="52"/>
        <v>0</v>
      </c>
      <c r="O43" s="19"/>
      <c r="P43" s="51">
        <v>7.0000000000000001E-3</v>
      </c>
      <c r="Q43" s="162">
        <f t="shared" si="59"/>
        <v>0.46666666666666673</v>
      </c>
      <c r="R43" s="19"/>
      <c r="S43" s="21">
        <f t="shared" si="12"/>
        <v>0</v>
      </c>
      <c r="T43" s="163">
        <f t="shared" si="53"/>
        <v>0</v>
      </c>
      <c r="U43" s="19"/>
      <c r="V43" s="51">
        <v>7.0000000000000001E-3</v>
      </c>
      <c r="W43" s="162">
        <f t="shared" si="60"/>
        <v>0.46666666666666673</v>
      </c>
      <c r="X43" s="19"/>
      <c r="Y43" s="21">
        <f t="shared" si="13"/>
        <v>0</v>
      </c>
      <c r="Z43" s="163">
        <f t="shared" si="54"/>
        <v>0</v>
      </c>
      <c r="AA43" s="19"/>
      <c r="AB43" s="51">
        <v>7.0000000000000001E-3</v>
      </c>
      <c r="AC43" s="162">
        <f t="shared" si="61"/>
        <v>0.46666666666666673</v>
      </c>
      <c r="AD43" s="19"/>
      <c r="AE43" s="21">
        <f t="shared" si="14"/>
        <v>0</v>
      </c>
      <c r="AF43" s="163">
        <f t="shared" si="55"/>
        <v>0</v>
      </c>
      <c r="AG43" s="19"/>
      <c r="AH43" s="51">
        <v>7.0000000000000001E-3</v>
      </c>
      <c r="AI43" s="162">
        <f t="shared" si="62"/>
        <v>0.46666666666666673</v>
      </c>
      <c r="AJ43" s="19"/>
      <c r="AK43" s="21">
        <f t="shared" si="15"/>
        <v>0</v>
      </c>
      <c r="AL43" s="163">
        <f t="shared" si="56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42.666666666666671</v>
      </c>
      <c r="G44" s="55">
        <v>7.1999999999999995E-2</v>
      </c>
      <c r="H44" s="162">
        <f t="shared" si="57"/>
        <v>3.0720000000000001</v>
      </c>
      <c r="I44" s="19"/>
      <c r="J44" s="55">
        <v>7.1999999999999995E-2</v>
      </c>
      <c r="K44" s="162">
        <f t="shared" si="58"/>
        <v>3.0720000000000001</v>
      </c>
      <c r="L44" s="19"/>
      <c r="M44" s="21">
        <f t="shared" si="10"/>
        <v>0</v>
      </c>
      <c r="N44" s="163">
        <f t="shared" si="52"/>
        <v>0</v>
      </c>
      <c r="O44" s="19"/>
      <c r="P44" s="55">
        <v>7.1999999999999995E-2</v>
      </c>
      <c r="Q44" s="162">
        <f t="shared" si="59"/>
        <v>3.0720000000000001</v>
      </c>
      <c r="R44" s="19"/>
      <c r="S44" s="21">
        <f t="shared" si="12"/>
        <v>0</v>
      </c>
      <c r="T44" s="163">
        <f t="shared" si="53"/>
        <v>0</v>
      </c>
      <c r="U44" s="19"/>
      <c r="V44" s="55">
        <v>7.1999999999999995E-2</v>
      </c>
      <c r="W44" s="162">
        <f t="shared" si="60"/>
        <v>3.0720000000000001</v>
      </c>
      <c r="X44" s="19"/>
      <c r="Y44" s="21">
        <f t="shared" si="13"/>
        <v>0</v>
      </c>
      <c r="Z44" s="163">
        <f t="shared" si="54"/>
        <v>0</v>
      </c>
      <c r="AA44" s="19"/>
      <c r="AB44" s="55">
        <v>7.1999999999999995E-2</v>
      </c>
      <c r="AC44" s="162">
        <f t="shared" si="61"/>
        <v>3.0720000000000001</v>
      </c>
      <c r="AD44" s="19"/>
      <c r="AE44" s="21">
        <f t="shared" si="14"/>
        <v>0</v>
      </c>
      <c r="AF44" s="163">
        <f t="shared" si="55"/>
        <v>0</v>
      </c>
      <c r="AG44" s="19"/>
      <c r="AH44" s="55">
        <v>7.1999999999999995E-2</v>
      </c>
      <c r="AI44" s="162">
        <f t="shared" si="62"/>
        <v>3.0720000000000001</v>
      </c>
      <c r="AJ44" s="19"/>
      <c r="AK44" s="21">
        <f t="shared" si="15"/>
        <v>0</v>
      </c>
      <c r="AL44" s="163">
        <f t="shared" si="56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12</v>
      </c>
      <c r="G45" s="55">
        <v>0.109</v>
      </c>
      <c r="H45" s="162">
        <f t="shared" si="57"/>
        <v>1.3080000000000001</v>
      </c>
      <c r="I45" s="19"/>
      <c r="J45" s="55">
        <v>0.109</v>
      </c>
      <c r="K45" s="162">
        <f t="shared" si="58"/>
        <v>1.3080000000000001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59"/>
        <v>1.3080000000000001</v>
      </c>
      <c r="R45" s="19"/>
      <c r="S45" s="21">
        <f t="shared" si="12"/>
        <v>0</v>
      </c>
      <c r="T45" s="163">
        <f t="shared" si="53"/>
        <v>0</v>
      </c>
      <c r="U45" s="19"/>
      <c r="V45" s="55">
        <v>0.109</v>
      </c>
      <c r="W45" s="162">
        <f t="shared" si="60"/>
        <v>1.3080000000000001</v>
      </c>
      <c r="X45" s="19"/>
      <c r="Y45" s="21">
        <f t="shared" si="13"/>
        <v>0</v>
      </c>
      <c r="Z45" s="163">
        <f t="shared" si="54"/>
        <v>0</v>
      </c>
      <c r="AA45" s="19"/>
      <c r="AB45" s="55">
        <v>0.109</v>
      </c>
      <c r="AC45" s="162">
        <f t="shared" si="61"/>
        <v>1.3080000000000001</v>
      </c>
      <c r="AD45" s="19"/>
      <c r="AE45" s="21">
        <f t="shared" si="14"/>
        <v>0</v>
      </c>
      <c r="AF45" s="163">
        <f t="shared" si="55"/>
        <v>0</v>
      </c>
      <c r="AG45" s="19"/>
      <c r="AH45" s="55">
        <v>0.109</v>
      </c>
      <c r="AI45" s="162">
        <f t="shared" si="62"/>
        <v>1.3080000000000001</v>
      </c>
      <c r="AJ45" s="19"/>
      <c r="AK45" s="21">
        <f t="shared" si="15"/>
        <v>0</v>
      </c>
      <c r="AL45" s="163">
        <f t="shared" si="56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12</v>
      </c>
      <c r="G46" s="55">
        <v>0.129</v>
      </c>
      <c r="H46" s="162">
        <f t="shared" si="57"/>
        <v>1.548</v>
      </c>
      <c r="I46" s="19"/>
      <c r="J46" s="55">
        <v>0.129</v>
      </c>
      <c r="K46" s="162">
        <f t="shared" si="58"/>
        <v>1.548</v>
      </c>
      <c r="L46" s="19"/>
      <c r="M46" s="21">
        <f t="shared" si="10"/>
        <v>0</v>
      </c>
      <c r="N46" s="163">
        <f t="shared" si="52"/>
        <v>0</v>
      </c>
      <c r="O46" s="19"/>
      <c r="P46" s="55">
        <v>0.129</v>
      </c>
      <c r="Q46" s="162">
        <f t="shared" si="59"/>
        <v>1.548</v>
      </c>
      <c r="R46" s="19"/>
      <c r="S46" s="21">
        <f t="shared" si="12"/>
        <v>0</v>
      </c>
      <c r="T46" s="163">
        <f t="shared" si="53"/>
        <v>0</v>
      </c>
      <c r="U46" s="19"/>
      <c r="V46" s="55">
        <v>0.129</v>
      </c>
      <c r="W46" s="162">
        <f t="shared" si="60"/>
        <v>1.548</v>
      </c>
      <c r="X46" s="19"/>
      <c r="Y46" s="21">
        <f t="shared" si="13"/>
        <v>0</v>
      </c>
      <c r="Z46" s="163">
        <f t="shared" si="54"/>
        <v>0</v>
      </c>
      <c r="AA46" s="19"/>
      <c r="AB46" s="55">
        <v>0.129</v>
      </c>
      <c r="AC46" s="162">
        <f t="shared" si="61"/>
        <v>1.548</v>
      </c>
      <c r="AD46" s="19"/>
      <c r="AE46" s="21">
        <f t="shared" si="14"/>
        <v>0</v>
      </c>
      <c r="AF46" s="163">
        <f t="shared" si="55"/>
        <v>0</v>
      </c>
      <c r="AG46" s="19"/>
      <c r="AH46" s="55">
        <v>0.129</v>
      </c>
      <c r="AI46" s="162">
        <f t="shared" si="62"/>
        <v>1.548</v>
      </c>
      <c r="AJ46" s="19"/>
      <c r="AK46" s="21">
        <f t="shared" si="15"/>
        <v>0</v>
      </c>
      <c r="AL46" s="163">
        <f t="shared" si="56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66.666666666666671</v>
      </c>
      <c r="G47" s="55">
        <v>8.3000000000000004E-2</v>
      </c>
      <c r="H47" s="162">
        <f t="shared" si="57"/>
        <v>5.5333333333333341</v>
      </c>
      <c r="I47" s="60"/>
      <c r="J47" s="55">
        <v>8.3000000000000004E-2</v>
      </c>
      <c r="K47" s="162">
        <f t="shared" si="58"/>
        <v>5.5333333333333341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59"/>
        <v>5.5333333333333341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60"/>
        <v>5.5333333333333341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61"/>
        <v>5.5333333333333341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62"/>
        <v>5.5333333333333341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0</v>
      </c>
      <c r="G48" s="55">
        <v>9.7000000000000003E-2</v>
      </c>
      <c r="H48" s="162">
        <f t="shared" si="57"/>
        <v>0</v>
      </c>
      <c r="I48" s="60"/>
      <c r="J48" s="55">
        <v>9.7000000000000003E-2</v>
      </c>
      <c r="K48" s="162">
        <f t="shared" si="58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9.7000000000000003E-2</v>
      </c>
      <c r="Q48" s="162">
        <f t="shared" si="59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9.7000000000000003E-2</v>
      </c>
      <c r="W48" s="162">
        <f t="shared" si="60"/>
        <v>0</v>
      </c>
      <c r="X48" s="60"/>
      <c r="Y48" s="61">
        <f t="shared" si="13"/>
        <v>0</v>
      </c>
      <c r="Z48" s="163" t="e">
        <f>IF((Q48)=FALSE,"",(Y48/Q48))</f>
        <v>#DIV/0!</v>
      </c>
      <c r="AA48" s="60"/>
      <c r="AB48" s="55">
        <v>9.7000000000000003E-2</v>
      </c>
      <c r="AC48" s="162">
        <f t="shared" si="61"/>
        <v>0</v>
      </c>
      <c r="AD48" s="60"/>
      <c r="AE48" s="61">
        <f t="shared" si="14"/>
        <v>0</v>
      </c>
      <c r="AF48" s="163" t="e">
        <f>IF((W48)=FALSE,"",(AE48/W48))</f>
        <v>#DIV/0!</v>
      </c>
      <c r="AG48" s="60"/>
      <c r="AH48" s="55">
        <v>9.7000000000000003E-2</v>
      </c>
      <c r="AI48" s="162">
        <f t="shared" si="62"/>
        <v>0</v>
      </c>
      <c r="AJ48" s="60"/>
      <c r="AK48" s="61">
        <f t="shared" si="15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11.277178099616307</v>
      </c>
      <c r="I50" s="76"/>
      <c r="J50" s="73"/>
      <c r="K50" s="75">
        <f>SUM(K40:K46,K39)</f>
        <v>12.305930044444445</v>
      </c>
      <c r="L50" s="76"/>
      <c r="M50" s="77">
        <f>K50-H50</f>
        <v>1.0287519448281373</v>
      </c>
      <c r="N50" s="78">
        <f>IF((H50)=0,"",(M50/H50))</f>
        <v>9.122423497622506E-2</v>
      </c>
      <c r="O50" s="76"/>
      <c r="P50" s="73"/>
      <c r="Q50" s="75">
        <f>SUM(Q40:Q46,Q39)</f>
        <v>12.593190866666667</v>
      </c>
      <c r="R50" s="76"/>
      <c r="S50" s="77">
        <f t="shared" si="12"/>
        <v>0.2872608222222226</v>
      </c>
      <c r="T50" s="78">
        <f>IF((K50)=0,"",(S50/K50))</f>
        <v>2.3343284187765028E-2</v>
      </c>
      <c r="U50" s="76"/>
      <c r="V50" s="73"/>
      <c r="W50" s="75">
        <f>SUM(W40:W46,W39)</f>
        <v>12.722615311111111</v>
      </c>
      <c r="X50" s="76"/>
      <c r="Y50" s="77">
        <f t="shared" si="13"/>
        <v>0.12942444444444412</v>
      </c>
      <c r="Z50" s="78">
        <f>IF((Q50)=0,"",(Y50/Q50))</f>
        <v>1.0277335253213858E-2</v>
      </c>
      <c r="AA50" s="76"/>
      <c r="AB50" s="73"/>
      <c r="AC50" s="75">
        <f>SUM(AC40:AC46,AC39)</f>
        <v>12.813557533333334</v>
      </c>
      <c r="AD50" s="76"/>
      <c r="AE50" s="77">
        <f t="shared" si="14"/>
        <v>9.0942222222222924E-2</v>
      </c>
      <c r="AF50" s="78">
        <f>IF((W50)=0,"",(AE50/W50))</f>
        <v>7.1480760832876751E-3</v>
      </c>
      <c r="AG50" s="76"/>
      <c r="AH50" s="73"/>
      <c r="AI50" s="75">
        <f>SUM(AI40:AI46,AI39)</f>
        <v>12.972209755555555</v>
      </c>
      <c r="AJ50" s="76"/>
      <c r="AK50" s="77">
        <f t="shared" si="15"/>
        <v>0.15865222222222108</v>
      </c>
      <c r="AL50" s="78">
        <f>IF((AC50)=0,"",(AK50/AC50))</f>
        <v>1.2381590499711059E-2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1.46603315295012</v>
      </c>
      <c r="I51" s="83"/>
      <c r="J51" s="80">
        <v>0.13</v>
      </c>
      <c r="K51" s="84">
        <f>K50*J51</f>
        <v>1.5997709057777778</v>
      </c>
      <c r="L51" s="83"/>
      <c r="M51" s="85">
        <f>K51-H51</f>
        <v>0.13373775282765776</v>
      </c>
      <c r="N51" s="86">
        <f>IF((H51)=0,"",(M51/H51))</f>
        <v>9.1224234976225005E-2</v>
      </c>
      <c r="O51" s="83"/>
      <c r="P51" s="80">
        <v>0.13</v>
      </c>
      <c r="Q51" s="84">
        <f>Q50*P51</f>
        <v>1.6371148126666668</v>
      </c>
      <c r="R51" s="83"/>
      <c r="S51" s="85">
        <f t="shared" si="12"/>
        <v>3.7343906888889E-2</v>
      </c>
      <c r="T51" s="86">
        <f>IF((K51)=0,"",(S51/K51))</f>
        <v>2.3343284187765066E-2</v>
      </c>
      <c r="U51" s="83"/>
      <c r="V51" s="80">
        <v>0.13</v>
      </c>
      <c r="W51" s="84">
        <f>W50*V51</f>
        <v>1.6539399904444445</v>
      </c>
      <c r="X51" s="83"/>
      <c r="Y51" s="85">
        <f t="shared" si="13"/>
        <v>1.68251777777777E-2</v>
      </c>
      <c r="Z51" s="86">
        <f>IF((Q51)=0,"",(Y51/Q51))</f>
        <v>1.0277335253213836E-2</v>
      </c>
      <c r="AA51" s="83"/>
      <c r="AB51" s="80">
        <v>0.13</v>
      </c>
      <c r="AC51" s="84">
        <f>AC50*AB51</f>
        <v>1.6657624793333334</v>
      </c>
      <c r="AD51" s="83"/>
      <c r="AE51" s="85">
        <f t="shared" si="14"/>
        <v>1.1822488888888927E-2</v>
      </c>
      <c r="AF51" s="86">
        <f>IF((W51)=0,"",(AE51/W51))</f>
        <v>7.148076083287643E-3</v>
      </c>
      <c r="AG51" s="83"/>
      <c r="AH51" s="80">
        <v>0.13</v>
      </c>
      <c r="AI51" s="84">
        <f>AI50*AH51</f>
        <v>1.6863872682222223</v>
      </c>
      <c r="AJ51" s="83"/>
      <c r="AK51" s="85">
        <f t="shared" si="15"/>
        <v>2.0624788888888856E-2</v>
      </c>
      <c r="AL51" s="86">
        <f>IF((AC51)=0,"",(AK51/AC51))</f>
        <v>1.2381590499711128E-2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12.743211252566427</v>
      </c>
      <c r="I52" s="83"/>
      <c r="J52" s="88"/>
      <c r="K52" s="84">
        <f>K50+K51</f>
        <v>13.905700950222222</v>
      </c>
      <c r="L52" s="83"/>
      <c r="M52" s="85">
        <f>K52-H52</f>
        <v>1.1624896976557952</v>
      </c>
      <c r="N52" s="86">
        <f>IF((H52)=0,"",(M52/H52))</f>
        <v>9.1224234976225074E-2</v>
      </c>
      <c r="O52" s="83"/>
      <c r="P52" s="88"/>
      <c r="Q52" s="84">
        <f>Q50+Q51</f>
        <v>14.230305679333334</v>
      </c>
      <c r="R52" s="83"/>
      <c r="S52" s="85">
        <f t="shared" si="12"/>
        <v>0.32460472911111182</v>
      </c>
      <c r="T52" s="86">
        <f>IF((K52)=0,"",(S52/K52))</f>
        <v>2.3343284187765049E-2</v>
      </c>
      <c r="U52" s="83"/>
      <c r="V52" s="88"/>
      <c r="W52" s="84">
        <f>W50+W51</f>
        <v>14.376555301555555</v>
      </c>
      <c r="X52" s="83"/>
      <c r="Y52" s="85">
        <f t="shared" si="13"/>
        <v>0.14624962222222138</v>
      </c>
      <c r="Z52" s="86">
        <f>IF((Q52)=0,"",(Y52/Q52))</f>
        <v>1.0277335253213825E-2</v>
      </c>
      <c r="AA52" s="83"/>
      <c r="AB52" s="88"/>
      <c r="AC52" s="84">
        <f>AC50+AC51</f>
        <v>14.479320012666667</v>
      </c>
      <c r="AD52" s="83"/>
      <c r="AE52" s="85">
        <f t="shared" si="14"/>
        <v>0.10276471111111185</v>
      </c>
      <c r="AF52" s="86">
        <f>IF((W52)=0,"",(AE52/W52))</f>
        <v>7.1480760832876716E-3</v>
      </c>
      <c r="AG52" s="83"/>
      <c r="AH52" s="88"/>
      <c r="AI52" s="84">
        <f>AI50+AI51</f>
        <v>14.658597023777778</v>
      </c>
      <c r="AJ52" s="83"/>
      <c r="AK52" s="85">
        <f t="shared" si="15"/>
        <v>0.17927701111111105</v>
      </c>
      <c r="AL52" s="86">
        <f>IF((AC52)=0,"",(AK52/AC52))</f>
        <v>1.2381590499711144E-2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-1.27</v>
      </c>
      <c r="I53" s="83"/>
      <c r="J53" s="88"/>
      <c r="K53" s="90">
        <f>ROUND(-K52*10%,2)</f>
        <v>-1.39</v>
      </c>
      <c r="L53" s="83"/>
      <c r="M53" s="91">
        <f>K53-H53</f>
        <v>-0.11999999999999988</v>
      </c>
      <c r="N53" s="92">
        <f>IF((H53)=0,"",(M53/H53))</f>
        <v>9.4488188976377854E-2</v>
      </c>
      <c r="O53" s="83"/>
      <c r="P53" s="88"/>
      <c r="Q53" s="90">
        <f>ROUND(-Q52*10%,2)</f>
        <v>-1.42</v>
      </c>
      <c r="R53" s="83"/>
      <c r="S53" s="91">
        <f t="shared" si="12"/>
        <v>-3.0000000000000027E-2</v>
      </c>
      <c r="T53" s="92">
        <f>IF((K53)=0,"",(S53/K53))</f>
        <v>2.1582733812949662E-2</v>
      </c>
      <c r="U53" s="83"/>
      <c r="V53" s="88"/>
      <c r="W53" s="90">
        <f>ROUND(-W52*10%,2)</f>
        <v>-1.44</v>
      </c>
      <c r="X53" s="83"/>
      <c r="Y53" s="91">
        <f t="shared" si="13"/>
        <v>-2.0000000000000018E-2</v>
      </c>
      <c r="Z53" s="92">
        <f>IF((Q53)=0,"",(Y53/Q53))</f>
        <v>1.4084507042253534E-2</v>
      </c>
      <c r="AA53" s="83"/>
      <c r="AB53" s="88"/>
      <c r="AC53" s="90">
        <f>ROUND(-AC52*10%,2)</f>
        <v>-1.45</v>
      </c>
      <c r="AD53" s="83"/>
      <c r="AE53" s="91">
        <f t="shared" si="14"/>
        <v>-1.0000000000000009E-2</v>
      </c>
      <c r="AF53" s="92">
        <f>IF((W53)=0,"",(AE53/W53))</f>
        <v>6.944444444444451E-3</v>
      </c>
      <c r="AG53" s="83"/>
      <c r="AH53" s="88"/>
      <c r="AI53" s="90">
        <f>ROUND(-AI52*10%,2)</f>
        <v>-1.47</v>
      </c>
      <c r="AJ53" s="83"/>
      <c r="AK53" s="91">
        <f t="shared" si="15"/>
        <v>-2.0000000000000018E-2</v>
      </c>
      <c r="AL53" s="92">
        <f>IF((AC53)=0,"",(AK53/AC53))</f>
        <v>1.3793103448275874E-2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11.473211252566427</v>
      </c>
      <c r="I54" s="96"/>
      <c r="J54" s="93"/>
      <c r="K54" s="97">
        <f>K52+K53</f>
        <v>12.515700950222222</v>
      </c>
      <c r="L54" s="96"/>
      <c r="M54" s="98">
        <f>K54-H54</f>
        <v>1.0424896976557942</v>
      </c>
      <c r="N54" s="99">
        <f>IF((H54)=0,"",(M54/H54))</f>
        <v>9.0862939303292367E-2</v>
      </c>
      <c r="O54" s="96"/>
      <c r="P54" s="93"/>
      <c r="Q54" s="97">
        <f>Q52+Q53</f>
        <v>12.810305679333334</v>
      </c>
      <c r="R54" s="96"/>
      <c r="S54" s="98">
        <f t="shared" si="12"/>
        <v>0.29460472911111246</v>
      </c>
      <c r="T54" s="99">
        <f>IF((K54)=0,"",(S54/K54))</f>
        <v>2.3538811791910193E-2</v>
      </c>
      <c r="U54" s="96"/>
      <c r="V54" s="93"/>
      <c r="W54" s="97">
        <f>W52+W53</f>
        <v>12.936555301555556</v>
      </c>
      <c r="X54" s="96"/>
      <c r="Y54" s="98">
        <f t="shared" si="13"/>
        <v>0.1262496222222218</v>
      </c>
      <c r="Z54" s="99">
        <f>IF((Q54)=0,"",(Y54/Q54))</f>
        <v>9.8553169129990664E-3</v>
      </c>
      <c r="AA54" s="96"/>
      <c r="AB54" s="93"/>
      <c r="AC54" s="97">
        <f>AC52+AC53</f>
        <v>13.029320012666668</v>
      </c>
      <c r="AD54" s="96"/>
      <c r="AE54" s="98">
        <f t="shared" si="14"/>
        <v>9.2764711111112064E-2</v>
      </c>
      <c r="AF54" s="99">
        <f>IF((W54)=0,"",(AE54/W54))</f>
        <v>7.1707428251752284E-3</v>
      </c>
      <c r="AG54" s="96"/>
      <c r="AH54" s="93"/>
      <c r="AI54" s="97">
        <f>AI52+AI53</f>
        <v>13.188597023777778</v>
      </c>
      <c r="AJ54" s="96"/>
      <c r="AK54" s="98">
        <f t="shared" si="15"/>
        <v>0.1592770111111097</v>
      </c>
      <c r="AL54" s="99">
        <f>IF((AC54)=0,"",(AK54/AC54))</f>
        <v>1.2224506801296301E-2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10.88251143294964</v>
      </c>
      <c r="I56" s="110"/>
      <c r="J56" s="107"/>
      <c r="K56" s="109">
        <f>SUM(K47:K48,K39,K40:K43)</f>
        <v>11.911263377777777</v>
      </c>
      <c r="L56" s="110"/>
      <c r="M56" s="111">
        <f>K56-H56</f>
        <v>1.0287519448281373</v>
      </c>
      <c r="N56" s="78">
        <f>IF((H56)=0,"",(M56/H56))</f>
        <v>9.4532585714849113E-2</v>
      </c>
      <c r="O56" s="110"/>
      <c r="P56" s="107"/>
      <c r="Q56" s="109">
        <f>SUM(Q47:Q48,Q39,Q40:Q43)</f>
        <v>12.198524200000001</v>
      </c>
      <c r="R56" s="110"/>
      <c r="S56" s="111">
        <f t="shared" si="12"/>
        <v>0.28726082222222438</v>
      </c>
      <c r="T56" s="78">
        <f>IF((K56)=0,"",(S56/K56))</f>
        <v>2.411673834348688E-2</v>
      </c>
      <c r="U56" s="110"/>
      <c r="V56" s="107"/>
      <c r="W56" s="109">
        <f>SUM(W47:W48,W39,W40:W43)</f>
        <v>12.327948644444447</v>
      </c>
      <c r="X56" s="110"/>
      <c r="Y56" s="111">
        <f t="shared" si="13"/>
        <v>0.1294244444444459</v>
      </c>
      <c r="Z56" s="78">
        <f>IF((Q56)=0,"",(Y56/Q56))</f>
        <v>1.060984446335286E-2</v>
      </c>
      <c r="AA56" s="110"/>
      <c r="AB56" s="107"/>
      <c r="AC56" s="109">
        <f>SUM(AC47:AC48,AC39,AC40:AC43)</f>
        <v>12.418890866666668</v>
      </c>
      <c r="AD56" s="110"/>
      <c r="AE56" s="111">
        <f t="shared" si="14"/>
        <v>9.0942222222221147E-2</v>
      </c>
      <c r="AF56" s="78">
        <f>IF((W56)=0,"",(AE56/W56))</f>
        <v>7.3769144279493722E-3</v>
      </c>
      <c r="AG56" s="110"/>
      <c r="AH56" s="107"/>
      <c r="AI56" s="109">
        <f>SUM(AI47:AI48,AI39,AI40:AI43)</f>
        <v>12.577543088888891</v>
      </c>
      <c r="AJ56" s="110"/>
      <c r="AK56" s="111">
        <f t="shared" si="15"/>
        <v>0.15865222222222286</v>
      </c>
      <c r="AL56" s="78">
        <f>IF((AC56)=0,"",(AK56/AC56))</f>
        <v>1.2775071777791249E-2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1.4147264862834532</v>
      </c>
      <c r="I57" s="115"/>
      <c r="J57" s="113">
        <v>0.13</v>
      </c>
      <c r="K57" s="116">
        <f>K56*J57</f>
        <v>1.548464239111111</v>
      </c>
      <c r="L57" s="115"/>
      <c r="M57" s="117">
        <f>K57-H57</f>
        <v>0.13373775282765776</v>
      </c>
      <c r="N57" s="86">
        <f>IF((H57)=0,"",(M57/H57))</f>
        <v>9.4532585714849057E-2</v>
      </c>
      <c r="O57" s="115"/>
      <c r="P57" s="113">
        <v>0.13</v>
      </c>
      <c r="Q57" s="116">
        <f>Q56*P57</f>
        <v>1.5858081460000002</v>
      </c>
      <c r="R57" s="115"/>
      <c r="S57" s="117">
        <f t="shared" si="12"/>
        <v>3.7343906888889222E-2</v>
      </c>
      <c r="T57" s="86">
        <f>IF((K57)=0,"",(S57/K57))</f>
        <v>2.4116738343486915E-2</v>
      </c>
      <c r="U57" s="115"/>
      <c r="V57" s="113">
        <v>0.13</v>
      </c>
      <c r="W57" s="116">
        <f>W56*V57</f>
        <v>1.6026333237777781</v>
      </c>
      <c r="X57" s="115"/>
      <c r="Y57" s="117">
        <f t="shared" si="13"/>
        <v>1.6825177777777922E-2</v>
      </c>
      <c r="Z57" s="86">
        <f>IF((Q57)=0,"",(Y57/Q57))</f>
        <v>1.0609844463352832E-2</v>
      </c>
      <c r="AA57" s="115"/>
      <c r="AB57" s="113">
        <v>0.13</v>
      </c>
      <c r="AC57" s="116">
        <f>AC56*AB57</f>
        <v>1.614455812666667</v>
      </c>
      <c r="AD57" s="115"/>
      <c r="AE57" s="117">
        <f t="shared" si="14"/>
        <v>1.1822488888888927E-2</v>
      </c>
      <c r="AF57" s="86">
        <f>IF((W57)=0,"",(AE57/W57))</f>
        <v>7.3769144279494832E-3</v>
      </c>
      <c r="AG57" s="115"/>
      <c r="AH57" s="113">
        <v>0.13</v>
      </c>
      <c r="AI57" s="116">
        <f>AI56*AH57</f>
        <v>1.6350806015555559</v>
      </c>
      <c r="AJ57" s="115"/>
      <c r="AK57" s="117">
        <f t="shared" si="15"/>
        <v>2.0624788888888856E-2</v>
      </c>
      <c r="AL57" s="86">
        <f>IF((AC57)=0,"",(AK57/AC57))</f>
        <v>1.2775071777791176E-2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12.297237919233092</v>
      </c>
      <c r="I58" s="115"/>
      <c r="J58" s="119"/>
      <c r="K58" s="116">
        <f>K56+K57</f>
        <v>13.459727616888888</v>
      </c>
      <c r="L58" s="115"/>
      <c r="M58" s="117">
        <f>K58-H58</f>
        <v>1.1624896976557952</v>
      </c>
      <c r="N58" s="86">
        <f>IF((H58)=0,"",(M58/H58))</f>
        <v>9.4532585714849127E-2</v>
      </c>
      <c r="O58" s="115"/>
      <c r="P58" s="119"/>
      <c r="Q58" s="116">
        <f>Q56+Q57</f>
        <v>13.784332346000001</v>
      </c>
      <c r="R58" s="115"/>
      <c r="S58" s="117">
        <f t="shared" si="12"/>
        <v>0.3246047291111136</v>
      </c>
      <c r="T58" s="86">
        <f>IF((K58)=0,"",(S58/K58))</f>
        <v>2.4116738343486887E-2</v>
      </c>
      <c r="U58" s="115"/>
      <c r="V58" s="119"/>
      <c r="W58" s="116">
        <f>W56+W57</f>
        <v>13.930581968222226</v>
      </c>
      <c r="X58" s="115"/>
      <c r="Y58" s="117">
        <f t="shared" si="13"/>
        <v>0.14624962222222493</v>
      </c>
      <c r="Z58" s="86">
        <f>IF((Q58)=0,"",(Y58/Q58))</f>
        <v>1.0609844463352938E-2</v>
      </c>
      <c r="AA58" s="115"/>
      <c r="AB58" s="119"/>
      <c r="AC58" s="116">
        <f>AC56+AC57</f>
        <v>14.033346679333336</v>
      </c>
      <c r="AD58" s="115"/>
      <c r="AE58" s="117">
        <f t="shared" si="14"/>
        <v>0.10276471111111007</v>
      </c>
      <c r="AF58" s="86">
        <f>IF((W58)=0,"",(AE58/W58))</f>
        <v>7.3769144279493843E-3</v>
      </c>
      <c r="AG58" s="115"/>
      <c r="AH58" s="119"/>
      <c r="AI58" s="116">
        <f>AI56+AI57</f>
        <v>14.212623690444447</v>
      </c>
      <c r="AJ58" s="115"/>
      <c r="AK58" s="117">
        <f t="shared" si="15"/>
        <v>0.17927701111111105</v>
      </c>
      <c r="AL58" s="86">
        <f>IF((AC58)=0,"",(AK58/AC58))</f>
        <v>1.2775071777791193E-2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-1.23</v>
      </c>
      <c r="I59" s="115"/>
      <c r="J59" s="119"/>
      <c r="K59" s="122">
        <f>ROUND(-K58*10%,2)</f>
        <v>-1.35</v>
      </c>
      <c r="L59" s="115"/>
      <c r="M59" s="123">
        <f>K59-H59</f>
        <v>-0.12000000000000011</v>
      </c>
      <c r="N59" s="92">
        <f>IF((H59)=0,"",(M59/H59))</f>
        <v>9.7560975609756184E-2</v>
      </c>
      <c r="O59" s="115"/>
      <c r="P59" s="119"/>
      <c r="Q59" s="122">
        <f>ROUND(-Q58*10%,2)</f>
        <v>-1.38</v>
      </c>
      <c r="R59" s="115"/>
      <c r="S59" s="123">
        <f t="shared" si="12"/>
        <v>-2.9999999999999805E-2</v>
      </c>
      <c r="T59" s="92">
        <f>IF((K59)=0,"",(S59/K59))</f>
        <v>2.2222222222222077E-2</v>
      </c>
      <c r="U59" s="115"/>
      <c r="V59" s="119"/>
      <c r="W59" s="122">
        <f>ROUND(-W58*10%,2)</f>
        <v>-1.39</v>
      </c>
      <c r="X59" s="115"/>
      <c r="Y59" s="123">
        <f t="shared" si="13"/>
        <v>-1.0000000000000009E-2</v>
      </c>
      <c r="Z59" s="92">
        <f>IF((Q59)=0,"",(Y59/Q59))</f>
        <v>7.2463768115942099E-3</v>
      </c>
      <c r="AA59" s="115"/>
      <c r="AB59" s="119"/>
      <c r="AC59" s="122">
        <f>ROUND(-AC58*10%,2)</f>
        <v>-1.4</v>
      </c>
      <c r="AD59" s="115"/>
      <c r="AE59" s="123">
        <f t="shared" si="14"/>
        <v>-1.0000000000000009E-2</v>
      </c>
      <c r="AF59" s="92">
        <f>IF((W59)=0,"",(AE59/W59))</f>
        <v>7.1942446043165541E-3</v>
      </c>
      <c r="AG59" s="115"/>
      <c r="AH59" s="119"/>
      <c r="AI59" s="122">
        <f>ROUND(-AI58*10%,2)</f>
        <v>-1.42</v>
      </c>
      <c r="AJ59" s="115"/>
      <c r="AK59" s="123">
        <f t="shared" si="15"/>
        <v>-2.0000000000000018E-2</v>
      </c>
      <c r="AL59" s="92">
        <f>IF((AC59)=0,"",(AK59/AC59))</f>
        <v>1.4285714285714299E-2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11.067237919233092</v>
      </c>
      <c r="I60" s="127"/>
      <c r="J60" s="124"/>
      <c r="K60" s="128">
        <f>SUM(K58:K59)</f>
        <v>12.109727616888888</v>
      </c>
      <c r="L60" s="127"/>
      <c r="M60" s="129">
        <f>K60-H60</f>
        <v>1.042489697655796</v>
      </c>
      <c r="N60" s="130">
        <f>IF((H60)=0,"",(M60/H60))</f>
        <v>9.419601397057846E-2</v>
      </c>
      <c r="O60" s="127"/>
      <c r="P60" s="124"/>
      <c r="Q60" s="128">
        <f>SUM(Q58:Q59)</f>
        <v>12.404332346</v>
      </c>
      <c r="R60" s="127"/>
      <c r="S60" s="129">
        <f t="shared" si="12"/>
        <v>0.29460472911111246</v>
      </c>
      <c r="T60" s="130">
        <f>IF((K60)=0,"",(S60/K60))</f>
        <v>2.4327940184240032E-2</v>
      </c>
      <c r="U60" s="127"/>
      <c r="V60" s="124"/>
      <c r="W60" s="128">
        <f>SUM(W58:W59)</f>
        <v>12.540581968222225</v>
      </c>
      <c r="X60" s="127"/>
      <c r="Y60" s="129">
        <f t="shared" si="13"/>
        <v>0.13624962222222514</v>
      </c>
      <c r="Z60" s="130">
        <f>IF((Q60)=0,"",(Y60/Q60))</f>
        <v>1.0984035127546489E-2</v>
      </c>
      <c r="AA60" s="127"/>
      <c r="AB60" s="124"/>
      <c r="AC60" s="128">
        <f>SUM(AC58:AC59)</f>
        <v>12.633346679333336</v>
      </c>
      <c r="AD60" s="127"/>
      <c r="AE60" s="129">
        <f t="shared" si="14"/>
        <v>9.2764711111110287E-2</v>
      </c>
      <c r="AF60" s="130">
        <f>IF((W60)=0,"",(AE60/W60))</f>
        <v>7.3971615787987843E-3</v>
      </c>
      <c r="AG60" s="127"/>
      <c r="AH60" s="124"/>
      <c r="AI60" s="128">
        <f>SUM(AI58:AI59)</f>
        <v>12.792623690444447</v>
      </c>
      <c r="AJ60" s="127"/>
      <c r="AK60" s="129">
        <f t="shared" si="15"/>
        <v>0.15927701111111148</v>
      </c>
      <c r="AL60" s="130">
        <f>IF((AC60)=0,"",(AK60/AC60))</f>
        <v>1.2607665660886981E-2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zoomScaleNormal="100" workbookViewId="0">
      <selection activeCell="AL63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16.38</v>
      </c>
      <c r="K12" s="18">
        <f t="shared" ref="K12:K27" si="1">$F12*J12</f>
        <v>16.38</v>
      </c>
      <c r="L12" s="19"/>
      <c r="M12" s="21">
        <f>K12-H12</f>
        <v>1.4599999999999991</v>
      </c>
      <c r="N12" s="22">
        <f>IF((H12)=0,"",(M12/H12))</f>
        <v>9.7855227882037474E-2</v>
      </c>
      <c r="O12" s="19"/>
      <c r="P12" s="16">
        <v>17.13</v>
      </c>
      <c r="Q12" s="18">
        <f t="shared" ref="Q12:Q27" si="2">$F12*P12</f>
        <v>17.13</v>
      </c>
      <c r="R12" s="19"/>
      <c r="S12" s="21">
        <f>Q12-K12</f>
        <v>0.75</v>
      </c>
      <c r="T12" s="22">
        <f t="shared" ref="T12:T34" si="3">IF((K12)=0,"",(S12/K12))</f>
        <v>4.5787545787545791E-2</v>
      </c>
      <c r="U12" s="19"/>
      <c r="V12" s="16">
        <v>17.489999999999998</v>
      </c>
      <c r="W12" s="18">
        <f t="shared" ref="W12:W27" si="4">$F12*V12</f>
        <v>17.489999999999998</v>
      </c>
      <c r="X12" s="19"/>
      <c r="Y12" s="21">
        <f>W12-Q12</f>
        <v>0.35999999999999943</v>
      </c>
      <c r="Z12" s="22">
        <f t="shared" ref="Z12:Z34" si="5">IF((Q12)=0,"",(Y12/Q12))</f>
        <v>2.1015761821365993E-2</v>
      </c>
      <c r="AA12" s="19"/>
      <c r="AB12" s="16">
        <v>17.739999999999998</v>
      </c>
      <c r="AC12" s="18">
        <f t="shared" ref="AC12:AC27" si="6">$F12*AB12</f>
        <v>17.739999999999998</v>
      </c>
      <c r="AD12" s="19"/>
      <c r="AE12" s="21">
        <f>AC12-W12</f>
        <v>0.25</v>
      </c>
      <c r="AF12" s="22">
        <f t="shared" ref="AF12:AF34" si="7">IF((W12)=0,"",(AE12/W12))</f>
        <v>1.4293882218410521E-2</v>
      </c>
      <c r="AG12" s="19"/>
      <c r="AH12" s="16">
        <v>18.25</v>
      </c>
      <c r="AI12" s="18">
        <f t="shared" ref="AI12:AI27" si="8">$F12*AH12</f>
        <v>18.25</v>
      </c>
      <c r="AJ12" s="19"/>
      <c r="AK12" s="21">
        <f>AI12-AC12</f>
        <v>0.51000000000000156</v>
      </c>
      <c r="AL12" s="22">
        <f t="shared" ref="AL12:AL34" si="9">IF((AC12)=0,"",(AK12/AC12))</f>
        <v>2.874859075535522E-2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si="10"/>
        <v>-1.47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200</v>
      </c>
      <c r="G19" s="16">
        <v>1.47E-2</v>
      </c>
      <c r="H19" s="18">
        <f t="shared" si="0"/>
        <v>2.94</v>
      </c>
      <c r="I19" s="19"/>
      <c r="J19" s="16">
        <v>1.61E-2</v>
      </c>
      <c r="K19" s="18">
        <f t="shared" si="1"/>
        <v>3.2199999999999998</v>
      </c>
      <c r="L19" s="19"/>
      <c r="M19" s="21">
        <f t="shared" si="10"/>
        <v>0.2799999999999998</v>
      </c>
      <c r="N19" s="22">
        <f t="shared" si="11"/>
        <v>9.5238095238095177E-2</v>
      </c>
      <c r="O19" s="19"/>
      <c r="P19" s="16">
        <v>1.6799999999999999E-2</v>
      </c>
      <c r="Q19" s="18">
        <f t="shared" si="2"/>
        <v>3.36</v>
      </c>
      <c r="R19" s="19"/>
      <c r="S19" s="21">
        <f t="shared" si="12"/>
        <v>0.14000000000000012</v>
      </c>
      <c r="T19" s="22">
        <f t="shared" si="3"/>
        <v>4.3478260869565258E-2</v>
      </c>
      <c r="U19" s="19"/>
      <c r="V19" s="16">
        <v>1.7100000000000001E-2</v>
      </c>
      <c r="W19" s="18">
        <f t="shared" si="4"/>
        <v>3.42</v>
      </c>
      <c r="X19" s="19"/>
      <c r="Y19" s="21">
        <f t="shared" si="13"/>
        <v>6.0000000000000053E-2</v>
      </c>
      <c r="Z19" s="22">
        <f t="shared" si="5"/>
        <v>1.7857142857142873E-2</v>
      </c>
      <c r="AA19" s="19"/>
      <c r="AB19" s="16">
        <v>1.7299999999999999E-2</v>
      </c>
      <c r="AC19" s="18">
        <f t="shared" si="6"/>
        <v>3.46</v>
      </c>
      <c r="AD19" s="19"/>
      <c r="AE19" s="21">
        <f t="shared" si="14"/>
        <v>4.0000000000000036E-2</v>
      </c>
      <c r="AF19" s="22">
        <f t="shared" si="7"/>
        <v>1.169590643274855E-2</v>
      </c>
      <c r="AG19" s="19"/>
      <c r="AH19" s="16">
        <v>1.78E-2</v>
      </c>
      <c r="AI19" s="18">
        <f t="shared" si="8"/>
        <v>3.56</v>
      </c>
      <c r="AJ19" s="19"/>
      <c r="AK19" s="21">
        <f t="shared" si="15"/>
        <v>0.10000000000000009</v>
      </c>
      <c r="AL19" s="22">
        <f t="shared" si="9"/>
        <v>2.890173410404627E-2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0"/>
        <v>0.01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200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-0.02</v>
      </c>
      <c r="L21" s="19"/>
      <c r="M21" s="21">
        <f t="shared" si="10"/>
        <v>-0.02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0.02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200</v>
      </c>
      <c r="G24" s="16">
        <v>-1E-4</v>
      </c>
      <c r="H24" s="18">
        <f t="shared" si="0"/>
        <v>-0.02</v>
      </c>
      <c r="I24" s="19"/>
      <c r="J24" s="16">
        <v>0</v>
      </c>
      <c r="K24" s="18">
        <f t="shared" si="1"/>
        <v>0</v>
      </c>
      <c r="L24" s="19"/>
      <c r="M24" s="21">
        <f t="shared" si="10"/>
        <v>0.02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200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200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200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19.350000000000001</v>
      </c>
      <c r="I28" s="31"/>
      <c r="J28" s="28"/>
      <c r="K28" s="30">
        <f>SUM(K12:K27)</f>
        <v>19.59</v>
      </c>
      <c r="L28" s="31"/>
      <c r="M28" s="32">
        <f t="shared" si="10"/>
        <v>0.23999999999999844</v>
      </c>
      <c r="N28" s="33">
        <f t="shared" si="11"/>
        <v>1.2403100775193717E-2</v>
      </c>
      <c r="O28" s="31"/>
      <c r="P28" s="28"/>
      <c r="Q28" s="30">
        <f>SUM(Q12:Q27)</f>
        <v>20.49</v>
      </c>
      <c r="R28" s="31"/>
      <c r="S28" s="32">
        <f t="shared" si="12"/>
        <v>0.89999999999999858</v>
      </c>
      <c r="T28" s="33">
        <f t="shared" si="3"/>
        <v>4.5941807044410345E-2</v>
      </c>
      <c r="U28" s="31"/>
      <c r="V28" s="28"/>
      <c r="W28" s="30">
        <f>SUM(W12:W27)</f>
        <v>20.909999999999997</v>
      </c>
      <c r="X28" s="31"/>
      <c r="Y28" s="32">
        <f t="shared" si="13"/>
        <v>0.41999999999999815</v>
      </c>
      <c r="Z28" s="33">
        <f t="shared" si="5"/>
        <v>2.0497803806734903E-2</v>
      </c>
      <c r="AA28" s="31"/>
      <c r="AB28" s="28"/>
      <c r="AC28" s="30">
        <f>SUM(AC12:AC27)</f>
        <v>21.2</v>
      </c>
      <c r="AD28" s="31"/>
      <c r="AE28" s="32">
        <f t="shared" si="14"/>
        <v>0.2900000000000027</v>
      </c>
      <c r="AF28" s="33">
        <f t="shared" si="7"/>
        <v>1.3868962219034086E-2</v>
      </c>
      <c r="AG28" s="31"/>
      <c r="AH28" s="28"/>
      <c r="AI28" s="30">
        <f>SUM(AI12:AI27)</f>
        <v>21.81</v>
      </c>
      <c r="AJ28" s="31"/>
      <c r="AK28" s="32">
        <f t="shared" si="15"/>
        <v>0.60999999999999943</v>
      </c>
      <c r="AL28" s="33">
        <f t="shared" si="9"/>
        <v>2.877358490566035E-2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200</v>
      </c>
      <c r="G29" s="16">
        <v>-1.6000000000000001E-3</v>
      </c>
      <c r="H29" s="18">
        <f t="shared" ref="H29:H35" si="17">F29*G29</f>
        <v>-0.32</v>
      </c>
      <c r="I29" s="19"/>
      <c r="J29" s="16">
        <v>-6.9999999999999999E-4</v>
      </c>
      <c r="K29" s="18">
        <f t="shared" ref="K29:K35" si="18">$F29*J29</f>
        <v>-0.13999999999999999</v>
      </c>
      <c r="L29" s="19"/>
      <c r="M29" s="21">
        <f t="shared" si="10"/>
        <v>0.18000000000000002</v>
      </c>
      <c r="N29" s="22">
        <f t="shared" si="11"/>
        <v>-0.5625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0.13999999999999999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:F33" si="23">$G$7</f>
        <v>200</v>
      </c>
      <c r="G30" s="16">
        <v>-2.1403213611039147E-4</v>
      </c>
      <c r="H30" s="18">
        <f t="shared" si="17"/>
        <v>-4.2806427222078294E-2</v>
      </c>
      <c r="I30" s="19"/>
      <c r="J30" s="16">
        <v>1.1999999999999999E-3</v>
      </c>
      <c r="K30" s="18">
        <f t="shared" si="18"/>
        <v>0.24</v>
      </c>
      <c r="L30" s="19"/>
      <c r="M30" s="21">
        <f t="shared" si="10"/>
        <v>0.28280642722207827</v>
      </c>
      <c r="N30" s="22">
        <f t="shared" si="11"/>
        <v>-6.6066346942455185</v>
      </c>
      <c r="O30" s="19"/>
      <c r="P30" s="16">
        <v>0</v>
      </c>
      <c r="Q30" s="18">
        <f t="shared" si="19"/>
        <v>0</v>
      </c>
      <c r="R30" s="19"/>
      <c r="S30" s="21">
        <f t="shared" si="12"/>
        <v>-0.24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3"/>
        <v>200</v>
      </c>
      <c r="G31" s="16">
        <v>0</v>
      </c>
      <c r="H31" s="18">
        <f t="shared" si="17"/>
        <v>0</v>
      </c>
      <c r="I31" s="19"/>
      <c r="J31" s="16">
        <v>1E-4</v>
      </c>
      <c r="K31" s="18">
        <f t="shared" si="18"/>
        <v>0.02</v>
      </c>
      <c r="L31" s="19"/>
      <c r="M31" s="21">
        <f t="shared" si="10"/>
        <v>0.02</v>
      </c>
      <c r="N31" s="22" t="str">
        <f t="shared" si="11"/>
        <v/>
      </c>
      <c r="O31" s="19"/>
      <c r="P31" s="16">
        <v>0</v>
      </c>
      <c r="Q31" s="18">
        <f t="shared" si="19"/>
        <v>0</v>
      </c>
      <c r="R31" s="19"/>
      <c r="S31" s="21">
        <f t="shared" si="12"/>
        <v>-0.02</v>
      </c>
      <c r="T31" s="22">
        <f t="shared" si="3"/>
        <v>-1</v>
      </c>
      <c r="U31" s="19"/>
      <c r="V31" s="16">
        <v>0</v>
      </c>
      <c r="W31" s="18">
        <f t="shared" si="20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1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2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3"/>
        <v>200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3"/>
        <v>200</v>
      </c>
      <c r="G33" s="141">
        <v>6.0000000000000002E-5</v>
      </c>
      <c r="H33" s="18">
        <f t="shared" si="17"/>
        <v>1.2E-2</v>
      </c>
      <c r="I33" s="19"/>
      <c r="J33" s="141">
        <v>6.0000000000000022E-5</v>
      </c>
      <c r="K33" s="18">
        <f t="shared" si="18"/>
        <v>1.2000000000000004E-2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19"/>
        <v>1.2E-2</v>
      </c>
      <c r="R33" s="19"/>
      <c r="S33" s="21">
        <f t="shared" si="12"/>
        <v>0</v>
      </c>
      <c r="T33" s="22">
        <f t="shared" si="3"/>
        <v>0</v>
      </c>
      <c r="U33" s="19"/>
      <c r="V33" s="141">
        <v>5.9999999999999995E-5</v>
      </c>
      <c r="W33" s="18">
        <f t="shared" si="20"/>
        <v>1.1999999999999999E-2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6.0000000000000008E-5</v>
      </c>
      <c r="AC33" s="18">
        <f t="shared" si="21"/>
        <v>1.2000000000000002E-2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5.9949401203565472E-5</v>
      </c>
      <c r="AI33" s="18">
        <f t="shared" si="22"/>
        <v>1.1989880240713095E-2</v>
      </c>
      <c r="AJ33" s="19"/>
      <c r="AK33" s="21">
        <f t="shared" si="15"/>
        <v>-1.011975928690706E-5</v>
      </c>
      <c r="AL33" s="22">
        <f t="shared" si="9"/>
        <v>-8.4331327390892153E-4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6.1580000000000155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0.54756936000000134</v>
      </c>
      <c r="I34" s="19"/>
      <c r="J34" s="38">
        <f>0.64*$G$44+0.18*$G$45+0.18*$G$46</f>
        <v>8.8919999999999999E-2</v>
      </c>
      <c r="K34" s="18">
        <f t="shared" si="18"/>
        <v>0.54756936000000134</v>
      </c>
      <c r="L34" s="19"/>
      <c r="M34" s="21">
        <f t="shared" si="10"/>
        <v>0</v>
      </c>
      <c r="N34" s="22">
        <f t="shared" si="11"/>
        <v>0</v>
      </c>
      <c r="O34" s="19"/>
      <c r="P34" s="38">
        <f>0.64*$G$44+0.18*$G$45+0.18*$G$46</f>
        <v>8.8919999999999999E-2</v>
      </c>
      <c r="Q34" s="18">
        <f t="shared" si="19"/>
        <v>0.54756936000000134</v>
      </c>
      <c r="R34" s="19"/>
      <c r="S34" s="21">
        <f t="shared" si="12"/>
        <v>0</v>
      </c>
      <c r="T34" s="22">
        <f t="shared" si="3"/>
        <v>0</v>
      </c>
      <c r="U34" s="19"/>
      <c r="V34" s="38">
        <f>0.64*$G$44+0.18*$G$45+0.18*$G$46</f>
        <v>8.8919999999999999E-2</v>
      </c>
      <c r="W34" s="18">
        <f t="shared" si="20"/>
        <v>0.54756936000000134</v>
      </c>
      <c r="X34" s="19"/>
      <c r="Y34" s="21">
        <f t="shared" si="13"/>
        <v>0</v>
      </c>
      <c r="Z34" s="22">
        <f t="shared" si="5"/>
        <v>0</v>
      </c>
      <c r="AA34" s="19"/>
      <c r="AB34" s="38">
        <f>0.64*$G$44+0.18*$G$45+0.18*$G$46</f>
        <v>8.8919999999999999E-2</v>
      </c>
      <c r="AC34" s="18">
        <f t="shared" si="21"/>
        <v>0.54756936000000134</v>
      </c>
      <c r="AD34" s="19"/>
      <c r="AE34" s="21">
        <f t="shared" si="14"/>
        <v>0</v>
      </c>
      <c r="AF34" s="22">
        <f t="shared" si="7"/>
        <v>0</v>
      </c>
      <c r="AG34" s="19"/>
      <c r="AH34" s="38">
        <f>0.64*$G$44+0.18*$G$45+0.18*$G$46</f>
        <v>8.8919999999999999E-2</v>
      </c>
      <c r="AI34" s="18">
        <f t="shared" si="22"/>
        <v>0.54756936000000134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7"/>
        <v>0.79</v>
      </c>
      <c r="I35" s="19"/>
      <c r="J35" s="38">
        <v>0.79</v>
      </c>
      <c r="K35" s="18">
        <f t="shared" si="18"/>
        <v>0.79</v>
      </c>
      <c r="L35" s="19"/>
      <c r="M35" s="21">
        <f t="shared" si="10"/>
        <v>0</v>
      </c>
      <c r="N35" s="22"/>
      <c r="O35" s="19"/>
      <c r="P35" s="38">
        <v>0.79</v>
      </c>
      <c r="Q35" s="18">
        <f t="shared" si="19"/>
        <v>0.79</v>
      </c>
      <c r="R35" s="19"/>
      <c r="S35" s="21">
        <f t="shared" si="12"/>
        <v>0</v>
      </c>
      <c r="T35" s="22"/>
      <c r="U35" s="19"/>
      <c r="V35" s="38">
        <v>0.79</v>
      </c>
      <c r="W35" s="18">
        <f t="shared" si="20"/>
        <v>0.79</v>
      </c>
      <c r="X35" s="19"/>
      <c r="Y35" s="21">
        <f t="shared" si="13"/>
        <v>0</v>
      </c>
      <c r="Z35" s="22"/>
      <c r="AA35" s="19"/>
      <c r="AB35" s="38">
        <v>0.79</v>
      </c>
      <c r="AC35" s="18">
        <f t="shared" si="21"/>
        <v>0.79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20.336762932777923</v>
      </c>
      <c r="I36" s="31"/>
      <c r="J36" s="42"/>
      <c r="K36" s="44">
        <f>SUM(K29:K35)+K28</f>
        <v>21.059569360000001</v>
      </c>
      <c r="L36" s="31"/>
      <c r="M36" s="32">
        <f t="shared" si="10"/>
        <v>0.72280642722207844</v>
      </c>
      <c r="N36" s="33">
        <f t="shared" ref="N36:N46" si="24">IF((H36)=0,"",(M36/H36))</f>
        <v>3.5541862272342767E-2</v>
      </c>
      <c r="O36" s="31"/>
      <c r="P36" s="42"/>
      <c r="Q36" s="44">
        <f>SUM(Q29:Q35)+Q28</f>
        <v>21.839569359999999</v>
      </c>
      <c r="R36" s="31"/>
      <c r="S36" s="32">
        <f t="shared" si="12"/>
        <v>0.77999999999999758</v>
      </c>
      <c r="T36" s="33">
        <f t="shared" ref="T36:T46" si="25">IF((K36)=0,"",(S36/K36))</f>
        <v>3.703779439486115E-2</v>
      </c>
      <c r="U36" s="31"/>
      <c r="V36" s="42"/>
      <c r="W36" s="44">
        <f>SUM(W29:W35)+W28</f>
        <v>22.259569359999997</v>
      </c>
      <c r="X36" s="31"/>
      <c r="Y36" s="32">
        <f t="shared" si="13"/>
        <v>0.41999999999999815</v>
      </c>
      <c r="Z36" s="33">
        <f t="shared" ref="Z36:Z46" si="26">IF((Q36)=0,"",(Y36/Q36))</f>
        <v>1.923114842956767E-2</v>
      </c>
      <c r="AA36" s="31"/>
      <c r="AB36" s="42"/>
      <c r="AC36" s="44">
        <f>SUM(AC29:AC35)+AC28</f>
        <v>22.54956936</v>
      </c>
      <c r="AD36" s="31"/>
      <c r="AE36" s="32">
        <f t="shared" si="14"/>
        <v>0.2900000000000027</v>
      </c>
      <c r="AF36" s="33">
        <f t="shared" ref="AF36:AF46" si="27">IF((W36)=0,"",(AE36/W36))</f>
        <v>1.3028104691060508E-2</v>
      </c>
      <c r="AG36" s="31"/>
      <c r="AH36" s="42"/>
      <c r="AI36" s="44">
        <f>SUM(AI29:AI35)+AI28</f>
        <v>22.369559240240712</v>
      </c>
      <c r="AJ36" s="31"/>
      <c r="AK36" s="32">
        <f t="shared" si="15"/>
        <v>-0.18001011975928805</v>
      </c>
      <c r="AL36" s="33">
        <f t="shared" ref="AL36:AL46" si="28">IF((AC36)=0,"",(AK36/AC36))</f>
        <v>-7.9828628602816049E-3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206.15800000000002</v>
      </c>
      <c r="G37" s="20">
        <v>7.1999999999999998E-3</v>
      </c>
      <c r="H37" s="18">
        <f>F37*G37</f>
        <v>1.4843376000000001</v>
      </c>
      <c r="I37" s="19"/>
      <c r="J37" s="20">
        <v>7.6E-3</v>
      </c>
      <c r="K37" s="18">
        <f>$F37*J37</f>
        <v>1.5668008000000002</v>
      </c>
      <c r="L37" s="19"/>
      <c r="M37" s="21">
        <f t="shared" si="10"/>
        <v>8.246320000000007E-2</v>
      </c>
      <c r="N37" s="22">
        <f t="shared" si="24"/>
        <v>5.5555555555555594E-2</v>
      </c>
      <c r="O37" s="19"/>
      <c r="P37" s="20">
        <v>7.7999999999999996E-3</v>
      </c>
      <c r="Q37" s="18">
        <f>$F37*P37</f>
        <v>1.6080324000000001</v>
      </c>
      <c r="R37" s="19"/>
      <c r="S37" s="21">
        <f t="shared" si="12"/>
        <v>4.1231599999999924E-2</v>
      </c>
      <c r="T37" s="22">
        <f t="shared" si="25"/>
        <v>2.6315789473684157E-2</v>
      </c>
      <c r="U37" s="19"/>
      <c r="V37" s="20">
        <v>8.0999999999999996E-3</v>
      </c>
      <c r="W37" s="18">
        <f>$F37*V37</f>
        <v>1.6698798000000001</v>
      </c>
      <c r="X37" s="19"/>
      <c r="Y37" s="21">
        <f t="shared" si="13"/>
        <v>6.1847399999999997E-2</v>
      </c>
      <c r="Z37" s="22">
        <f t="shared" si="26"/>
        <v>3.8461538461538457E-2</v>
      </c>
      <c r="AA37" s="19"/>
      <c r="AB37" s="20">
        <v>8.3999999999999995E-3</v>
      </c>
      <c r="AC37" s="18">
        <f>$F37*AB37</f>
        <v>1.7317272000000001</v>
      </c>
      <c r="AD37" s="19"/>
      <c r="AE37" s="21">
        <f t="shared" si="14"/>
        <v>6.1847399999999997E-2</v>
      </c>
      <c r="AF37" s="22">
        <f t="shared" si="27"/>
        <v>3.7037037037037035E-2</v>
      </c>
      <c r="AG37" s="19"/>
      <c r="AH37" s="20">
        <v>8.6E-3</v>
      </c>
      <c r="AI37" s="18">
        <f>$F37*AH37</f>
        <v>1.7729588000000001</v>
      </c>
      <c r="AJ37" s="19"/>
      <c r="AK37" s="21">
        <f t="shared" si="15"/>
        <v>4.1231599999999924E-2</v>
      </c>
      <c r="AL37" s="22">
        <f t="shared" si="28"/>
        <v>2.3809523809523763E-2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206.15800000000002</v>
      </c>
      <c r="G38" s="20">
        <v>5.1999999999999998E-3</v>
      </c>
      <c r="H38" s="18">
        <f>F38*G38</f>
        <v>1.0720216</v>
      </c>
      <c r="I38" s="19"/>
      <c r="J38" s="20">
        <v>5.5999999999999999E-3</v>
      </c>
      <c r="K38" s="18">
        <f>$F38*J38</f>
        <v>1.1544848000000001</v>
      </c>
      <c r="L38" s="19"/>
      <c r="M38" s="21">
        <f t="shared" si="10"/>
        <v>8.246320000000007E-2</v>
      </c>
      <c r="N38" s="22">
        <f t="shared" si="24"/>
        <v>7.6923076923076983E-2</v>
      </c>
      <c r="O38" s="19"/>
      <c r="P38" s="20">
        <v>5.7000000000000002E-3</v>
      </c>
      <c r="Q38" s="18">
        <f>$F38*P38</f>
        <v>1.1751006000000002</v>
      </c>
      <c r="R38" s="19"/>
      <c r="S38" s="21">
        <f t="shared" si="12"/>
        <v>2.0615800000000073E-2</v>
      </c>
      <c r="T38" s="22">
        <f t="shared" si="25"/>
        <v>1.7857142857142919E-2</v>
      </c>
      <c r="U38" s="19"/>
      <c r="V38" s="20">
        <v>5.7999999999999996E-3</v>
      </c>
      <c r="W38" s="18">
        <f>$F38*V38</f>
        <v>1.1957164</v>
      </c>
      <c r="X38" s="19"/>
      <c r="Y38" s="21">
        <f t="shared" si="13"/>
        <v>2.0615799999999851E-2</v>
      </c>
      <c r="Z38" s="22">
        <f t="shared" si="26"/>
        <v>1.7543859649122678E-2</v>
      </c>
      <c r="AA38" s="19"/>
      <c r="AB38" s="20">
        <v>6.0000000000000001E-3</v>
      </c>
      <c r="AC38" s="18">
        <f>$F38*AB38</f>
        <v>1.2369480000000002</v>
      </c>
      <c r="AD38" s="19"/>
      <c r="AE38" s="21">
        <f t="shared" si="14"/>
        <v>4.1231600000000146E-2</v>
      </c>
      <c r="AF38" s="22">
        <f t="shared" si="27"/>
        <v>3.448275862068978E-2</v>
      </c>
      <c r="AG38" s="19"/>
      <c r="AH38" s="20">
        <v>6.1000000000000004E-3</v>
      </c>
      <c r="AI38" s="18">
        <f>$F38*AH38</f>
        <v>1.2575638000000002</v>
      </c>
      <c r="AJ38" s="19"/>
      <c r="AK38" s="21">
        <f t="shared" si="15"/>
        <v>2.0615800000000073E-2</v>
      </c>
      <c r="AL38" s="22">
        <f t="shared" si="28"/>
        <v>1.6666666666666722E-2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22.893122132777922</v>
      </c>
      <c r="I39" s="49"/>
      <c r="J39" s="48"/>
      <c r="K39" s="44">
        <f>SUM(K36:K38)</f>
        <v>23.780854959999999</v>
      </c>
      <c r="L39" s="49"/>
      <c r="M39" s="32">
        <f t="shared" si="10"/>
        <v>0.88773282722207725</v>
      </c>
      <c r="N39" s="33">
        <f t="shared" si="24"/>
        <v>3.8777272146337735E-2</v>
      </c>
      <c r="O39" s="49"/>
      <c r="P39" s="48"/>
      <c r="Q39" s="44">
        <f>SUM(Q36:Q38)</f>
        <v>24.622702359999998</v>
      </c>
      <c r="R39" s="49"/>
      <c r="S39" s="32">
        <f t="shared" si="12"/>
        <v>0.84184739999999891</v>
      </c>
      <c r="T39" s="33">
        <f t="shared" si="25"/>
        <v>3.5400215905441901E-2</v>
      </c>
      <c r="U39" s="49"/>
      <c r="V39" s="48"/>
      <c r="W39" s="44">
        <f>SUM(W36:W38)</f>
        <v>25.125165559999996</v>
      </c>
      <c r="X39" s="49"/>
      <c r="Y39" s="32">
        <f t="shared" si="13"/>
        <v>0.50246319999999756</v>
      </c>
      <c r="Z39" s="33">
        <f t="shared" si="26"/>
        <v>2.040650098651469E-2</v>
      </c>
      <c r="AA39" s="49"/>
      <c r="AB39" s="48"/>
      <c r="AC39" s="44">
        <f>SUM(AC36:AC38)</f>
        <v>25.518244560000003</v>
      </c>
      <c r="AD39" s="49"/>
      <c r="AE39" s="32">
        <f t="shared" si="14"/>
        <v>0.39307900000000728</v>
      </c>
      <c r="AF39" s="33">
        <f t="shared" si="27"/>
        <v>1.5644832232500815E-2</v>
      </c>
      <c r="AG39" s="49"/>
      <c r="AH39" s="48"/>
      <c r="AI39" s="44">
        <f>SUM(AI36:AI38)</f>
        <v>25.400081840240713</v>
      </c>
      <c r="AJ39" s="49"/>
      <c r="AK39" s="32">
        <f t="shared" si="15"/>
        <v>-0.11816271975929027</v>
      </c>
      <c r="AL39" s="33">
        <f t="shared" si="28"/>
        <v>-4.6305191362775409E-3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206.15800000000002</v>
      </c>
      <c r="G40" s="51">
        <v>4.4000000000000003E-3</v>
      </c>
      <c r="H40" s="162">
        <f t="shared" ref="H40:H48" si="29">F40*G40</f>
        <v>0.9070952000000001</v>
      </c>
      <c r="I40" s="19"/>
      <c r="J40" s="51">
        <v>4.4000000000000003E-3</v>
      </c>
      <c r="K40" s="162">
        <f t="shared" ref="K40:K48" si="30">$F40*J40</f>
        <v>0.9070952000000001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0.9070952000000001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0.9070952000000001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0.9070952000000001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0.9070952000000001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206.15800000000002</v>
      </c>
      <c r="G41" s="51">
        <v>1.1999999999999999E-3</v>
      </c>
      <c r="H41" s="162">
        <f t="shared" si="29"/>
        <v>0.24738959999999999</v>
      </c>
      <c r="I41" s="19"/>
      <c r="J41" s="51">
        <v>1.1999999999999999E-3</v>
      </c>
      <c r="K41" s="162">
        <f t="shared" si="30"/>
        <v>0.24738959999999999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0.2680054</v>
      </c>
      <c r="R41" s="19"/>
      <c r="S41" s="21">
        <f t="shared" si="12"/>
        <v>2.0615800000000017E-2</v>
      </c>
      <c r="T41" s="163">
        <f t="shared" si="25"/>
        <v>8.3333333333333412E-2</v>
      </c>
      <c r="U41" s="19"/>
      <c r="V41" s="51">
        <v>1.2999999999999999E-3</v>
      </c>
      <c r="W41" s="162">
        <f t="shared" si="32"/>
        <v>0.2680054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0.2680054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0.2680054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200</v>
      </c>
      <c r="G43" s="51">
        <v>7.0000000000000001E-3</v>
      </c>
      <c r="H43" s="162">
        <f t="shared" si="29"/>
        <v>1.4000000000000001</v>
      </c>
      <c r="I43" s="19"/>
      <c r="J43" s="51">
        <v>7.0000000000000001E-3</v>
      </c>
      <c r="K43" s="162">
        <f t="shared" si="30"/>
        <v>1.4000000000000001</v>
      </c>
      <c r="L43" s="19"/>
      <c r="M43" s="21">
        <f t="shared" si="10"/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1.4000000000000001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1.4000000000000001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1.4000000000000001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1.4000000000000001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128</v>
      </c>
      <c r="G44" s="55">
        <v>7.1999999999999995E-2</v>
      </c>
      <c r="H44" s="162">
        <f t="shared" si="29"/>
        <v>9.2159999999999993</v>
      </c>
      <c r="I44" s="19"/>
      <c r="J44" s="55">
        <v>7.1999999999999995E-2</v>
      </c>
      <c r="K44" s="162">
        <f t="shared" si="30"/>
        <v>9.2159999999999993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9.2159999999999993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9.2159999999999993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9.2159999999999993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9.2159999999999993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36</v>
      </c>
      <c r="G45" s="55">
        <v>0.109</v>
      </c>
      <c r="H45" s="162">
        <f t="shared" si="29"/>
        <v>3.9239999999999999</v>
      </c>
      <c r="I45" s="19"/>
      <c r="J45" s="55">
        <v>0.109</v>
      </c>
      <c r="K45" s="162">
        <f t="shared" si="30"/>
        <v>3.9239999999999999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3.9239999999999999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3.9239999999999999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3.9239999999999999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3.9239999999999999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36</v>
      </c>
      <c r="G46" s="55">
        <v>0.129</v>
      </c>
      <c r="H46" s="162">
        <f t="shared" si="29"/>
        <v>4.6440000000000001</v>
      </c>
      <c r="I46" s="19"/>
      <c r="J46" s="55">
        <v>0.129</v>
      </c>
      <c r="K46" s="162">
        <f t="shared" si="30"/>
        <v>4.6440000000000001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4.6440000000000001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4.6440000000000001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4.6440000000000001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4.6440000000000001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200</v>
      </c>
      <c r="G47" s="55">
        <v>8.3000000000000004E-2</v>
      </c>
      <c r="H47" s="162">
        <f t="shared" si="29"/>
        <v>16.600000000000001</v>
      </c>
      <c r="I47" s="60"/>
      <c r="J47" s="55">
        <v>8.3000000000000004E-2</v>
      </c>
      <c r="K47" s="162">
        <f t="shared" si="30"/>
        <v>16.600000000000001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16.600000000000001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16.600000000000001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16.600000000000001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16.600000000000001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0</v>
      </c>
      <c r="G48" s="55">
        <v>9.7000000000000003E-2</v>
      </c>
      <c r="H48" s="162">
        <f t="shared" si="29"/>
        <v>0</v>
      </c>
      <c r="I48" s="60"/>
      <c r="J48" s="55">
        <v>9.7000000000000003E-2</v>
      </c>
      <c r="K48" s="162">
        <f t="shared" si="30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9.7000000000000003E-2</v>
      </c>
      <c r="Q48" s="162">
        <f t="shared" si="31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9.7000000000000003E-2</v>
      </c>
      <c r="W48" s="162">
        <f t="shared" si="32"/>
        <v>0</v>
      </c>
      <c r="X48" s="60"/>
      <c r="Y48" s="61">
        <f t="shared" si="13"/>
        <v>0</v>
      </c>
      <c r="Z48" s="163" t="e">
        <f>IF((Q48)=FALSE,"",(Y48/Q48))</f>
        <v>#DIV/0!</v>
      </c>
      <c r="AA48" s="60"/>
      <c r="AB48" s="55">
        <v>9.7000000000000003E-2</v>
      </c>
      <c r="AC48" s="162">
        <f t="shared" si="33"/>
        <v>0</v>
      </c>
      <c r="AD48" s="60"/>
      <c r="AE48" s="61">
        <f t="shared" si="14"/>
        <v>0</v>
      </c>
      <c r="AF48" s="163" t="e">
        <f>IF((W48)=FALSE,"",(AE48/W48))</f>
        <v>#DIV/0!</v>
      </c>
      <c r="AG48" s="60"/>
      <c r="AH48" s="55">
        <v>9.7000000000000003E-2</v>
      </c>
      <c r="AI48" s="162">
        <f t="shared" si="34"/>
        <v>0</v>
      </c>
      <c r="AJ48" s="60"/>
      <c r="AK48" s="61">
        <f t="shared" si="15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43.481606932777922</v>
      </c>
      <c r="I50" s="76"/>
      <c r="J50" s="73"/>
      <c r="K50" s="75">
        <f>SUM(K40:K46,K39)</f>
        <v>44.369339759999995</v>
      </c>
      <c r="L50" s="76"/>
      <c r="M50" s="77">
        <f>K50-H50</f>
        <v>0.88773282722207369</v>
      </c>
      <c r="N50" s="78">
        <f>IF((H50)=0,"",(M50/H50))</f>
        <v>2.0416283800055935E-2</v>
      </c>
      <c r="O50" s="76"/>
      <c r="P50" s="73"/>
      <c r="Q50" s="75">
        <f>SUM(Q40:Q46,Q39)</f>
        <v>45.231802959999996</v>
      </c>
      <c r="R50" s="76"/>
      <c r="S50" s="77">
        <f t="shared" si="12"/>
        <v>0.86246320000000054</v>
      </c>
      <c r="T50" s="78">
        <f>IF((K50)=0,"",(S50/K50))</f>
        <v>1.9438269865298546E-2</v>
      </c>
      <c r="U50" s="76"/>
      <c r="V50" s="73"/>
      <c r="W50" s="75">
        <f>SUM(W40:W46,W39)</f>
        <v>45.73426615999999</v>
      </c>
      <c r="X50" s="76"/>
      <c r="Y50" s="77">
        <f t="shared" si="13"/>
        <v>0.502463199999994</v>
      </c>
      <c r="Z50" s="78">
        <f>IF((Q50)=0,"",(Y50/Q50))</f>
        <v>1.1108626389364561E-2</v>
      </c>
      <c r="AA50" s="76"/>
      <c r="AB50" s="73"/>
      <c r="AC50" s="75">
        <f>SUM(AC40:AC46,AC39)</f>
        <v>46.127345160000004</v>
      </c>
      <c r="AD50" s="76"/>
      <c r="AE50" s="77">
        <f t="shared" si="14"/>
        <v>0.39307900000001439</v>
      </c>
      <c r="AF50" s="78">
        <f>IF((W50)=0,"",(AE50/W50))</f>
        <v>8.5948465560776472E-3</v>
      </c>
      <c r="AG50" s="76"/>
      <c r="AH50" s="73"/>
      <c r="AI50" s="75">
        <f>SUM(AI40:AI46,AI39)</f>
        <v>46.009182440240707</v>
      </c>
      <c r="AJ50" s="76"/>
      <c r="AK50" s="77">
        <f t="shared" si="15"/>
        <v>-0.11816271975929737</v>
      </c>
      <c r="AL50" s="78">
        <f>IF((AC50)=0,"",(AK50/AC50))</f>
        <v>-2.561663138197771E-3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5.6526089012611296</v>
      </c>
      <c r="I51" s="83"/>
      <c r="J51" s="80">
        <v>0.13</v>
      </c>
      <c r="K51" s="84">
        <f>K50*J51</f>
        <v>5.7680141687999997</v>
      </c>
      <c r="L51" s="83"/>
      <c r="M51" s="85">
        <f>K51-H51</f>
        <v>0.11540526753887015</v>
      </c>
      <c r="N51" s="86">
        <f>IF((H51)=0,"",(M51/H51))</f>
        <v>2.0416283800056036E-2</v>
      </c>
      <c r="O51" s="83"/>
      <c r="P51" s="80">
        <v>0.13</v>
      </c>
      <c r="Q51" s="84">
        <f>Q50*P51</f>
        <v>5.8801343847999998</v>
      </c>
      <c r="R51" s="83"/>
      <c r="S51" s="85">
        <f t="shared" si="12"/>
        <v>0.11212021600000011</v>
      </c>
      <c r="T51" s="86">
        <f>IF((K51)=0,"",(S51/K51))</f>
        <v>1.9438269865298553E-2</v>
      </c>
      <c r="U51" s="83"/>
      <c r="V51" s="80">
        <v>0.13</v>
      </c>
      <c r="W51" s="84">
        <f>W50*V51</f>
        <v>5.9454546007999989</v>
      </c>
      <c r="X51" s="83"/>
      <c r="Y51" s="85">
        <f t="shared" si="13"/>
        <v>6.5320215999999043E-2</v>
      </c>
      <c r="Z51" s="86">
        <f>IF((Q51)=0,"",(Y51/Q51))</f>
        <v>1.110862638936453E-2</v>
      </c>
      <c r="AA51" s="83"/>
      <c r="AB51" s="80">
        <v>0.13</v>
      </c>
      <c r="AC51" s="84">
        <f>AC50*AB51</f>
        <v>5.9965548708000007</v>
      </c>
      <c r="AD51" s="83"/>
      <c r="AE51" s="85">
        <f t="shared" si="14"/>
        <v>5.1100270000001835E-2</v>
      </c>
      <c r="AF51" s="86">
        <f>IF((W51)=0,"",(AE51/W51))</f>
        <v>8.5948465560776403E-3</v>
      </c>
      <c r="AG51" s="83"/>
      <c r="AH51" s="80">
        <v>0.13</v>
      </c>
      <c r="AI51" s="84">
        <f>AI50*AH51</f>
        <v>5.9811937172312923</v>
      </c>
      <c r="AJ51" s="83"/>
      <c r="AK51" s="85">
        <f t="shared" si="15"/>
        <v>-1.5361153568708374E-2</v>
      </c>
      <c r="AL51" s="86">
        <f>IF((AC51)=0,"",(AK51/AC51))</f>
        <v>-2.5616631381977237E-3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49.134215834039054</v>
      </c>
      <c r="I52" s="83"/>
      <c r="J52" s="88"/>
      <c r="K52" s="84">
        <f>K50+K51</f>
        <v>50.137353928799996</v>
      </c>
      <c r="L52" s="83"/>
      <c r="M52" s="85">
        <f>K52-H52</f>
        <v>1.0031380947609421</v>
      </c>
      <c r="N52" s="86">
        <f>IF((H52)=0,"",(M52/H52))</f>
        <v>2.0416283800055907E-2</v>
      </c>
      <c r="O52" s="83"/>
      <c r="P52" s="88"/>
      <c r="Q52" s="84">
        <f>Q50+Q51</f>
        <v>51.111937344799998</v>
      </c>
      <c r="R52" s="83"/>
      <c r="S52" s="85">
        <f t="shared" si="12"/>
        <v>0.97458341600000153</v>
      </c>
      <c r="T52" s="86">
        <f>IF((K52)=0,"",(S52/K52))</f>
        <v>1.9438269865298563E-2</v>
      </c>
      <c r="U52" s="83"/>
      <c r="V52" s="88"/>
      <c r="W52" s="84">
        <f>W50+W51</f>
        <v>51.679720760799988</v>
      </c>
      <c r="X52" s="83"/>
      <c r="Y52" s="85">
        <f t="shared" si="13"/>
        <v>0.56778341599999038</v>
      </c>
      <c r="Z52" s="86">
        <f>IF((Q52)=0,"",(Y52/Q52))</f>
        <v>1.1108626389364504E-2</v>
      </c>
      <c r="AA52" s="83"/>
      <c r="AB52" s="88"/>
      <c r="AC52" s="84">
        <f>AC50+AC51</f>
        <v>52.123900030800002</v>
      </c>
      <c r="AD52" s="83"/>
      <c r="AE52" s="85">
        <f t="shared" si="14"/>
        <v>0.44417927000001356</v>
      </c>
      <c r="AF52" s="86">
        <f>IF((W52)=0,"",(AE52/W52))</f>
        <v>8.5948465560775952E-3</v>
      </c>
      <c r="AG52" s="83"/>
      <c r="AH52" s="88"/>
      <c r="AI52" s="84">
        <f>AI50+AI51</f>
        <v>51.990376157471999</v>
      </c>
      <c r="AJ52" s="83"/>
      <c r="AK52" s="85">
        <f t="shared" si="15"/>
        <v>-0.1335238733280022</v>
      </c>
      <c r="AL52" s="86">
        <f>IF((AC52)=0,"",(AK52/AC52))</f>
        <v>-2.5616631381976977E-3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-4.91</v>
      </c>
      <c r="I53" s="83"/>
      <c r="J53" s="88"/>
      <c r="K53" s="90">
        <f>ROUND(-K52*10%,2)</f>
        <v>-5.01</v>
      </c>
      <c r="L53" s="83"/>
      <c r="M53" s="91">
        <f>K53-H53</f>
        <v>-9.9999999999999645E-2</v>
      </c>
      <c r="N53" s="92">
        <f>IF((H53)=0,"",(M53/H53))</f>
        <v>2.0366598778004001E-2</v>
      </c>
      <c r="O53" s="83"/>
      <c r="P53" s="88"/>
      <c r="Q53" s="90">
        <f>ROUND(-Q52*10%,2)</f>
        <v>-5.1100000000000003</v>
      </c>
      <c r="R53" s="83"/>
      <c r="S53" s="91">
        <f t="shared" si="12"/>
        <v>-0.10000000000000053</v>
      </c>
      <c r="T53" s="92">
        <f>IF((K53)=0,"",(S53/K53))</f>
        <v>1.9960079840319469E-2</v>
      </c>
      <c r="U53" s="83"/>
      <c r="V53" s="88"/>
      <c r="W53" s="90">
        <f>ROUND(-W52*10%,2)</f>
        <v>-5.17</v>
      </c>
      <c r="X53" s="83"/>
      <c r="Y53" s="91">
        <f t="shared" si="13"/>
        <v>-5.9999999999999609E-2</v>
      </c>
      <c r="Z53" s="92">
        <f>IF((Q53)=0,"",(Y53/Q53))</f>
        <v>1.174168297455961E-2</v>
      </c>
      <c r="AA53" s="83"/>
      <c r="AB53" s="88"/>
      <c r="AC53" s="90">
        <f>ROUND(-AC52*10%,2)</f>
        <v>-5.21</v>
      </c>
      <c r="AD53" s="83"/>
      <c r="AE53" s="91">
        <f t="shared" si="14"/>
        <v>-4.0000000000000036E-2</v>
      </c>
      <c r="AF53" s="92">
        <f>IF((W53)=0,"",(AE53/W53))</f>
        <v>7.7369439071566801E-3</v>
      </c>
      <c r="AG53" s="83"/>
      <c r="AH53" s="88"/>
      <c r="AI53" s="90">
        <f>ROUND(-AI52*10%,2)</f>
        <v>-5.2</v>
      </c>
      <c r="AJ53" s="83"/>
      <c r="AK53" s="91">
        <f t="shared" si="15"/>
        <v>9.9999999999997868E-3</v>
      </c>
      <c r="AL53" s="92">
        <f>IF((AC53)=0,"",(AK53/AC53))</f>
        <v>-1.9193857965450647E-3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44.224215834039057</v>
      </c>
      <c r="I54" s="96"/>
      <c r="J54" s="93"/>
      <c r="K54" s="97">
        <f>K52+K53</f>
        <v>45.127353928799998</v>
      </c>
      <c r="L54" s="96"/>
      <c r="M54" s="98">
        <f>K54-H54</f>
        <v>0.90313809476094065</v>
      </c>
      <c r="N54" s="99">
        <f>IF((H54)=0,"",(M54/H54))</f>
        <v>2.042180008686105E-2</v>
      </c>
      <c r="O54" s="96"/>
      <c r="P54" s="93"/>
      <c r="Q54" s="97">
        <f>Q52+Q53</f>
        <v>46.001937344799998</v>
      </c>
      <c r="R54" s="96"/>
      <c r="S54" s="98">
        <f t="shared" si="12"/>
        <v>0.87458341600000011</v>
      </c>
      <c r="T54" s="99">
        <f>IF((K54)=0,"",(S54/K54))</f>
        <v>1.938033897090178E-2</v>
      </c>
      <c r="U54" s="96"/>
      <c r="V54" s="93"/>
      <c r="W54" s="97">
        <f>W52+W53</f>
        <v>46.509720760799986</v>
      </c>
      <c r="X54" s="96"/>
      <c r="Y54" s="98">
        <f t="shared" si="13"/>
        <v>0.50778341599998811</v>
      </c>
      <c r="Z54" s="99">
        <f>IF((Q54)=0,"",(Y54/Q54))</f>
        <v>1.1038305021677252E-2</v>
      </c>
      <c r="AA54" s="96"/>
      <c r="AB54" s="93"/>
      <c r="AC54" s="97">
        <f>AC52+AC53</f>
        <v>46.913900030800001</v>
      </c>
      <c r="AD54" s="96"/>
      <c r="AE54" s="98">
        <f t="shared" si="14"/>
        <v>0.40417927000001441</v>
      </c>
      <c r="AF54" s="99">
        <f>IF((W54)=0,"",(AE54/W54))</f>
        <v>8.690210635293058E-3</v>
      </c>
      <c r="AG54" s="96"/>
      <c r="AH54" s="93"/>
      <c r="AI54" s="97">
        <f>AI52+AI53</f>
        <v>46.790376157471997</v>
      </c>
      <c r="AJ54" s="96"/>
      <c r="AK54" s="98">
        <f t="shared" si="15"/>
        <v>-0.12352387332800419</v>
      </c>
      <c r="AL54" s="99">
        <f>IF((AC54)=0,"",(AK54/AC54))</f>
        <v>-2.6329909311932722E-3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42.297606932777924</v>
      </c>
      <c r="I56" s="110"/>
      <c r="J56" s="107"/>
      <c r="K56" s="109">
        <f>SUM(K47:K48,K39,K40:K43)</f>
        <v>43.185339759999998</v>
      </c>
      <c r="L56" s="110"/>
      <c r="M56" s="111">
        <f>K56-H56</f>
        <v>0.88773282722207369</v>
      </c>
      <c r="N56" s="78">
        <f>IF((H56)=0,"",(M56/H56))</f>
        <v>2.098777901626718E-2</v>
      </c>
      <c r="O56" s="110"/>
      <c r="P56" s="107"/>
      <c r="Q56" s="109">
        <f>SUM(Q47:Q48,Q39,Q40:Q43)</f>
        <v>44.047802959999999</v>
      </c>
      <c r="R56" s="110"/>
      <c r="S56" s="111">
        <f t="shared" si="12"/>
        <v>0.86246320000000054</v>
      </c>
      <c r="T56" s="78">
        <f>IF((K56)=0,"",(S56/K56))</f>
        <v>1.9971203301701212E-2</v>
      </c>
      <c r="U56" s="110"/>
      <c r="V56" s="107"/>
      <c r="W56" s="109">
        <f>SUM(W47:W48,W39,W40:W43)</f>
        <v>44.550266159999993</v>
      </c>
      <c r="X56" s="110"/>
      <c r="Y56" s="111">
        <f t="shared" si="13"/>
        <v>0.502463199999994</v>
      </c>
      <c r="Z56" s="78">
        <f>IF((Q56)=0,"",(Y56/Q56))</f>
        <v>1.1407225019969396E-2</v>
      </c>
      <c r="AA56" s="110"/>
      <c r="AB56" s="107"/>
      <c r="AC56" s="109">
        <f>SUM(AC47:AC48,AC39,AC40:AC43)</f>
        <v>44.943345160000007</v>
      </c>
      <c r="AD56" s="110"/>
      <c r="AE56" s="111">
        <f t="shared" si="14"/>
        <v>0.39307900000001439</v>
      </c>
      <c r="AF56" s="78">
        <f>IF((W56)=0,"",(AE56/W56))</f>
        <v>8.8232693961533548E-3</v>
      </c>
      <c r="AG56" s="110"/>
      <c r="AH56" s="107"/>
      <c r="AI56" s="109">
        <f>SUM(AI47:AI48,AI39,AI40:AI43)</f>
        <v>44.82518244024071</v>
      </c>
      <c r="AJ56" s="110"/>
      <c r="AK56" s="111">
        <f t="shared" si="15"/>
        <v>-0.11816271975929737</v>
      </c>
      <c r="AL56" s="78">
        <f>IF((AC56)=0,"",(AK56/AC56))</f>
        <v>-2.6291483052414909E-3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5.4986889012611302</v>
      </c>
      <c r="I57" s="115"/>
      <c r="J57" s="113">
        <v>0.13</v>
      </c>
      <c r="K57" s="116">
        <f>K56*J57</f>
        <v>5.6140941688000003</v>
      </c>
      <c r="L57" s="115"/>
      <c r="M57" s="117">
        <f>K57-H57</f>
        <v>0.11540526753887015</v>
      </c>
      <c r="N57" s="86">
        <f>IF((H57)=0,"",(M57/H57))</f>
        <v>2.0987779016267284E-2</v>
      </c>
      <c r="O57" s="115"/>
      <c r="P57" s="113">
        <v>0.13</v>
      </c>
      <c r="Q57" s="116">
        <f>Q56*P57</f>
        <v>5.7262143848000004</v>
      </c>
      <c r="R57" s="115"/>
      <c r="S57" s="117">
        <f t="shared" si="12"/>
        <v>0.11212021600000011</v>
      </c>
      <c r="T57" s="86">
        <f>IF((K57)=0,"",(S57/K57))</f>
        <v>1.9971203301701216E-2</v>
      </c>
      <c r="U57" s="115"/>
      <c r="V57" s="113">
        <v>0.13</v>
      </c>
      <c r="W57" s="116">
        <f>W56*V57</f>
        <v>5.7915346007999995</v>
      </c>
      <c r="X57" s="115"/>
      <c r="Y57" s="117">
        <f t="shared" si="13"/>
        <v>6.5320215999999043E-2</v>
      </c>
      <c r="Z57" s="86">
        <f>IF((Q57)=0,"",(Y57/Q57))</f>
        <v>1.1407225019969363E-2</v>
      </c>
      <c r="AA57" s="115"/>
      <c r="AB57" s="113">
        <v>0.13</v>
      </c>
      <c r="AC57" s="116">
        <f>AC56*AB57</f>
        <v>5.8426348708000013</v>
      </c>
      <c r="AD57" s="115"/>
      <c r="AE57" s="117">
        <f t="shared" si="14"/>
        <v>5.1100270000001835E-2</v>
      </c>
      <c r="AF57" s="86">
        <f>IF((W57)=0,"",(AE57/W57))</f>
        <v>8.8232693961533479E-3</v>
      </c>
      <c r="AG57" s="115"/>
      <c r="AH57" s="113">
        <v>0.13</v>
      </c>
      <c r="AI57" s="116">
        <f>AI56*AH57</f>
        <v>5.8272737172312921</v>
      </c>
      <c r="AJ57" s="115"/>
      <c r="AK57" s="117">
        <f t="shared" si="15"/>
        <v>-1.5361153568709263E-2</v>
      </c>
      <c r="AL57" s="86">
        <f>IF((AC57)=0,"",(AK57/AC57))</f>
        <v>-2.6291483052415941E-3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47.796295834039057</v>
      </c>
      <c r="I58" s="115"/>
      <c r="J58" s="119"/>
      <c r="K58" s="116">
        <f>K56+K57</f>
        <v>48.799433928799999</v>
      </c>
      <c r="L58" s="115"/>
      <c r="M58" s="117">
        <f>K58-H58</f>
        <v>1.0031380947609421</v>
      </c>
      <c r="N58" s="86">
        <f>IF((H58)=0,"",(M58/H58))</f>
        <v>2.0987779016267152E-2</v>
      </c>
      <c r="O58" s="115"/>
      <c r="P58" s="119"/>
      <c r="Q58" s="116">
        <f>Q56+Q57</f>
        <v>49.774017344800001</v>
      </c>
      <c r="R58" s="115"/>
      <c r="S58" s="117">
        <f t="shared" si="12"/>
        <v>0.97458341600000153</v>
      </c>
      <c r="T58" s="86">
        <f>IF((K58)=0,"",(S58/K58))</f>
        <v>1.997120330170123E-2</v>
      </c>
      <c r="U58" s="115"/>
      <c r="V58" s="119"/>
      <c r="W58" s="116">
        <f>W56+W57</f>
        <v>50.341800760799991</v>
      </c>
      <c r="X58" s="115"/>
      <c r="Y58" s="117">
        <f t="shared" si="13"/>
        <v>0.56778341599999038</v>
      </c>
      <c r="Z58" s="86">
        <f>IF((Q58)=0,"",(Y58/Q58))</f>
        <v>1.1407225019969339E-2</v>
      </c>
      <c r="AA58" s="115"/>
      <c r="AB58" s="119"/>
      <c r="AC58" s="116">
        <f>AC56+AC57</f>
        <v>50.785980030800005</v>
      </c>
      <c r="AD58" s="115"/>
      <c r="AE58" s="117">
        <f t="shared" si="14"/>
        <v>0.44417927000001356</v>
      </c>
      <c r="AF58" s="86">
        <f>IF((W58)=0,"",(AE58/W58))</f>
        <v>8.823269396153301E-3</v>
      </c>
      <c r="AG58" s="115"/>
      <c r="AH58" s="119"/>
      <c r="AI58" s="116">
        <f>AI56+AI57</f>
        <v>50.652456157472002</v>
      </c>
      <c r="AJ58" s="115"/>
      <c r="AK58" s="117">
        <f t="shared" si="15"/>
        <v>-0.1335238733280022</v>
      </c>
      <c r="AL58" s="86">
        <f>IF((AC58)=0,"",(AK58/AC58))</f>
        <v>-2.6291483052414155E-3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-4.78</v>
      </c>
      <c r="I59" s="115"/>
      <c r="J59" s="119"/>
      <c r="K59" s="122">
        <f>ROUND(-K58*10%,2)</f>
        <v>-4.88</v>
      </c>
      <c r="L59" s="115"/>
      <c r="M59" s="123">
        <f>K59-H59</f>
        <v>-9.9999999999999645E-2</v>
      </c>
      <c r="N59" s="92">
        <f>IF((H59)=0,"",(M59/H59))</f>
        <v>2.0920502092050135E-2</v>
      </c>
      <c r="O59" s="115"/>
      <c r="P59" s="119"/>
      <c r="Q59" s="122">
        <f>ROUND(-Q58*10%,2)</f>
        <v>-4.9800000000000004</v>
      </c>
      <c r="R59" s="115"/>
      <c r="S59" s="123">
        <f t="shared" si="12"/>
        <v>-0.10000000000000053</v>
      </c>
      <c r="T59" s="92">
        <f>IF((K59)=0,"",(S59/K59))</f>
        <v>2.0491803278688634E-2</v>
      </c>
      <c r="U59" s="115"/>
      <c r="V59" s="119"/>
      <c r="W59" s="122">
        <f>ROUND(-W58*10%,2)</f>
        <v>-5.03</v>
      </c>
      <c r="X59" s="115"/>
      <c r="Y59" s="123">
        <f t="shared" si="13"/>
        <v>-4.9999999999999822E-2</v>
      </c>
      <c r="Z59" s="92">
        <f>IF((Q59)=0,"",(Y59/Q59))</f>
        <v>1.0040160642570245E-2</v>
      </c>
      <c r="AA59" s="115"/>
      <c r="AB59" s="119"/>
      <c r="AC59" s="122">
        <f>ROUND(-AC58*10%,2)</f>
        <v>-5.08</v>
      </c>
      <c r="AD59" s="115"/>
      <c r="AE59" s="123">
        <f t="shared" si="14"/>
        <v>-4.9999999999999822E-2</v>
      </c>
      <c r="AF59" s="92">
        <f>IF((W59)=0,"",(AE59/W59))</f>
        <v>9.9403578528826676E-3</v>
      </c>
      <c r="AG59" s="115"/>
      <c r="AH59" s="119"/>
      <c r="AI59" s="122">
        <f>ROUND(-AI58*10%,2)</f>
        <v>-5.07</v>
      </c>
      <c r="AJ59" s="115"/>
      <c r="AK59" s="123">
        <f t="shared" si="15"/>
        <v>9.9999999999997868E-3</v>
      </c>
      <c r="AL59" s="92">
        <f>IF((AC59)=0,"",(AK59/AC59))</f>
        <v>-1.9685039370078319E-3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43.016295834039056</v>
      </c>
      <c r="I60" s="127"/>
      <c r="J60" s="124"/>
      <c r="K60" s="128">
        <f>SUM(K58:K59)</f>
        <v>43.919433928799997</v>
      </c>
      <c r="L60" s="127"/>
      <c r="M60" s="129">
        <f>K60-H60</f>
        <v>0.90313809476094065</v>
      </c>
      <c r="N60" s="130">
        <f>IF((H60)=0,"",(M60/H60))</f>
        <v>2.099525487376535E-2</v>
      </c>
      <c r="O60" s="127"/>
      <c r="P60" s="124"/>
      <c r="Q60" s="128">
        <f>SUM(Q58:Q59)</f>
        <v>44.794017344799997</v>
      </c>
      <c r="R60" s="127"/>
      <c r="S60" s="129">
        <f t="shared" si="12"/>
        <v>0.87458341600000011</v>
      </c>
      <c r="T60" s="130">
        <f>IF((K60)=0,"",(S60/K60))</f>
        <v>1.9913358114265117E-2</v>
      </c>
      <c r="U60" s="127"/>
      <c r="V60" s="124"/>
      <c r="W60" s="128">
        <f>SUM(W58:W59)</f>
        <v>45.31180076079999</v>
      </c>
      <c r="X60" s="127"/>
      <c r="Y60" s="129">
        <f t="shared" si="13"/>
        <v>0.51778341599999322</v>
      </c>
      <c r="Z60" s="130">
        <f>IF((Q60)=0,"",(Y60/Q60))</f>
        <v>1.155920916881328E-2</v>
      </c>
      <c r="AA60" s="127"/>
      <c r="AB60" s="124"/>
      <c r="AC60" s="128">
        <f>SUM(AC58:AC59)</f>
        <v>45.705980030800006</v>
      </c>
      <c r="AD60" s="127"/>
      <c r="AE60" s="129">
        <f t="shared" si="14"/>
        <v>0.3941792700000164</v>
      </c>
      <c r="AF60" s="130">
        <f>IF((W60)=0,"",(AE60/W60))</f>
        <v>8.6992629597945174E-3</v>
      </c>
      <c r="AG60" s="127"/>
      <c r="AH60" s="124"/>
      <c r="AI60" s="128">
        <f>SUM(AI58:AI59)</f>
        <v>45.582456157472002</v>
      </c>
      <c r="AJ60" s="127"/>
      <c r="AK60" s="129">
        <f t="shared" si="15"/>
        <v>-0.12352387332800419</v>
      </c>
      <c r="AL60" s="130">
        <f>IF((AC60)=0,"",(AK60/AC60))</f>
        <v>-2.7025757514610744E-3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zoomScaleNormal="100" workbookViewId="0">
      <selection activeCell="V68" sqref="V68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44140625" style="1" bestFit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9.88671875" style="1" bestFit="1" customWidth="1"/>
    <col min="29" max="29" width="12.4414062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9.88671875" style="1" bestFit="1" customWidth="1"/>
    <col min="35" max="35" width="12.4414062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78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8">
        <v>36000</v>
      </c>
      <c r="H6" s="9" t="s">
        <v>117</v>
      </c>
      <c r="J6" s="161"/>
      <c r="K6" s="161"/>
    </row>
    <row r="7" spans="2:42" x14ac:dyDescent="0.25">
      <c r="B7" s="6"/>
      <c r="D7" s="7" t="s">
        <v>3</v>
      </c>
      <c r="E7" s="7"/>
      <c r="F7" s="7"/>
      <c r="G7" s="168">
        <v>6800</v>
      </c>
      <c r="H7" s="9" t="s">
        <v>72</v>
      </c>
      <c r="J7" s="161"/>
      <c r="K7" s="161"/>
    </row>
    <row r="8" spans="2:42" x14ac:dyDescent="0.25">
      <c r="B8" s="6"/>
      <c r="G8" s="168">
        <v>2400000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69">
        <f>G6</f>
        <v>36000</v>
      </c>
      <c r="G12" s="16">
        <v>2.39</v>
      </c>
      <c r="H12" s="18">
        <f t="shared" ref="H12:H27" si="0">F12*G12</f>
        <v>86040</v>
      </c>
      <c r="I12" s="19"/>
      <c r="J12" s="16">
        <v>2.9746000000000001</v>
      </c>
      <c r="K12" s="18">
        <f t="shared" ref="K12:K27" si="1">$F12*J12</f>
        <v>107085.6</v>
      </c>
      <c r="L12" s="19"/>
      <c r="M12" s="21">
        <f>K12-H12</f>
        <v>21045.600000000006</v>
      </c>
      <c r="N12" s="22">
        <f>IF((H12)=0,"",(M12/H12))</f>
        <v>0.24460251046025111</v>
      </c>
      <c r="O12" s="19"/>
      <c r="P12" s="16">
        <v>3.1137000000000001</v>
      </c>
      <c r="Q12" s="18">
        <f t="shared" ref="Q12:Q27" si="2">$F12*P12</f>
        <v>112093.20000000001</v>
      </c>
      <c r="R12" s="19"/>
      <c r="S12" s="21">
        <f>Q12-K12</f>
        <v>5007.6000000000058</v>
      </c>
      <c r="T12" s="22">
        <f t="shared" ref="T12:T34" si="3">IF((K12)=0,"",(S12/K12))</f>
        <v>4.6762589928057603E-2</v>
      </c>
      <c r="U12" s="19"/>
      <c r="V12" s="16">
        <v>3.1871</v>
      </c>
      <c r="W12" s="18">
        <f t="shared" ref="W12:W27" si="4">$F12*V12</f>
        <v>114735.6</v>
      </c>
      <c r="X12" s="19"/>
      <c r="Y12" s="21">
        <f>W12-Q12</f>
        <v>2642.3999999999942</v>
      </c>
      <c r="Z12" s="22">
        <f t="shared" ref="Z12:Z34" si="5">IF((Q12)=0,"",(Y12/Q12))</f>
        <v>2.3573240838873313E-2</v>
      </c>
      <c r="AA12" s="19"/>
      <c r="AB12" s="16">
        <v>3.2349000000000001</v>
      </c>
      <c r="AC12" s="18">
        <f t="shared" ref="AC12:AC27" si="6">$F12*AB12</f>
        <v>116456.40000000001</v>
      </c>
      <c r="AD12" s="19"/>
      <c r="AE12" s="21">
        <f>AC12-W12</f>
        <v>1720.8000000000029</v>
      </c>
      <c r="AF12" s="22">
        <f t="shared" ref="AF12:AF34" si="7">IF((W12)=0,"",(AE12/W12))</f>
        <v>1.4997960528380056E-2</v>
      </c>
      <c r="AG12" s="19"/>
      <c r="AH12" s="16">
        <v>3.3277999999999999</v>
      </c>
      <c r="AI12" s="18">
        <f t="shared" ref="AI12:AI27" si="8">$F12*AH12</f>
        <v>119800.79999999999</v>
      </c>
      <c r="AJ12" s="19"/>
      <c r="AK12" s="21">
        <f>AI12-AC12</f>
        <v>3344.3999999999796</v>
      </c>
      <c r="AL12" s="22">
        <f t="shared" ref="AL12:AL34" si="9">IF((AC12)=0,"",(AK12/AC12))</f>
        <v>2.8718043834430561E-2</v>
      </c>
    </row>
    <row r="13" spans="2:42" x14ac:dyDescent="0.25">
      <c r="B13" s="14" t="s">
        <v>13</v>
      </c>
      <c r="C13" s="14"/>
      <c r="D13" s="15" t="s">
        <v>55</v>
      </c>
      <c r="E13" s="15"/>
      <c r="F13" s="169">
        <f>G6</f>
        <v>36000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69">
        <f>G6</f>
        <v>36000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69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69">
        <f>G6</f>
        <v>36000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69">
        <f>G6</f>
        <v>36000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69">
        <f>G6</f>
        <v>36000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6800</v>
      </c>
      <c r="G19" s="16">
        <v>6.3601000000000001</v>
      </c>
      <c r="H19" s="18">
        <f t="shared" si="0"/>
        <v>43248.68</v>
      </c>
      <c r="I19" s="19"/>
      <c r="J19" s="16">
        <v>7.9158999999999997</v>
      </c>
      <c r="K19" s="18">
        <f t="shared" si="1"/>
        <v>53828.119999999995</v>
      </c>
      <c r="L19" s="19"/>
      <c r="M19" s="21">
        <f t="shared" si="10"/>
        <v>10579.439999999995</v>
      </c>
      <c r="N19" s="22">
        <f t="shared" si="11"/>
        <v>0.24461879530196054</v>
      </c>
      <c r="O19" s="19"/>
      <c r="P19" s="16">
        <v>8.2860999999999994</v>
      </c>
      <c r="Q19" s="18">
        <f t="shared" si="2"/>
        <v>56345.479999999996</v>
      </c>
      <c r="R19" s="19"/>
      <c r="S19" s="21">
        <f t="shared" si="12"/>
        <v>2517.3600000000006</v>
      </c>
      <c r="T19" s="22">
        <f t="shared" si="3"/>
        <v>4.6766634242474021E-2</v>
      </c>
      <c r="U19" s="19"/>
      <c r="V19" s="16">
        <v>8.4815000000000005</v>
      </c>
      <c r="W19" s="18">
        <f t="shared" si="4"/>
        <v>57674.200000000004</v>
      </c>
      <c r="X19" s="19"/>
      <c r="Y19" s="21">
        <f t="shared" si="13"/>
        <v>1328.7200000000084</v>
      </c>
      <c r="Z19" s="22">
        <f t="shared" si="5"/>
        <v>2.358166085371903E-2</v>
      </c>
      <c r="AA19" s="19"/>
      <c r="AB19" s="16">
        <v>8.6087000000000007</v>
      </c>
      <c r="AC19" s="18">
        <f t="shared" si="6"/>
        <v>58539.16</v>
      </c>
      <c r="AD19" s="19"/>
      <c r="AE19" s="21">
        <f t="shared" si="14"/>
        <v>864.95999999999913</v>
      </c>
      <c r="AF19" s="22">
        <f t="shared" si="7"/>
        <v>1.4997347167364247E-2</v>
      </c>
      <c r="AG19" s="19"/>
      <c r="AH19" s="16">
        <v>8.8558000000000003</v>
      </c>
      <c r="AI19" s="18">
        <f t="shared" si="8"/>
        <v>60219.44</v>
      </c>
      <c r="AJ19" s="19"/>
      <c r="AK19" s="21">
        <f t="shared" si="15"/>
        <v>1680.2799999999988</v>
      </c>
      <c r="AL19" s="22">
        <f t="shared" si="9"/>
        <v>2.8703520856807628E-2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6800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6800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6800</v>
      </c>
      <c r="G24" s="16">
        <v>-5.3699999999999998E-2</v>
      </c>
      <c r="H24" s="18">
        <f t="shared" si="0"/>
        <v>-365.15999999999997</v>
      </c>
      <c r="I24" s="19"/>
      <c r="J24" s="16">
        <v>0</v>
      </c>
      <c r="K24" s="18">
        <f t="shared" si="1"/>
        <v>0</v>
      </c>
      <c r="L24" s="19"/>
      <c r="M24" s="21">
        <f t="shared" si="10"/>
        <v>365.15999999999997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6800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6800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6800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128923.56</v>
      </c>
      <c r="I28" s="31"/>
      <c r="J28" s="28"/>
      <c r="K28" s="30">
        <f>SUM(K12:K27)</f>
        <v>160913.72</v>
      </c>
      <c r="L28" s="31"/>
      <c r="M28" s="32">
        <f t="shared" si="10"/>
        <v>31990.160000000003</v>
      </c>
      <c r="N28" s="33">
        <f t="shared" si="11"/>
        <v>0.24813276952637675</v>
      </c>
      <c r="O28" s="31"/>
      <c r="P28" s="28"/>
      <c r="Q28" s="30">
        <f>SUM(Q12:Q27)</f>
        <v>168438.68</v>
      </c>
      <c r="R28" s="31"/>
      <c r="S28" s="32">
        <f t="shared" si="12"/>
        <v>7524.9599999999919</v>
      </c>
      <c r="T28" s="33">
        <f t="shared" si="3"/>
        <v>4.6763942813577312E-2</v>
      </c>
      <c r="U28" s="31"/>
      <c r="V28" s="28"/>
      <c r="W28" s="30">
        <f>SUM(W12:W27)</f>
        <v>172409.80000000002</v>
      </c>
      <c r="X28" s="31"/>
      <c r="Y28" s="32">
        <f t="shared" si="13"/>
        <v>3971.1200000000244</v>
      </c>
      <c r="Z28" s="33">
        <f t="shared" si="5"/>
        <v>2.3576057470885099E-2</v>
      </c>
      <c r="AA28" s="31"/>
      <c r="AB28" s="28"/>
      <c r="AC28" s="30">
        <f>SUM(AC12:AC27)</f>
        <v>174995.56</v>
      </c>
      <c r="AD28" s="31"/>
      <c r="AE28" s="32">
        <f t="shared" si="14"/>
        <v>2585.7599999999802</v>
      </c>
      <c r="AF28" s="33">
        <f t="shared" si="7"/>
        <v>1.4997755348013744E-2</v>
      </c>
      <c r="AG28" s="31"/>
      <c r="AH28" s="28"/>
      <c r="AI28" s="30">
        <f>SUM(AI12:AI27)</f>
        <v>180020.24</v>
      </c>
      <c r="AJ28" s="31"/>
      <c r="AK28" s="32">
        <f t="shared" si="15"/>
        <v>5024.679999999993</v>
      </c>
      <c r="AL28" s="33">
        <f t="shared" si="9"/>
        <v>2.8713185637395562E-2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6800</v>
      </c>
      <c r="G29" s="16">
        <v>-0.57825827208097746</v>
      </c>
      <c r="H29" s="18">
        <f t="shared" ref="H29:H35" si="18">F29*G29</f>
        <v>-3932.1562501506469</v>
      </c>
      <c r="I29" s="19"/>
      <c r="J29" s="16">
        <v>-0.76590000000000003</v>
      </c>
      <c r="K29" s="18">
        <f t="shared" ref="K29:K35" si="19">$F29*J29</f>
        <v>-5208.12</v>
      </c>
      <c r="L29" s="19"/>
      <c r="M29" s="21">
        <f t="shared" si="10"/>
        <v>-1275.963749849353</v>
      </c>
      <c r="N29" s="22">
        <f t="shared" si="11"/>
        <v>0.32449467128893184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5208.12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6800</v>
      </c>
      <c r="G30" s="16">
        <v>-0.46759908289152036</v>
      </c>
      <c r="H30" s="18">
        <f t="shared" si="18"/>
        <v>-3179.6737636623384</v>
      </c>
      <c r="I30" s="19"/>
      <c r="J30" s="16">
        <v>0.44340000000000002</v>
      </c>
      <c r="K30" s="18">
        <f t="shared" si="19"/>
        <v>3015.12</v>
      </c>
      <c r="L30" s="19"/>
      <c r="M30" s="21">
        <f t="shared" si="10"/>
        <v>6194.7937636623383</v>
      </c>
      <c r="N30" s="22">
        <f t="shared" si="11"/>
        <v>-1.9482482242225989</v>
      </c>
      <c r="O30" s="19"/>
      <c r="P30" s="16">
        <v>0</v>
      </c>
      <c r="Q30" s="18">
        <f t="shared" si="20"/>
        <v>0</v>
      </c>
      <c r="R30" s="19"/>
      <c r="S30" s="21">
        <f t="shared" si="12"/>
        <v>-3015.12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6800</v>
      </c>
      <c r="G31" s="16">
        <v>0</v>
      </c>
      <c r="H31" s="18">
        <f t="shared" si="18"/>
        <v>0</v>
      </c>
      <c r="I31" s="19"/>
      <c r="J31" s="16">
        <v>4.58E-2</v>
      </c>
      <c r="K31" s="18">
        <f>$F31*J31</f>
        <v>311.44</v>
      </c>
      <c r="L31" s="19"/>
      <c r="M31" s="21">
        <f t="shared" si="10"/>
        <v>311.44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-311.44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6800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6800</v>
      </c>
      <c r="G33" s="141">
        <v>1.702E-2</v>
      </c>
      <c r="H33" s="18">
        <f t="shared" si="18"/>
        <v>115.736</v>
      </c>
      <c r="I33" s="19"/>
      <c r="J33" s="141">
        <v>1.702E-2</v>
      </c>
      <c r="K33" s="18">
        <f t="shared" si="19"/>
        <v>115.736</v>
      </c>
      <c r="L33" s="19"/>
      <c r="M33" s="21">
        <f t="shared" si="10"/>
        <v>0</v>
      </c>
      <c r="N33" s="22">
        <f t="shared" si="11"/>
        <v>0</v>
      </c>
      <c r="O33" s="19"/>
      <c r="P33" s="141">
        <v>1.702E-2</v>
      </c>
      <c r="Q33" s="18">
        <f t="shared" si="20"/>
        <v>115.736</v>
      </c>
      <c r="R33" s="19"/>
      <c r="S33" s="21">
        <f t="shared" si="12"/>
        <v>0</v>
      </c>
      <c r="T33" s="22">
        <f t="shared" si="3"/>
        <v>0</v>
      </c>
      <c r="U33" s="19"/>
      <c r="V33" s="141">
        <v>1.702E-2</v>
      </c>
      <c r="W33" s="18">
        <f t="shared" si="21"/>
        <v>115.736</v>
      </c>
      <c r="X33" s="19"/>
      <c r="Y33" s="21">
        <f t="shared" si="13"/>
        <v>0</v>
      </c>
      <c r="Z33" s="22">
        <f t="shared" si="5"/>
        <v>0</v>
      </c>
      <c r="AA33" s="19"/>
      <c r="AB33" s="141">
        <v>1.702E-2</v>
      </c>
      <c r="AC33" s="18">
        <f t="shared" si="22"/>
        <v>115.736</v>
      </c>
      <c r="AD33" s="19"/>
      <c r="AE33" s="21">
        <f t="shared" si="14"/>
        <v>0</v>
      </c>
      <c r="AF33" s="22">
        <f t="shared" si="7"/>
        <v>0</v>
      </c>
      <c r="AG33" s="19"/>
      <c r="AH33" s="141">
        <v>1.702E-2</v>
      </c>
      <c r="AI33" s="18">
        <f t="shared" si="23"/>
        <v>115.736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73896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7167.9120000000003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7167.9120000000003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7167.9120000000003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7167.9120000000003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7167.9120000000003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7167.9120000000003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69">
        <f>G6</f>
        <v>36000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129095.37798618701</v>
      </c>
      <c r="I36" s="31"/>
      <c r="J36" s="42"/>
      <c r="K36" s="44">
        <f>SUM(K29:K35)+K28</f>
        <v>166315.80799999999</v>
      </c>
      <c r="L36" s="31"/>
      <c r="M36" s="32">
        <f t="shared" si="10"/>
        <v>37220.430013812977</v>
      </c>
      <c r="N36" s="33">
        <f t="shared" ref="N36:N46" si="25">IF((H36)=0,"",(M36/H36))</f>
        <v>0.28831729372832776</v>
      </c>
      <c r="O36" s="31"/>
      <c r="P36" s="42"/>
      <c r="Q36" s="44">
        <f>SUM(Q29:Q35)+Q28</f>
        <v>175722.32799999998</v>
      </c>
      <c r="R36" s="31"/>
      <c r="S36" s="32">
        <f t="shared" si="12"/>
        <v>9406.5199999999895</v>
      </c>
      <c r="T36" s="33">
        <f t="shared" ref="T36:T46" si="26">IF((K36)=0,"",(S36/K36))</f>
        <v>5.6558183573265565E-2</v>
      </c>
      <c r="U36" s="31"/>
      <c r="V36" s="42"/>
      <c r="W36" s="44">
        <f>SUM(W29:W35)+W28</f>
        <v>179693.448</v>
      </c>
      <c r="X36" s="31"/>
      <c r="Y36" s="32">
        <f t="shared" si="13"/>
        <v>3971.1200000000244</v>
      </c>
      <c r="Z36" s="33">
        <f t="shared" ref="Z36:Z46" si="27">IF((Q36)=0,"",(Y36/Q36))</f>
        <v>2.2598835590204706E-2</v>
      </c>
      <c r="AA36" s="31"/>
      <c r="AB36" s="42"/>
      <c r="AC36" s="44">
        <f>SUM(AC29:AC35)+AC28</f>
        <v>182279.20799999998</v>
      </c>
      <c r="AD36" s="31"/>
      <c r="AE36" s="32">
        <f t="shared" si="14"/>
        <v>2585.7599999999802</v>
      </c>
      <c r="AF36" s="33">
        <f t="shared" ref="AF36:AF46" si="28">IF((W36)=0,"",(AE36/W36))</f>
        <v>1.4389840190500325E-2</v>
      </c>
      <c r="AG36" s="31"/>
      <c r="AH36" s="42"/>
      <c r="AI36" s="44">
        <f>SUM(AI29:AI35)+AI28</f>
        <v>187303.88799999998</v>
      </c>
      <c r="AJ36" s="31"/>
      <c r="AK36" s="32">
        <f t="shared" si="15"/>
        <v>5024.679999999993</v>
      </c>
      <c r="AL36" s="33">
        <f t="shared" ref="AL36:AL46" si="29">IF((AC36)=0,"",(AK36/AC36))</f>
        <v>2.7565842836007898E-2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6800</v>
      </c>
      <c r="G37" s="20">
        <v>1.9737</v>
      </c>
      <c r="H37" s="18">
        <f>F37*G37</f>
        <v>13421.16</v>
      </c>
      <c r="I37" s="19"/>
      <c r="J37" s="20">
        <v>2.0497999999999998</v>
      </c>
      <c r="K37" s="18">
        <f>$F37*J37</f>
        <v>13938.64</v>
      </c>
      <c r="L37" s="19"/>
      <c r="M37" s="21">
        <f t="shared" si="10"/>
        <v>517.47999999999956</v>
      </c>
      <c r="N37" s="22">
        <f t="shared" si="25"/>
        <v>3.8557024877134284E-2</v>
      </c>
      <c r="O37" s="19"/>
      <c r="P37" s="20">
        <v>2.1187</v>
      </c>
      <c r="Q37" s="18">
        <f>$F37*P37</f>
        <v>14407.16</v>
      </c>
      <c r="R37" s="19"/>
      <c r="S37" s="21">
        <f t="shared" si="12"/>
        <v>468.52000000000044</v>
      </c>
      <c r="T37" s="22">
        <f t="shared" si="26"/>
        <v>3.3613035418089604E-2</v>
      </c>
      <c r="U37" s="19"/>
      <c r="V37" s="20">
        <v>2.1876000000000002</v>
      </c>
      <c r="W37" s="18">
        <f>$F37*V37</f>
        <v>14875.680000000002</v>
      </c>
      <c r="X37" s="19"/>
      <c r="Y37" s="21">
        <f t="shared" si="13"/>
        <v>468.52000000000226</v>
      </c>
      <c r="Z37" s="22">
        <f t="shared" si="27"/>
        <v>3.2519941473545255E-2</v>
      </c>
      <c r="AA37" s="19"/>
      <c r="AB37" s="20">
        <v>2.2565</v>
      </c>
      <c r="AC37" s="18">
        <f>$F37*AB37</f>
        <v>15344.199999999999</v>
      </c>
      <c r="AD37" s="19"/>
      <c r="AE37" s="21">
        <f t="shared" si="14"/>
        <v>468.5199999999968</v>
      </c>
      <c r="AF37" s="22">
        <f t="shared" si="28"/>
        <v>3.1495703053574471E-2</v>
      </c>
      <c r="AG37" s="19"/>
      <c r="AH37" s="20">
        <v>2.3252999999999999</v>
      </c>
      <c r="AI37" s="18">
        <f>$F37*AH37</f>
        <v>15812.039999999999</v>
      </c>
      <c r="AJ37" s="19"/>
      <c r="AK37" s="21">
        <f t="shared" si="15"/>
        <v>467.84000000000015</v>
      </c>
      <c r="AL37" s="22">
        <f t="shared" si="29"/>
        <v>3.0489696432528263E-2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6800</v>
      </c>
      <c r="G38" s="20">
        <v>1.4698</v>
      </c>
      <c r="H38" s="18">
        <f>F38*G38</f>
        <v>9994.64</v>
      </c>
      <c r="I38" s="19"/>
      <c r="J38" s="20">
        <v>1.5782</v>
      </c>
      <c r="K38" s="18">
        <f>$F38*J38</f>
        <v>10731.76</v>
      </c>
      <c r="L38" s="19"/>
      <c r="M38" s="21">
        <f t="shared" si="10"/>
        <v>737.1200000000008</v>
      </c>
      <c r="N38" s="22">
        <f t="shared" si="25"/>
        <v>7.3751530820519884E-2</v>
      </c>
      <c r="O38" s="19"/>
      <c r="P38" s="20">
        <v>1.6104000000000001</v>
      </c>
      <c r="Q38" s="18">
        <f>$F38*P38</f>
        <v>10950.720000000001</v>
      </c>
      <c r="R38" s="19"/>
      <c r="S38" s="21">
        <f t="shared" si="12"/>
        <v>218.96000000000095</v>
      </c>
      <c r="T38" s="22">
        <f t="shared" si="26"/>
        <v>2.0402990748954592E-2</v>
      </c>
      <c r="U38" s="19"/>
      <c r="V38" s="20">
        <v>1.6427</v>
      </c>
      <c r="W38" s="18">
        <f>$F38*V38</f>
        <v>11170.36</v>
      </c>
      <c r="X38" s="19"/>
      <c r="Y38" s="21">
        <f t="shared" si="13"/>
        <v>219.63999999999942</v>
      </c>
      <c r="Z38" s="22">
        <f t="shared" si="27"/>
        <v>2.0057128663685985E-2</v>
      </c>
      <c r="AA38" s="19"/>
      <c r="AB38" s="20">
        <v>1.675</v>
      </c>
      <c r="AC38" s="18">
        <f>$F38*AB38</f>
        <v>11390</v>
      </c>
      <c r="AD38" s="19"/>
      <c r="AE38" s="21">
        <f t="shared" si="14"/>
        <v>219.63999999999942</v>
      </c>
      <c r="AF38" s="22">
        <f t="shared" si="28"/>
        <v>1.9662750350033429E-2</v>
      </c>
      <c r="AG38" s="19"/>
      <c r="AH38" s="20">
        <v>1.7072000000000001</v>
      </c>
      <c r="AI38" s="18">
        <f>$F38*AH38</f>
        <v>11608.960000000001</v>
      </c>
      <c r="AJ38" s="19"/>
      <c r="AK38" s="21">
        <f t="shared" si="15"/>
        <v>218.96000000000095</v>
      </c>
      <c r="AL38" s="22">
        <f t="shared" si="29"/>
        <v>1.9223880597015009E-2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152511.17798618699</v>
      </c>
      <c r="I39" s="49"/>
      <c r="J39" s="48"/>
      <c r="K39" s="44">
        <f>SUM(K36:K38)</f>
        <v>190986.20799999998</v>
      </c>
      <c r="L39" s="49"/>
      <c r="M39" s="32">
        <f t="shared" si="10"/>
        <v>38475.030013812997</v>
      </c>
      <c r="N39" s="33">
        <f t="shared" si="25"/>
        <v>0.25227678732700959</v>
      </c>
      <c r="O39" s="49"/>
      <c r="P39" s="48"/>
      <c r="Q39" s="44">
        <f>SUM(Q36:Q38)</f>
        <v>201080.20799999998</v>
      </c>
      <c r="R39" s="49"/>
      <c r="S39" s="32">
        <f t="shared" si="12"/>
        <v>10094</v>
      </c>
      <c r="T39" s="33">
        <f t="shared" si="26"/>
        <v>5.2851983950589779E-2</v>
      </c>
      <c r="U39" s="49"/>
      <c r="V39" s="48"/>
      <c r="W39" s="44">
        <f>SUM(W36:W38)</f>
        <v>205739.48800000001</v>
      </c>
      <c r="X39" s="49"/>
      <c r="Y39" s="32">
        <f t="shared" si="13"/>
        <v>4659.2800000000279</v>
      </c>
      <c r="Z39" s="33">
        <f t="shared" si="27"/>
        <v>2.3171251145712106E-2</v>
      </c>
      <c r="AA39" s="49"/>
      <c r="AB39" s="48"/>
      <c r="AC39" s="44">
        <f>SUM(AC36:AC38)</f>
        <v>209013.408</v>
      </c>
      <c r="AD39" s="49"/>
      <c r="AE39" s="32">
        <f t="shared" si="14"/>
        <v>3273.9199999999837</v>
      </c>
      <c r="AF39" s="33">
        <f t="shared" si="28"/>
        <v>1.5912939377004689E-2</v>
      </c>
      <c r="AG39" s="49"/>
      <c r="AH39" s="48"/>
      <c r="AI39" s="44">
        <f>SUM(AI36:AI38)</f>
        <v>214724.88799999998</v>
      </c>
      <c r="AJ39" s="49"/>
      <c r="AK39" s="32">
        <f t="shared" si="15"/>
        <v>5711.4799999999814</v>
      </c>
      <c r="AL39" s="33">
        <f t="shared" si="29"/>
        <v>2.7325902460764533E-2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2473896</v>
      </c>
      <c r="G40" s="51">
        <v>4.4000000000000003E-3</v>
      </c>
      <c r="H40" s="162">
        <f t="shared" ref="H40:H48" si="30">F40*G40</f>
        <v>10885.142400000001</v>
      </c>
      <c r="I40" s="19"/>
      <c r="J40" s="51">
        <v>4.4000000000000003E-3</v>
      </c>
      <c r="K40" s="162">
        <f t="shared" ref="K40:K48" si="31">$F40*J40</f>
        <v>10885.142400000001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10885.142400000001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10885.142400000001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10885.142400000001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10885.142400000001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2473896</v>
      </c>
      <c r="G41" s="51">
        <v>1.1999999999999999E-3</v>
      </c>
      <c r="H41" s="162">
        <f t="shared" si="30"/>
        <v>2968.6751999999997</v>
      </c>
      <c r="I41" s="19"/>
      <c r="J41" s="51">
        <v>1.1999999999999999E-3</v>
      </c>
      <c r="K41" s="162">
        <f t="shared" si="31"/>
        <v>2968.6751999999997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3216.0647999999997</v>
      </c>
      <c r="R41" s="19"/>
      <c r="S41" s="21">
        <f t="shared" si="12"/>
        <v>247.38959999999997</v>
      </c>
      <c r="T41" s="163">
        <f t="shared" si="26"/>
        <v>8.3333333333333329E-2</v>
      </c>
      <c r="U41" s="19"/>
      <c r="V41" s="51">
        <v>1.2999999999999999E-3</v>
      </c>
      <c r="W41" s="162">
        <f t="shared" si="33"/>
        <v>3216.0647999999997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3216.0647999999997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3216.0647999999997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69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2400000</v>
      </c>
      <c r="G43" s="51">
        <v>7.0000000000000001E-3</v>
      </c>
      <c r="H43" s="162">
        <f t="shared" si="30"/>
        <v>16800</v>
      </c>
      <c r="I43" s="19"/>
      <c r="J43" s="51">
        <v>7.0000000000000001E-3</v>
      </c>
      <c r="K43" s="162">
        <f t="shared" si="31"/>
        <v>16800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16800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16800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16800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16800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1536000</v>
      </c>
      <c r="G44" s="55">
        <v>7.1999999999999995E-2</v>
      </c>
      <c r="H44" s="162">
        <f t="shared" si="30"/>
        <v>110591.99999999999</v>
      </c>
      <c r="I44" s="19"/>
      <c r="J44" s="55">
        <v>7.1999999999999995E-2</v>
      </c>
      <c r="K44" s="162">
        <f t="shared" si="31"/>
        <v>110591.99999999999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110591.99999999999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110591.99999999999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110591.99999999999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110591.99999999999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432000</v>
      </c>
      <c r="G45" s="55">
        <v>0.109</v>
      </c>
      <c r="H45" s="162">
        <f t="shared" si="30"/>
        <v>47088</v>
      </c>
      <c r="I45" s="19"/>
      <c r="J45" s="55">
        <v>0.109</v>
      </c>
      <c r="K45" s="162">
        <f t="shared" si="31"/>
        <v>47088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47088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47088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47088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47088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432000</v>
      </c>
      <c r="G46" s="55">
        <v>0.129</v>
      </c>
      <c r="H46" s="162">
        <f t="shared" si="30"/>
        <v>55728</v>
      </c>
      <c r="I46" s="19"/>
      <c r="J46" s="55">
        <v>0.129</v>
      </c>
      <c r="K46" s="162">
        <f t="shared" si="31"/>
        <v>55728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55728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55728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55728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55728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2399250</v>
      </c>
      <c r="G48" s="55">
        <v>9.7000000000000003E-2</v>
      </c>
      <c r="H48" s="162">
        <f t="shared" si="30"/>
        <v>232727.25</v>
      </c>
      <c r="I48" s="60"/>
      <c r="J48" s="55">
        <v>9.7000000000000003E-2</v>
      </c>
      <c r="K48" s="162">
        <f t="shared" si="31"/>
        <v>232727.25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232727.25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232727.25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232727.25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232727.25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396573.245586187</v>
      </c>
      <c r="I50" s="76"/>
      <c r="J50" s="73"/>
      <c r="K50" s="75">
        <f>SUM(K40:K46,K39)</f>
        <v>435048.27559999994</v>
      </c>
      <c r="L50" s="76"/>
      <c r="M50" s="77">
        <f>K50-H50</f>
        <v>38475.030013812939</v>
      </c>
      <c r="N50" s="78">
        <f>IF((H50)=0,"",(M50/H50))</f>
        <v>9.7018723380952798E-2</v>
      </c>
      <c r="O50" s="76"/>
      <c r="P50" s="73"/>
      <c r="Q50" s="75">
        <f>SUM(Q40:Q46,Q39)</f>
        <v>445389.66519999993</v>
      </c>
      <c r="R50" s="76"/>
      <c r="S50" s="77">
        <f t="shared" si="12"/>
        <v>10341.389599999995</v>
      </c>
      <c r="T50" s="78">
        <f>IF((K50)=0,"",(S50/K50))</f>
        <v>2.377067139442765E-2</v>
      </c>
      <c r="U50" s="76"/>
      <c r="V50" s="73"/>
      <c r="W50" s="75">
        <f>SUM(W40:W46,W39)</f>
        <v>450048.94519999996</v>
      </c>
      <c r="X50" s="76"/>
      <c r="Y50" s="77">
        <f t="shared" si="13"/>
        <v>4659.2800000000279</v>
      </c>
      <c r="Z50" s="78">
        <f>IF((Q50)=0,"",(Y50/Q50))</f>
        <v>1.046113182241847E-2</v>
      </c>
      <c r="AA50" s="76"/>
      <c r="AB50" s="73"/>
      <c r="AC50" s="75">
        <f>SUM(AC40:AC46,AC39)</f>
        <v>453322.8652</v>
      </c>
      <c r="AD50" s="76"/>
      <c r="AE50" s="77">
        <f t="shared" si="14"/>
        <v>3273.9200000000419</v>
      </c>
      <c r="AF50" s="78">
        <f>IF((W50)=0,"",(AE50/W50))</f>
        <v>7.2745865420151684E-3</v>
      </c>
      <c r="AG50" s="76"/>
      <c r="AH50" s="73"/>
      <c r="AI50" s="75">
        <f>SUM(AI40:AI46,AI39)</f>
        <v>459034.34519999998</v>
      </c>
      <c r="AJ50" s="76"/>
      <c r="AK50" s="77">
        <f t="shared" si="15"/>
        <v>5711.4799999999814</v>
      </c>
      <c r="AL50" s="78">
        <f>IF((AC50)=0,"",(AK50/AC50))</f>
        <v>1.2599143873936632E-2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51554.52192620431</v>
      </c>
      <c r="I51" s="83"/>
      <c r="J51" s="80">
        <v>0.13</v>
      </c>
      <c r="K51" s="84">
        <f>K50*J51</f>
        <v>56556.275827999991</v>
      </c>
      <c r="L51" s="83"/>
      <c r="M51" s="85">
        <f>K51-H51</f>
        <v>5001.7539017956806</v>
      </c>
      <c r="N51" s="86">
        <f>IF((H51)=0,"",(M51/H51))</f>
        <v>9.701872338095277E-2</v>
      </c>
      <c r="O51" s="83"/>
      <c r="P51" s="80">
        <v>0.13</v>
      </c>
      <c r="Q51" s="84">
        <f>Q50*P51</f>
        <v>57900.656475999996</v>
      </c>
      <c r="R51" s="83"/>
      <c r="S51" s="85">
        <f t="shared" si="12"/>
        <v>1344.3806480000057</v>
      </c>
      <c r="T51" s="86">
        <f>IF((K51)=0,"",(S51/K51))</f>
        <v>2.3770671394427765E-2</v>
      </c>
      <c r="U51" s="83"/>
      <c r="V51" s="80">
        <v>0.13</v>
      </c>
      <c r="W51" s="84">
        <f>W50*V51</f>
        <v>58506.362875999999</v>
      </c>
      <c r="X51" s="83"/>
      <c r="Y51" s="85">
        <f t="shared" si="13"/>
        <v>605.70640000000276</v>
      </c>
      <c r="Z51" s="86">
        <f>IF((Q51)=0,"",(Y51/Q51))</f>
        <v>1.0461131822418455E-2</v>
      </c>
      <c r="AA51" s="83"/>
      <c r="AB51" s="80">
        <v>0.13</v>
      </c>
      <c r="AC51" s="84">
        <f>AC50*AB51</f>
        <v>58931.972476000003</v>
      </c>
      <c r="AD51" s="83"/>
      <c r="AE51" s="85">
        <f t="shared" si="14"/>
        <v>425.60960000000341</v>
      </c>
      <c r="AF51" s="86">
        <f>IF((W51)=0,"",(AE51/W51))</f>
        <v>7.2745865420151337E-3</v>
      </c>
      <c r="AG51" s="83"/>
      <c r="AH51" s="80">
        <v>0.13</v>
      </c>
      <c r="AI51" s="84">
        <f>AI50*AH51</f>
        <v>59674.464875999998</v>
      </c>
      <c r="AJ51" s="83"/>
      <c r="AK51" s="85">
        <f t="shared" si="15"/>
        <v>742.49239999999554</v>
      </c>
      <c r="AL51" s="86">
        <f>IF((AC51)=0,"",(AK51/AC51))</f>
        <v>1.2599143873936597E-2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448127.76751239132</v>
      </c>
      <c r="I52" s="83"/>
      <c r="J52" s="88"/>
      <c r="K52" s="84">
        <f>K50+K51</f>
        <v>491604.55142799992</v>
      </c>
      <c r="L52" s="83"/>
      <c r="M52" s="85">
        <f>K52-H52</f>
        <v>43476.783915608597</v>
      </c>
      <c r="N52" s="86">
        <f>IF((H52)=0,"",(M52/H52))</f>
        <v>9.7018723380952743E-2</v>
      </c>
      <c r="O52" s="83"/>
      <c r="P52" s="88"/>
      <c r="Q52" s="84">
        <f>Q50+Q51</f>
        <v>503290.3216759999</v>
      </c>
      <c r="R52" s="83"/>
      <c r="S52" s="85">
        <f t="shared" si="12"/>
        <v>11685.770247999986</v>
      </c>
      <c r="T52" s="86">
        <f>IF((K52)=0,"",(S52/K52))</f>
        <v>2.3770671394427633E-2</v>
      </c>
      <c r="U52" s="83"/>
      <c r="V52" s="88"/>
      <c r="W52" s="84">
        <f>W50+W51</f>
        <v>508555.30807599996</v>
      </c>
      <c r="X52" s="83"/>
      <c r="Y52" s="85">
        <f t="shared" si="13"/>
        <v>5264.9864000000525</v>
      </c>
      <c r="Z52" s="86">
        <f>IF((Q52)=0,"",(Y52/Q52))</f>
        <v>1.0461131822418514E-2</v>
      </c>
      <c r="AA52" s="83"/>
      <c r="AB52" s="88"/>
      <c r="AC52" s="84">
        <f>AC50+AC51</f>
        <v>512254.83767600002</v>
      </c>
      <c r="AD52" s="83"/>
      <c r="AE52" s="85">
        <f t="shared" si="14"/>
        <v>3699.5296000000671</v>
      </c>
      <c r="AF52" s="86">
        <f>IF((W52)=0,"",(AE52/W52))</f>
        <v>7.2745865420152074E-3</v>
      </c>
      <c r="AG52" s="83"/>
      <c r="AH52" s="88"/>
      <c r="AI52" s="84">
        <f>AI50+AI51</f>
        <v>518708.81007599999</v>
      </c>
      <c r="AJ52" s="83"/>
      <c r="AK52" s="85">
        <f t="shared" si="15"/>
        <v>6453.9723999999696</v>
      </c>
      <c r="AL52" s="86">
        <f>IF((AC52)=0,"",(AK52/AC52))</f>
        <v>1.2599143873936612E-2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-44812.78</v>
      </c>
      <c r="I53" s="83"/>
      <c r="J53" s="88"/>
      <c r="K53" s="90">
        <f>ROUND(-K52*10%,2)</f>
        <v>-49160.46</v>
      </c>
      <c r="L53" s="83"/>
      <c r="M53" s="91">
        <f>K53-H53</f>
        <v>-4347.68</v>
      </c>
      <c r="N53" s="92">
        <f>IF((H53)=0,"",(M53/H53))</f>
        <v>9.701875223987444E-2</v>
      </c>
      <c r="O53" s="83"/>
      <c r="P53" s="88"/>
      <c r="Q53" s="90">
        <f>ROUND(-Q52*10%,2)</f>
        <v>-50329.03</v>
      </c>
      <c r="R53" s="83"/>
      <c r="S53" s="91">
        <f t="shared" si="12"/>
        <v>-1168.5699999999997</v>
      </c>
      <c r="T53" s="92">
        <f>IF((K53)=0,"",(S53/K53))</f>
        <v>2.3770526150487602E-2</v>
      </c>
      <c r="U53" s="83"/>
      <c r="V53" s="88"/>
      <c r="W53" s="90">
        <f>ROUND(-W52*10%,2)</f>
        <v>-50855.53</v>
      </c>
      <c r="X53" s="83"/>
      <c r="Y53" s="91">
        <f t="shared" si="13"/>
        <v>-526.5</v>
      </c>
      <c r="Z53" s="92">
        <f>IF((Q53)=0,"",(Y53/Q53))</f>
        <v>1.0461159295142386E-2</v>
      </c>
      <c r="AA53" s="83"/>
      <c r="AB53" s="88"/>
      <c r="AC53" s="90">
        <f>ROUND(-AC52*10%,2)</f>
        <v>-51225.48</v>
      </c>
      <c r="AD53" s="83"/>
      <c r="AE53" s="91">
        <f t="shared" si="14"/>
        <v>-369.95000000000437</v>
      </c>
      <c r="AF53" s="92">
        <f>IF((W53)=0,"",(AE53/W53))</f>
        <v>7.2745284534445785E-3</v>
      </c>
      <c r="AG53" s="83"/>
      <c r="AH53" s="88"/>
      <c r="AI53" s="90">
        <f>ROUND(-AI52*10%,2)</f>
        <v>-51870.879999999997</v>
      </c>
      <c r="AJ53" s="83"/>
      <c r="AK53" s="91">
        <f t="shared" si="15"/>
        <v>-645.39999999999418</v>
      </c>
      <c r="AL53" s="92">
        <f>IF((AC53)=0,"",(AK53/AC53))</f>
        <v>1.2599198680031776E-2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403314.98751239129</v>
      </c>
      <c r="I54" s="96"/>
      <c r="J54" s="93"/>
      <c r="K54" s="97">
        <f>K52+K53</f>
        <v>442444.0914279999</v>
      </c>
      <c r="L54" s="96"/>
      <c r="M54" s="98">
        <f>K54-H54</f>
        <v>39129.103915608604</v>
      </c>
      <c r="N54" s="99">
        <f>IF((H54)=0,"",(M54/H54))</f>
        <v>9.7018720174405659E-2</v>
      </c>
      <c r="O54" s="96"/>
      <c r="P54" s="93"/>
      <c r="Q54" s="97">
        <f>Q52+Q53</f>
        <v>452961.29167599988</v>
      </c>
      <c r="R54" s="96"/>
      <c r="S54" s="98">
        <f t="shared" si="12"/>
        <v>10517.200247999979</v>
      </c>
      <c r="T54" s="99">
        <f>IF((K54)=0,"",(S54/K54))</f>
        <v>2.3770687532644948E-2</v>
      </c>
      <c r="U54" s="96"/>
      <c r="V54" s="93"/>
      <c r="W54" s="97">
        <f>W52+W53</f>
        <v>457699.77807599993</v>
      </c>
      <c r="X54" s="96"/>
      <c r="Y54" s="98">
        <f t="shared" si="13"/>
        <v>4738.4864000000525</v>
      </c>
      <c r="Z54" s="99">
        <f>IF((Q54)=0,"",(Y54/Q54))</f>
        <v>1.0461128769893784E-2</v>
      </c>
      <c r="AA54" s="96"/>
      <c r="AB54" s="93"/>
      <c r="AC54" s="97">
        <f>AC52+AC53</f>
        <v>461029.35767600004</v>
      </c>
      <c r="AD54" s="96"/>
      <c r="AE54" s="98">
        <f t="shared" si="14"/>
        <v>3329.5796000001137</v>
      </c>
      <c r="AF54" s="99">
        <f>IF((W54)=0,"",(AE54/W54))</f>
        <v>7.2745929963008308E-3</v>
      </c>
      <c r="AG54" s="96"/>
      <c r="AH54" s="93"/>
      <c r="AI54" s="97">
        <f>AI52+AI53</f>
        <v>466837.93007599999</v>
      </c>
      <c r="AJ54" s="96"/>
      <c r="AK54" s="98">
        <f t="shared" si="15"/>
        <v>5808.5723999999464</v>
      </c>
      <c r="AL54" s="99">
        <f>IF((AC54)=0,"",(AK54/AC54))</f>
        <v>1.2599137784370917E-2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415954.745586187</v>
      </c>
      <c r="I56" s="110"/>
      <c r="J56" s="107"/>
      <c r="K56" s="109">
        <f>SUM(K47:K48,K39,K40:K43)</f>
        <v>454429.77559999999</v>
      </c>
      <c r="L56" s="110"/>
      <c r="M56" s="111">
        <f>K56-H56</f>
        <v>38475.030013812997</v>
      </c>
      <c r="N56" s="78">
        <f>IF((H56)=0,"",(M56/H56))</f>
        <v>9.2498115292786967E-2</v>
      </c>
      <c r="O56" s="110"/>
      <c r="P56" s="107"/>
      <c r="Q56" s="109">
        <f>SUM(Q47:Q48,Q39,Q40:Q43)</f>
        <v>464771.16519999999</v>
      </c>
      <c r="R56" s="110"/>
      <c r="S56" s="111">
        <f t="shared" si="12"/>
        <v>10341.389599999995</v>
      </c>
      <c r="T56" s="78">
        <f>IF((K56)=0,"",(S56/K56))</f>
        <v>2.2756848594143914E-2</v>
      </c>
      <c r="U56" s="110"/>
      <c r="V56" s="107"/>
      <c r="W56" s="109">
        <f>SUM(W47:W48,W39,W40:W43)</f>
        <v>469430.44520000002</v>
      </c>
      <c r="X56" s="110"/>
      <c r="Y56" s="111">
        <f t="shared" si="13"/>
        <v>4659.2800000000279</v>
      </c>
      <c r="Z56" s="78">
        <f>IF((Q56)=0,"",(Y56/Q56))</f>
        <v>1.0024890416760364E-2</v>
      </c>
      <c r="AA56" s="110"/>
      <c r="AB56" s="107"/>
      <c r="AC56" s="109">
        <f>SUM(AC47:AC48,AC39,AC40:AC43)</f>
        <v>472704.3652</v>
      </c>
      <c r="AD56" s="110"/>
      <c r="AE56" s="111">
        <f t="shared" si="14"/>
        <v>3273.9199999999837</v>
      </c>
      <c r="AF56" s="78">
        <f>IF((W56)=0,"",(AE56/W56))</f>
        <v>6.9742387471377915E-3</v>
      </c>
      <c r="AG56" s="110"/>
      <c r="AH56" s="107"/>
      <c r="AI56" s="109">
        <f>SUM(AI47:AI48,AI39,AI40:AI43)</f>
        <v>478415.84519999998</v>
      </c>
      <c r="AJ56" s="110"/>
      <c r="AK56" s="111">
        <f t="shared" si="15"/>
        <v>5711.4799999999814</v>
      </c>
      <c r="AL56" s="78">
        <f>IF((AC56)=0,"",(AK56/AC56))</f>
        <v>1.2082562422675046E-2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54074.116926204311</v>
      </c>
      <c r="I57" s="115"/>
      <c r="J57" s="113">
        <v>0.13</v>
      </c>
      <c r="K57" s="116">
        <f>K56*J57</f>
        <v>59075.870827999999</v>
      </c>
      <c r="L57" s="115"/>
      <c r="M57" s="117">
        <f>K57-H57</f>
        <v>5001.7539017956879</v>
      </c>
      <c r="N57" s="86">
        <f>IF((H57)=0,"",(M57/H57))</f>
        <v>9.2498115292786939E-2</v>
      </c>
      <c r="O57" s="115"/>
      <c r="P57" s="113">
        <v>0.13</v>
      </c>
      <c r="Q57" s="116">
        <f>Q56*P57</f>
        <v>60420.251475999998</v>
      </c>
      <c r="R57" s="115"/>
      <c r="S57" s="117">
        <f t="shared" si="12"/>
        <v>1344.3806479999985</v>
      </c>
      <c r="T57" s="86">
        <f>IF((K57)=0,"",(S57/K57))</f>
        <v>2.27568485941439E-2</v>
      </c>
      <c r="U57" s="115"/>
      <c r="V57" s="113">
        <v>0.13</v>
      </c>
      <c r="W57" s="116">
        <f>W56*V57</f>
        <v>61025.957876000008</v>
      </c>
      <c r="X57" s="115"/>
      <c r="Y57" s="117">
        <f t="shared" si="13"/>
        <v>605.70640000001004</v>
      </c>
      <c r="Z57" s="86">
        <f>IF((Q57)=0,"",(Y57/Q57))</f>
        <v>1.002489041676047E-2</v>
      </c>
      <c r="AA57" s="115"/>
      <c r="AB57" s="113">
        <v>0.13</v>
      </c>
      <c r="AC57" s="116">
        <f>AC56*AB57</f>
        <v>61451.567476000004</v>
      </c>
      <c r="AD57" s="115"/>
      <c r="AE57" s="117">
        <f t="shared" si="14"/>
        <v>425.60959999999614</v>
      </c>
      <c r="AF57" s="86">
        <f>IF((W57)=0,"",(AE57/W57))</f>
        <v>6.974238747137762E-3</v>
      </c>
      <c r="AG57" s="115"/>
      <c r="AH57" s="113">
        <v>0.13</v>
      </c>
      <c r="AI57" s="116">
        <f>AI56*AH57</f>
        <v>62194.059875999999</v>
      </c>
      <c r="AJ57" s="115"/>
      <c r="AK57" s="117">
        <f t="shared" si="15"/>
        <v>742.49239999999554</v>
      </c>
      <c r="AL57" s="86">
        <f>IF((AC57)=0,"",(AK57/AC57))</f>
        <v>1.2082562422675011E-2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470028.86251239129</v>
      </c>
      <c r="I58" s="115"/>
      <c r="J58" s="119"/>
      <c r="K58" s="116">
        <f>K56+K57</f>
        <v>513505.64642800001</v>
      </c>
      <c r="L58" s="115"/>
      <c r="M58" s="117">
        <f>K58-H58</f>
        <v>43476.783915608714</v>
      </c>
      <c r="N58" s="86">
        <f>IF((H58)=0,"",(M58/H58))</f>
        <v>9.2498115292787036E-2</v>
      </c>
      <c r="O58" s="115"/>
      <c r="P58" s="119"/>
      <c r="Q58" s="116">
        <f>Q56+Q57</f>
        <v>525191.41667599999</v>
      </c>
      <c r="R58" s="115"/>
      <c r="S58" s="117">
        <f t="shared" si="12"/>
        <v>11685.770247999986</v>
      </c>
      <c r="T58" s="86">
        <f>IF((K58)=0,"",(S58/K58))</f>
        <v>2.27568485941439E-2</v>
      </c>
      <c r="U58" s="115"/>
      <c r="V58" s="119"/>
      <c r="W58" s="116">
        <f>W56+W57</f>
        <v>530456.40307600005</v>
      </c>
      <c r="X58" s="115"/>
      <c r="Y58" s="117">
        <f t="shared" si="13"/>
        <v>5264.9864000000525</v>
      </c>
      <c r="Z58" s="86">
        <f>IF((Q58)=0,"",(Y58/Q58))</f>
        <v>1.0024890416760404E-2</v>
      </c>
      <c r="AA58" s="115"/>
      <c r="AB58" s="119"/>
      <c r="AC58" s="116">
        <f>AC56+AC57</f>
        <v>534155.93267600005</v>
      </c>
      <c r="AD58" s="115"/>
      <c r="AE58" s="117">
        <f t="shared" si="14"/>
        <v>3699.5296000000089</v>
      </c>
      <c r="AF58" s="86">
        <f>IF((W58)=0,"",(AE58/W58))</f>
        <v>6.9742387471378427E-3</v>
      </c>
      <c r="AG58" s="115"/>
      <c r="AH58" s="119"/>
      <c r="AI58" s="116">
        <f>AI56+AI57</f>
        <v>540609.90507600002</v>
      </c>
      <c r="AJ58" s="115"/>
      <c r="AK58" s="117">
        <f t="shared" si="15"/>
        <v>6453.9723999999696</v>
      </c>
      <c r="AL58" s="86">
        <f>IF((AC58)=0,"",(AK58/AC58))</f>
        <v>1.2082562422675027E-2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-47002.89</v>
      </c>
      <c r="I59" s="115"/>
      <c r="J59" s="119"/>
      <c r="K59" s="122">
        <f>ROUND(-K58*10%,2)</f>
        <v>-51350.559999999998</v>
      </c>
      <c r="L59" s="115"/>
      <c r="M59" s="123">
        <f>K59-H59</f>
        <v>-4347.6699999999983</v>
      </c>
      <c r="N59" s="92">
        <f>IF((H59)=0,"",(M59/H59))</f>
        <v>9.2497929382640051E-2</v>
      </c>
      <c r="O59" s="115"/>
      <c r="P59" s="119"/>
      <c r="Q59" s="122">
        <f>ROUND(-Q58*10%,2)</f>
        <v>-52519.14</v>
      </c>
      <c r="R59" s="115"/>
      <c r="S59" s="123">
        <f t="shared" si="12"/>
        <v>-1168.5800000000017</v>
      </c>
      <c r="T59" s="92">
        <f>IF((K59)=0,"",(S59/K59))</f>
        <v>2.2756908590675581E-2</v>
      </c>
      <c r="U59" s="115"/>
      <c r="V59" s="119"/>
      <c r="W59" s="122">
        <f>ROUND(-W58*10%,2)</f>
        <v>-53045.64</v>
      </c>
      <c r="X59" s="115"/>
      <c r="Y59" s="123">
        <f t="shared" si="13"/>
        <v>-526.5</v>
      </c>
      <c r="Z59" s="92">
        <f>IF((Q59)=0,"",(Y59/Q59))</f>
        <v>1.0024916630394176E-2</v>
      </c>
      <c r="AA59" s="115"/>
      <c r="AB59" s="119"/>
      <c r="AC59" s="122">
        <f>ROUND(-AC58*10%,2)</f>
        <v>-53415.59</v>
      </c>
      <c r="AD59" s="115"/>
      <c r="AE59" s="123">
        <f t="shared" si="14"/>
        <v>-369.94999999999709</v>
      </c>
      <c r="AF59" s="92">
        <f>IF((W59)=0,"",(AE59/W59))</f>
        <v>6.9741829865752796E-3</v>
      </c>
      <c r="AG59" s="115"/>
      <c r="AH59" s="119"/>
      <c r="AI59" s="122">
        <f>ROUND(-AI58*10%,2)</f>
        <v>-54060.99</v>
      </c>
      <c r="AJ59" s="115"/>
      <c r="AK59" s="123">
        <f t="shared" si="15"/>
        <v>-645.40000000000146</v>
      </c>
      <c r="AL59" s="92">
        <f>IF((AC59)=0,"",(AK59/AC59))</f>
        <v>1.2082614832111777E-2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423025.97251239128</v>
      </c>
      <c r="I60" s="127"/>
      <c r="J60" s="124"/>
      <c r="K60" s="128">
        <f>SUM(K58:K59)</f>
        <v>462155.08642800001</v>
      </c>
      <c r="L60" s="127"/>
      <c r="M60" s="129">
        <f>K60-H60</f>
        <v>39129.11391560873</v>
      </c>
      <c r="N60" s="130">
        <f>IF((H60)=0,"",(M60/H60))</f>
        <v>9.2498135949471899E-2</v>
      </c>
      <c r="O60" s="127"/>
      <c r="P60" s="124"/>
      <c r="Q60" s="128">
        <f>SUM(Q58:Q59)</f>
        <v>472672.27667599998</v>
      </c>
      <c r="R60" s="127"/>
      <c r="S60" s="129">
        <f t="shared" si="12"/>
        <v>10517.19024799997</v>
      </c>
      <c r="T60" s="130">
        <f>IF((K60)=0,"",(S60/K60))</f>
        <v>2.2756841927863241E-2</v>
      </c>
      <c r="U60" s="127"/>
      <c r="V60" s="124"/>
      <c r="W60" s="128">
        <f>SUM(W58:W59)</f>
        <v>477410.76307600003</v>
      </c>
      <c r="X60" s="127"/>
      <c r="Y60" s="129">
        <f t="shared" si="13"/>
        <v>4738.4864000000525</v>
      </c>
      <c r="Z60" s="130">
        <f>IF((Q60)=0,"",(Y60/Q60))</f>
        <v>1.0024887504134532E-2</v>
      </c>
      <c r="AA60" s="127"/>
      <c r="AB60" s="124"/>
      <c r="AC60" s="128">
        <f>SUM(AC58:AC59)</f>
        <v>480740.34267600009</v>
      </c>
      <c r="AD60" s="127"/>
      <c r="AE60" s="129">
        <f t="shared" si="14"/>
        <v>3329.5796000000555</v>
      </c>
      <c r="AF60" s="130">
        <f>IF((W60)=0,"",(AE60/W60))</f>
        <v>6.9742449427559567E-3</v>
      </c>
      <c r="AG60" s="127"/>
      <c r="AH60" s="124"/>
      <c r="AI60" s="128">
        <f>SUM(AI58:AI59)</f>
        <v>486548.91507600003</v>
      </c>
      <c r="AJ60" s="127"/>
      <c r="AK60" s="129">
        <f t="shared" si="15"/>
        <v>5808.5723999999464</v>
      </c>
      <c r="AL60" s="130">
        <f>IF((AC60)=0,"",(AK60/AC60))</f>
        <v>1.2082556599404626E-2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topLeftCell="I41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500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16.38</v>
      </c>
      <c r="K12" s="18">
        <f t="shared" ref="K12:K27" si="1">$F12*J12</f>
        <v>16.38</v>
      </c>
      <c r="L12" s="19"/>
      <c r="M12" s="21">
        <f>K12-H12</f>
        <v>1.4599999999999991</v>
      </c>
      <c r="N12" s="22">
        <f>IF((H12)=0,"",(M12/H12))</f>
        <v>9.7855227882037474E-2</v>
      </c>
      <c r="O12" s="19"/>
      <c r="P12" s="16">
        <v>17.13</v>
      </c>
      <c r="Q12" s="18">
        <f t="shared" ref="Q12:Q27" si="2">$F12*P12</f>
        <v>17.13</v>
      </c>
      <c r="R12" s="19"/>
      <c r="S12" s="21">
        <f>Q12-K12</f>
        <v>0.75</v>
      </c>
      <c r="T12" s="22">
        <f t="shared" ref="T12:T34" si="3">IF((K12)=0,"",(S12/K12))</f>
        <v>4.5787545787545791E-2</v>
      </c>
      <c r="U12" s="19"/>
      <c r="V12" s="16">
        <v>17.489999999999998</v>
      </c>
      <c r="W12" s="18">
        <f t="shared" ref="W12:W27" si="4">$F12*V12</f>
        <v>17.489999999999998</v>
      </c>
      <c r="X12" s="19"/>
      <c r="Y12" s="21">
        <f>W12-Q12</f>
        <v>0.35999999999999943</v>
      </c>
      <c r="Z12" s="22">
        <f t="shared" ref="Z12:Z34" si="5">IF((Q12)=0,"",(Y12/Q12))</f>
        <v>2.1015761821365993E-2</v>
      </c>
      <c r="AA12" s="19"/>
      <c r="AB12" s="16">
        <v>17.739999999999998</v>
      </c>
      <c r="AC12" s="18">
        <f t="shared" ref="AC12:AC27" si="6">$F12*AB12</f>
        <v>17.739999999999998</v>
      </c>
      <c r="AD12" s="19"/>
      <c r="AE12" s="21">
        <f>AC12-W12</f>
        <v>0.25</v>
      </c>
      <c r="AF12" s="22">
        <f t="shared" ref="AF12:AF34" si="7">IF((W12)=0,"",(AE12/W12))</f>
        <v>1.4293882218410521E-2</v>
      </c>
      <c r="AG12" s="19"/>
      <c r="AH12" s="16">
        <v>18.25</v>
      </c>
      <c r="AI12" s="18">
        <f t="shared" ref="AI12:AI27" si="8">$F12*AH12</f>
        <v>18.25</v>
      </c>
      <c r="AJ12" s="19"/>
      <c r="AK12" s="21">
        <f>AI12-AC12</f>
        <v>0.51000000000000156</v>
      </c>
      <c r="AL12" s="22">
        <f t="shared" ref="AL12:AL34" si="9">IF((AC12)=0,"",(AK12/AC12))</f>
        <v>2.874859075535522E-2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si="10"/>
        <v>-1.47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500</v>
      </c>
      <c r="G19" s="16">
        <v>1.47E-2</v>
      </c>
      <c r="H19" s="18">
        <f t="shared" si="0"/>
        <v>7.35</v>
      </c>
      <c r="I19" s="19"/>
      <c r="J19" s="16">
        <v>1.61E-2</v>
      </c>
      <c r="K19" s="18">
        <f t="shared" si="1"/>
        <v>8.0500000000000007</v>
      </c>
      <c r="L19" s="19"/>
      <c r="M19" s="21">
        <f t="shared" si="10"/>
        <v>0.70000000000000107</v>
      </c>
      <c r="N19" s="22">
        <f t="shared" si="11"/>
        <v>9.5238095238095385E-2</v>
      </c>
      <c r="O19" s="19"/>
      <c r="P19" s="16">
        <v>1.6799999999999999E-2</v>
      </c>
      <c r="Q19" s="18">
        <f t="shared" si="2"/>
        <v>8.4</v>
      </c>
      <c r="R19" s="19"/>
      <c r="S19" s="21">
        <f t="shared" si="12"/>
        <v>0.34999999999999964</v>
      </c>
      <c r="T19" s="22">
        <f t="shared" si="3"/>
        <v>4.3478260869565168E-2</v>
      </c>
      <c r="U19" s="19"/>
      <c r="V19" s="16">
        <v>1.7100000000000001E-2</v>
      </c>
      <c r="W19" s="18">
        <f t="shared" si="4"/>
        <v>8.5500000000000007</v>
      </c>
      <c r="X19" s="19"/>
      <c r="Y19" s="21">
        <f t="shared" si="13"/>
        <v>0.15000000000000036</v>
      </c>
      <c r="Z19" s="22">
        <f t="shared" si="5"/>
        <v>1.7857142857142898E-2</v>
      </c>
      <c r="AA19" s="19"/>
      <c r="AB19" s="16">
        <v>1.7299999999999999E-2</v>
      </c>
      <c r="AC19" s="18">
        <f t="shared" si="6"/>
        <v>8.65</v>
      </c>
      <c r="AD19" s="19"/>
      <c r="AE19" s="21">
        <f t="shared" si="14"/>
        <v>9.9999999999999645E-2</v>
      </c>
      <c r="AF19" s="22">
        <f t="shared" si="7"/>
        <v>1.1695906432748496E-2</v>
      </c>
      <c r="AG19" s="19"/>
      <c r="AH19" s="16">
        <v>1.78E-2</v>
      </c>
      <c r="AI19" s="18">
        <f t="shared" si="8"/>
        <v>8.9</v>
      </c>
      <c r="AJ19" s="19"/>
      <c r="AK19" s="21">
        <f t="shared" si="15"/>
        <v>0.25</v>
      </c>
      <c r="AL19" s="22">
        <f t="shared" si="9"/>
        <v>2.8901734104046242E-2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0"/>
        <v>0.01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500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-0.05</v>
      </c>
      <c r="L21" s="19"/>
      <c r="M21" s="21">
        <f t="shared" si="10"/>
        <v>-0.05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0.05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500</v>
      </c>
      <c r="G24" s="16">
        <v>-1E-4</v>
      </c>
      <c r="H24" s="18">
        <f t="shared" si="0"/>
        <v>-0.05</v>
      </c>
      <c r="I24" s="19"/>
      <c r="J24" s="16">
        <v>0</v>
      </c>
      <c r="K24" s="18">
        <f t="shared" si="1"/>
        <v>0</v>
      </c>
      <c r="L24" s="19"/>
      <c r="M24" s="21">
        <f t="shared" si="10"/>
        <v>0.05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23.73</v>
      </c>
      <c r="I28" s="31"/>
      <c r="J28" s="28"/>
      <c r="K28" s="30">
        <f>SUM(K12:K27)</f>
        <v>24.39</v>
      </c>
      <c r="L28" s="31"/>
      <c r="M28" s="32">
        <f t="shared" si="10"/>
        <v>0.66000000000000014</v>
      </c>
      <c r="N28" s="33">
        <f t="shared" si="11"/>
        <v>2.7812895069532242E-2</v>
      </c>
      <c r="O28" s="31"/>
      <c r="P28" s="28"/>
      <c r="Q28" s="30">
        <f>SUM(Q12:Q27)</f>
        <v>25.53</v>
      </c>
      <c r="R28" s="31"/>
      <c r="S28" s="32">
        <f t="shared" si="12"/>
        <v>1.1400000000000006</v>
      </c>
      <c r="T28" s="33">
        <f t="shared" si="3"/>
        <v>4.6740467404674066E-2</v>
      </c>
      <c r="U28" s="31"/>
      <c r="V28" s="28"/>
      <c r="W28" s="30">
        <f>SUM(W12:W27)</f>
        <v>26.04</v>
      </c>
      <c r="X28" s="31"/>
      <c r="Y28" s="32">
        <f t="shared" si="13"/>
        <v>0.50999999999999801</v>
      </c>
      <c r="Z28" s="33">
        <f t="shared" si="5"/>
        <v>1.9976498237367725E-2</v>
      </c>
      <c r="AA28" s="31"/>
      <c r="AB28" s="28"/>
      <c r="AC28" s="30">
        <f>SUM(AC12:AC27)</f>
        <v>26.39</v>
      </c>
      <c r="AD28" s="31"/>
      <c r="AE28" s="32">
        <f t="shared" si="14"/>
        <v>0.35000000000000142</v>
      </c>
      <c r="AF28" s="33">
        <f t="shared" si="7"/>
        <v>1.3440860215053819E-2</v>
      </c>
      <c r="AG28" s="31"/>
      <c r="AH28" s="28"/>
      <c r="AI28" s="30">
        <f>SUM(AI12:AI27)</f>
        <v>27.15</v>
      </c>
      <c r="AJ28" s="31"/>
      <c r="AK28" s="32">
        <f t="shared" si="15"/>
        <v>0.75999999999999801</v>
      </c>
      <c r="AL28" s="33">
        <f t="shared" si="9"/>
        <v>2.8798787419476998E-2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500</v>
      </c>
      <c r="G29" s="16">
        <v>-1.6000000000000001E-3</v>
      </c>
      <c r="H29" s="18">
        <f t="shared" ref="H29:H35" si="17">F29*G29</f>
        <v>-0.8</v>
      </c>
      <c r="I29" s="19"/>
      <c r="J29" s="16">
        <v>-6.9999999999999999E-4</v>
      </c>
      <c r="K29" s="18">
        <f t="shared" ref="K29:K35" si="18">$F29*J29</f>
        <v>-0.35</v>
      </c>
      <c r="L29" s="19"/>
      <c r="M29" s="21">
        <f t="shared" si="10"/>
        <v>0.45000000000000007</v>
      </c>
      <c r="N29" s="22">
        <f t="shared" si="11"/>
        <v>-0.5625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0.35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:F33" si="23">$G$7</f>
        <v>500</v>
      </c>
      <c r="G30" s="16">
        <v>-2.1403213611039147E-4</v>
      </c>
      <c r="H30" s="18">
        <f t="shared" si="17"/>
        <v>-0.10701606805519573</v>
      </c>
      <c r="I30" s="19"/>
      <c r="J30" s="16">
        <v>1.1999999999999999E-3</v>
      </c>
      <c r="K30" s="18">
        <f t="shared" si="18"/>
        <v>0.6</v>
      </c>
      <c r="L30" s="19"/>
      <c r="M30" s="21">
        <f t="shared" si="10"/>
        <v>0.70701606805519568</v>
      </c>
      <c r="N30" s="22">
        <f t="shared" si="11"/>
        <v>-6.6066346942455185</v>
      </c>
      <c r="O30" s="19"/>
      <c r="P30" s="16">
        <v>0</v>
      </c>
      <c r="Q30" s="18">
        <f t="shared" si="19"/>
        <v>0</v>
      </c>
      <c r="R30" s="19"/>
      <c r="S30" s="21">
        <f t="shared" si="12"/>
        <v>-0.6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3"/>
        <v>500</v>
      </c>
      <c r="G31" s="16">
        <v>0</v>
      </c>
      <c r="H31" s="18">
        <f t="shared" si="17"/>
        <v>0</v>
      </c>
      <c r="I31" s="19"/>
      <c r="J31" s="16">
        <v>1E-4</v>
      </c>
      <c r="K31" s="18">
        <f t="shared" si="18"/>
        <v>0.05</v>
      </c>
      <c r="L31" s="19"/>
      <c r="M31" s="21">
        <f t="shared" si="10"/>
        <v>0.05</v>
      </c>
      <c r="N31" s="22" t="str">
        <f t="shared" si="11"/>
        <v/>
      </c>
      <c r="O31" s="19"/>
      <c r="P31" s="16">
        <v>0</v>
      </c>
      <c r="Q31" s="18">
        <f t="shared" si="19"/>
        <v>0</v>
      </c>
      <c r="R31" s="19"/>
      <c r="S31" s="21">
        <f t="shared" si="12"/>
        <v>-0.05</v>
      </c>
      <c r="T31" s="22">
        <f t="shared" si="3"/>
        <v>-1</v>
      </c>
      <c r="U31" s="19"/>
      <c r="V31" s="16">
        <v>0</v>
      </c>
      <c r="W31" s="18">
        <f t="shared" si="20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1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2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3"/>
        <v>500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3"/>
        <v>500</v>
      </c>
      <c r="G33" s="141">
        <v>6.0000000000000002E-5</v>
      </c>
      <c r="H33" s="18">
        <f t="shared" si="17"/>
        <v>3.0000000000000002E-2</v>
      </c>
      <c r="I33" s="19"/>
      <c r="J33" s="141">
        <v>6.0000000000000022E-5</v>
      </c>
      <c r="K33" s="18">
        <f t="shared" si="18"/>
        <v>3.0000000000000009E-2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19"/>
        <v>3.0000000000000002E-2</v>
      </c>
      <c r="R33" s="19"/>
      <c r="S33" s="21">
        <f t="shared" si="12"/>
        <v>0</v>
      </c>
      <c r="T33" s="22">
        <f t="shared" si="3"/>
        <v>0</v>
      </c>
      <c r="U33" s="19"/>
      <c r="V33" s="141">
        <v>5.9999999999999995E-5</v>
      </c>
      <c r="W33" s="18">
        <f t="shared" si="20"/>
        <v>0.03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6.0000000000000008E-5</v>
      </c>
      <c r="AC33" s="18">
        <f t="shared" si="21"/>
        <v>3.0000000000000006E-2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5.9949401203565472E-5</v>
      </c>
      <c r="AI33" s="18">
        <f t="shared" si="22"/>
        <v>2.9974700601782735E-2</v>
      </c>
      <c r="AJ33" s="19"/>
      <c r="AK33" s="21">
        <f t="shared" si="15"/>
        <v>-2.5299398217271118E-5</v>
      </c>
      <c r="AL33" s="22">
        <f t="shared" si="9"/>
        <v>-8.433132739090371E-4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15.395000000000095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1.3689234000000086</v>
      </c>
      <c r="I34" s="19"/>
      <c r="J34" s="38">
        <f>0.64*$G$44+0.18*$G$45+0.18*$G$46</f>
        <v>8.8919999999999999E-2</v>
      </c>
      <c r="K34" s="18">
        <f t="shared" si="18"/>
        <v>1.3689234000000086</v>
      </c>
      <c r="L34" s="19"/>
      <c r="M34" s="21">
        <f t="shared" si="10"/>
        <v>0</v>
      </c>
      <c r="N34" s="22">
        <f t="shared" si="11"/>
        <v>0</v>
      </c>
      <c r="O34" s="19"/>
      <c r="P34" s="38">
        <f>0.64*$G$44+0.18*$G$45+0.18*$G$46</f>
        <v>8.8919999999999999E-2</v>
      </c>
      <c r="Q34" s="18">
        <f t="shared" si="19"/>
        <v>1.3689234000000086</v>
      </c>
      <c r="R34" s="19"/>
      <c r="S34" s="21">
        <f t="shared" si="12"/>
        <v>0</v>
      </c>
      <c r="T34" s="22">
        <f t="shared" si="3"/>
        <v>0</v>
      </c>
      <c r="U34" s="19"/>
      <c r="V34" s="38">
        <f>0.64*$G$44+0.18*$G$45+0.18*$G$46</f>
        <v>8.8919999999999999E-2</v>
      </c>
      <c r="W34" s="18">
        <f t="shared" si="20"/>
        <v>1.3689234000000086</v>
      </c>
      <c r="X34" s="19"/>
      <c r="Y34" s="21">
        <f t="shared" si="13"/>
        <v>0</v>
      </c>
      <c r="Z34" s="22">
        <f t="shared" si="5"/>
        <v>0</v>
      </c>
      <c r="AA34" s="19"/>
      <c r="AB34" s="38">
        <f>0.64*$G$44+0.18*$G$45+0.18*$G$46</f>
        <v>8.8919999999999999E-2</v>
      </c>
      <c r="AC34" s="18">
        <f t="shared" si="21"/>
        <v>1.3689234000000086</v>
      </c>
      <c r="AD34" s="19"/>
      <c r="AE34" s="21">
        <f t="shared" si="14"/>
        <v>0</v>
      </c>
      <c r="AF34" s="22">
        <f t="shared" si="7"/>
        <v>0</v>
      </c>
      <c r="AG34" s="19"/>
      <c r="AH34" s="38">
        <f>0.64*$G$44+0.18*$G$45+0.18*$G$46</f>
        <v>8.8919999999999999E-2</v>
      </c>
      <c r="AI34" s="18">
        <f t="shared" si="22"/>
        <v>1.3689234000000086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7"/>
        <v>0.79</v>
      </c>
      <c r="I35" s="19"/>
      <c r="J35" s="38">
        <v>0.79</v>
      </c>
      <c r="K35" s="18">
        <f t="shared" si="18"/>
        <v>0.79</v>
      </c>
      <c r="L35" s="19"/>
      <c r="M35" s="21">
        <f t="shared" si="10"/>
        <v>0</v>
      </c>
      <c r="N35" s="22"/>
      <c r="O35" s="19"/>
      <c r="P35" s="38">
        <v>0.79</v>
      </c>
      <c r="Q35" s="18">
        <f t="shared" si="19"/>
        <v>0.79</v>
      </c>
      <c r="R35" s="19"/>
      <c r="S35" s="21">
        <f t="shared" si="12"/>
        <v>0</v>
      </c>
      <c r="T35" s="22"/>
      <c r="U35" s="19"/>
      <c r="V35" s="38">
        <v>0.79</v>
      </c>
      <c r="W35" s="18">
        <f t="shared" si="20"/>
        <v>0.79</v>
      </c>
      <c r="X35" s="19"/>
      <c r="Y35" s="21">
        <f t="shared" si="13"/>
        <v>0</v>
      </c>
      <c r="Z35" s="22"/>
      <c r="AA35" s="19"/>
      <c r="AB35" s="38">
        <v>0.79</v>
      </c>
      <c r="AC35" s="18">
        <f t="shared" si="21"/>
        <v>0.79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25.011907331944812</v>
      </c>
      <c r="I36" s="31"/>
      <c r="J36" s="42"/>
      <c r="K36" s="44">
        <f>SUM(K29:K35)+K28</f>
        <v>26.878923400000009</v>
      </c>
      <c r="L36" s="31"/>
      <c r="M36" s="32">
        <f t="shared" si="10"/>
        <v>1.8670160680551966</v>
      </c>
      <c r="N36" s="33">
        <f t="shared" ref="N36:N46" si="24">IF((H36)=0,"",(M36/H36))</f>
        <v>7.4645089767731279E-2</v>
      </c>
      <c r="O36" s="31"/>
      <c r="P36" s="42"/>
      <c r="Q36" s="44">
        <f>SUM(Q29:Q35)+Q28</f>
        <v>27.718923400000008</v>
      </c>
      <c r="R36" s="31"/>
      <c r="S36" s="32">
        <f t="shared" si="12"/>
        <v>0.83999999999999986</v>
      </c>
      <c r="T36" s="33">
        <f t="shared" ref="T36:T46" si="25">IF((K36)=0,"",(S36/K36))</f>
        <v>3.1251251677736451E-2</v>
      </c>
      <c r="U36" s="31"/>
      <c r="V36" s="42"/>
      <c r="W36" s="44">
        <f>SUM(W29:W35)+W28</f>
        <v>28.228923400000006</v>
      </c>
      <c r="X36" s="31"/>
      <c r="Y36" s="32">
        <f t="shared" si="13"/>
        <v>0.50999999999999801</v>
      </c>
      <c r="Z36" s="33">
        <f t="shared" ref="Z36:Z46" si="26">IF((Q36)=0,"",(Y36/Q36))</f>
        <v>1.8398982985031731E-2</v>
      </c>
      <c r="AA36" s="31"/>
      <c r="AB36" s="42"/>
      <c r="AC36" s="44">
        <f>SUM(AC29:AC35)+AC28</f>
        <v>28.578923400000008</v>
      </c>
      <c r="AD36" s="31"/>
      <c r="AE36" s="32">
        <f t="shared" si="14"/>
        <v>0.35000000000000142</v>
      </c>
      <c r="AF36" s="33">
        <f t="shared" ref="AF36:AF46" si="27">IF((W36)=0,"",(AE36/W36))</f>
        <v>1.2398630831241738E-2</v>
      </c>
      <c r="AG36" s="31"/>
      <c r="AH36" s="42"/>
      <c r="AI36" s="44">
        <f>SUM(AI29:AI35)+AI28</f>
        <v>28.548898100601789</v>
      </c>
      <c r="AJ36" s="31"/>
      <c r="AK36" s="32">
        <f t="shared" si="15"/>
        <v>-3.0025299398218408E-2</v>
      </c>
      <c r="AL36" s="33">
        <f t="shared" ref="AL36:AL46" si="28">IF((AC36)=0,"",(AK36/AC36))</f>
        <v>-1.0506098840034821E-3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515.3950000000001</v>
      </c>
      <c r="G37" s="20">
        <v>7.1999999999999998E-3</v>
      </c>
      <c r="H37" s="18">
        <f>F37*G37</f>
        <v>3.7108440000000007</v>
      </c>
      <c r="I37" s="19"/>
      <c r="J37" s="20">
        <v>7.6E-3</v>
      </c>
      <c r="K37" s="18">
        <f>$F37*J37</f>
        <v>3.9170020000000005</v>
      </c>
      <c r="L37" s="19"/>
      <c r="M37" s="21">
        <f t="shared" si="10"/>
        <v>0.20615799999999984</v>
      </c>
      <c r="N37" s="22">
        <f t="shared" si="24"/>
        <v>5.5555555555555504E-2</v>
      </c>
      <c r="O37" s="19"/>
      <c r="P37" s="20">
        <v>7.7999999999999996E-3</v>
      </c>
      <c r="Q37" s="18">
        <f>$F37*P37</f>
        <v>4.0200810000000002</v>
      </c>
      <c r="R37" s="19"/>
      <c r="S37" s="21">
        <f t="shared" si="12"/>
        <v>0.1030789999999997</v>
      </c>
      <c r="T37" s="22">
        <f t="shared" si="25"/>
        <v>2.6315789473684129E-2</v>
      </c>
      <c r="U37" s="19"/>
      <c r="V37" s="20">
        <v>8.0999999999999996E-3</v>
      </c>
      <c r="W37" s="18">
        <f>$F37*V37</f>
        <v>4.1746995000000009</v>
      </c>
      <c r="X37" s="19"/>
      <c r="Y37" s="21">
        <f t="shared" si="13"/>
        <v>0.15461850000000066</v>
      </c>
      <c r="Z37" s="22">
        <f t="shared" si="26"/>
        <v>3.8461538461538623E-2</v>
      </c>
      <c r="AA37" s="19"/>
      <c r="AB37" s="20">
        <v>8.3999999999999995E-3</v>
      </c>
      <c r="AC37" s="18">
        <f>$F37*AB37</f>
        <v>4.3293180000000007</v>
      </c>
      <c r="AD37" s="19"/>
      <c r="AE37" s="21">
        <f t="shared" si="14"/>
        <v>0.15461849999999977</v>
      </c>
      <c r="AF37" s="22">
        <f t="shared" si="27"/>
        <v>3.7037037037036973E-2</v>
      </c>
      <c r="AG37" s="19"/>
      <c r="AH37" s="20">
        <v>8.6E-3</v>
      </c>
      <c r="AI37" s="18">
        <f>$F37*AH37</f>
        <v>4.4323970000000008</v>
      </c>
      <c r="AJ37" s="19"/>
      <c r="AK37" s="21">
        <f t="shared" si="15"/>
        <v>0.10307900000000014</v>
      </c>
      <c r="AL37" s="22">
        <f t="shared" si="28"/>
        <v>2.3809523809523839E-2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515.3950000000001</v>
      </c>
      <c r="G38" s="20">
        <v>5.1999999999999998E-3</v>
      </c>
      <c r="H38" s="18">
        <f>F38*G38</f>
        <v>2.6800540000000002</v>
      </c>
      <c r="I38" s="19"/>
      <c r="J38" s="20">
        <v>5.5999999999999999E-3</v>
      </c>
      <c r="K38" s="18">
        <f>$F38*J38</f>
        <v>2.8862120000000004</v>
      </c>
      <c r="L38" s="19"/>
      <c r="M38" s="21">
        <f t="shared" si="10"/>
        <v>0.20615800000000029</v>
      </c>
      <c r="N38" s="22">
        <f t="shared" si="24"/>
        <v>7.6923076923077024E-2</v>
      </c>
      <c r="O38" s="19"/>
      <c r="P38" s="20">
        <v>5.7000000000000002E-3</v>
      </c>
      <c r="Q38" s="18">
        <f>$F38*P38</f>
        <v>2.9377515000000005</v>
      </c>
      <c r="R38" s="19"/>
      <c r="S38" s="21">
        <f t="shared" si="12"/>
        <v>5.1539500000000071E-2</v>
      </c>
      <c r="T38" s="22">
        <f t="shared" si="25"/>
        <v>1.785714285714288E-2</v>
      </c>
      <c r="U38" s="19"/>
      <c r="V38" s="20">
        <v>5.7999999999999996E-3</v>
      </c>
      <c r="W38" s="18">
        <f>$F38*V38</f>
        <v>2.9892910000000001</v>
      </c>
      <c r="X38" s="19"/>
      <c r="Y38" s="21">
        <f t="shared" si="13"/>
        <v>5.1539499999999627E-2</v>
      </c>
      <c r="Z38" s="22">
        <f t="shared" si="26"/>
        <v>1.7543859649122678E-2</v>
      </c>
      <c r="AA38" s="19"/>
      <c r="AB38" s="20">
        <v>6.0000000000000001E-3</v>
      </c>
      <c r="AC38" s="18">
        <f>$F38*AB38</f>
        <v>3.0923700000000007</v>
      </c>
      <c r="AD38" s="19"/>
      <c r="AE38" s="21">
        <f t="shared" si="14"/>
        <v>0.10307900000000059</v>
      </c>
      <c r="AF38" s="22">
        <f t="shared" si="27"/>
        <v>3.4482758620689849E-2</v>
      </c>
      <c r="AG38" s="19"/>
      <c r="AH38" s="20">
        <v>6.1000000000000004E-3</v>
      </c>
      <c r="AI38" s="18">
        <f>$F38*AH38</f>
        <v>3.1439095000000008</v>
      </c>
      <c r="AJ38" s="19"/>
      <c r="AK38" s="21">
        <f t="shared" si="15"/>
        <v>5.1539500000000071E-2</v>
      </c>
      <c r="AL38" s="22">
        <f t="shared" si="28"/>
        <v>1.6666666666666687E-2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31.402805331944812</v>
      </c>
      <c r="I39" s="49"/>
      <c r="J39" s="48"/>
      <c r="K39" s="44">
        <f>SUM(K36:K38)</f>
        <v>33.682137400000009</v>
      </c>
      <c r="L39" s="49"/>
      <c r="M39" s="32">
        <f t="shared" si="10"/>
        <v>2.2793320680551972</v>
      </c>
      <c r="N39" s="33">
        <f t="shared" si="24"/>
        <v>7.2583708492327731E-2</v>
      </c>
      <c r="O39" s="49"/>
      <c r="P39" s="48"/>
      <c r="Q39" s="44">
        <f>SUM(Q36:Q38)</f>
        <v>34.676755900000011</v>
      </c>
      <c r="R39" s="49"/>
      <c r="S39" s="32">
        <f t="shared" si="12"/>
        <v>0.9946185000000014</v>
      </c>
      <c r="T39" s="33">
        <f t="shared" si="25"/>
        <v>2.9529554142843712E-2</v>
      </c>
      <c r="U39" s="49"/>
      <c r="V39" s="48"/>
      <c r="W39" s="44">
        <f>SUM(W36:W38)</f>
        <v>35.392913900000011</v>
      </c>
      <c r="X39" s="49"/>
      <c r="Y39" s="32">
        <f t="shared" si="13"/>
        <v>0.71615800000000007</v>
      </c>
      <c r="Z39" s="33">
        <f t="shared" si="26"/>
        <v>2.0652393264965131E-2</v>
      </c>
      <c r="AA39" s="49"/>
      <c r="AB39" s="48"/>
      <c r="AC39" s="44">
        <f>SUM(AC36:AC38)</f>
        <v>36.000611400000011</v>
      </c>
      <c r="AD39" s="49"/>
      <c r="AE39" s="32">
        <f t="shared" si="14"/>
        <v>0.60769750000000045</v>
      </c>
      <c r="AF39" s="33">
        <f t="shared" si="27"/>
        <v>1.7170033010477849E-2</v>
      </c>
      <c r="AG39" s="49"/>
      <c r="AH39" s="48"/>
      <c r="AI39" s="44">
        <f>SUM(AI36:AI38)</f>
        <v>36.125204600601791</v>
      </c>
      <c r="AJ39" s="49"/>
      <c r="AK39" s="32">
        <f t="shared" si="15"/>
        <v>0.12459320060177959</v>
      </c>
      <c r="AL39" s="33">
        <f t="shared" si="28"/>
        <v>3.4608634619405255E-3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515.3950000000001</v>
      </c>
      <c r="G40" s="51">
        <v>4.4000000000000003E-3</v>
      </c>
      <c r="H40" s="162">
        <f t="shared" ref="H40:H48" si="29">F40*G40</f>
        <v>2.2677380000000005</v>
      </c>
      <c r="I40" s="19"/>
      <c r="J40" s="51">
        <v>4.4000000000000003E-3</v>
      </c>
      <c r="K40" s="162">
        <f t="shared" ref="K40:K48" si="30">$F40*J40</f>
        <v>2.2677380000000005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2.2677380000000005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2.2677380000000005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2.2677380000000005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2.2677380000000005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515.3950000000001</v>
      </c>
      <c r="G41" s="51">
        <v>1.1999999999999999E-3</v>
      </c>
      <c r="H41" s="162">
        <f t="shared" si="29"/>
        <v>0.61847400000000008</v>
      </c>
      <c r="I41" s="19"/>
      <c r="J41" s="51">
        <v>1.1999999999999999E-3</v>
      </c>
      <c r="K41" s="162">
        <f t="shared" si="30"/>
        <v>0.61847400000000008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0.67001350000000004</v>
      </c>
      <c r="R41" s="19"/>
      <c r="S41" s="21">
        <f t="shared" si="12"/>
        <v>5.153949999999996E-2</v>
      </c>
      <c r="T41" s="163">
        <f t="shared" si="25"/>
        <v>8.3333333333333259E-2</v>
      </c>
      <c r="U41" s="19"/>
      <c r="V41" s="51">
        <v>1.2999999999999999E-3</v>
      </c>
      <c r="W41" s="162">
        <f t="shared" si="32"/>
        <v>0.67001350000000004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0.67001350000000004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0.67001350000000004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500</v>
      </c>
      <c r="G43" s="51">
        <v>7.0000000000000001E-3</v>
      </c>
      <c r="H43" s="162">
        <f t="shared" si="29"/>
        <v>3.5</v>
      </c>
      <c r="I43" s="19"/>
      <c r="J43" s="51">
        <v>7.0000000000000001E-3</v>
      </c>
      <c r="K43" s="162">
        <f t="shared" si="30"/>
        <v>3.5</v>
      </c>
      <c r="L43" s="19"/>
      <c r="M43" s="21">
        <f t="shared" si="10"/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3.5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3.5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3.5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3.5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320</v>
      </c>
      <c r="G44" s="55">
        <v>7.1999999999999995E-2</v>
      </c>
      <c r="H44" s="162">
        <f t="shared" si="29"/>
        <v>23.04</v>
      </c>
      <c r="I44" s="19"/>
      <c r="J44" s="55">
        <v>7.1999999999999995E-2</v>
      </c>
      <c r="K44" s="162">
        <f t="shared" si="30"/>
        <v>23.04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23.04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23.04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23.04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23.04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90</v>
      </c>
      <c r="G45" s="55">
        <v>0.109</v>
      </c>
      <c r="H45" s="162">
        <f t="shared" si="29"/>
        <v>9.81</v>
      </c>
      <c r="I45" s="19"/>
      <c r="J45" s="55">
        <v>0.109</v>
      </c>
      <c r="K45" s="162">
        <f t="shared" si="30"/>
        <v>9.81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9.81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9.81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9.81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9.81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90</v>
      </c>
      <c r="G46" s="55">
        <v>0.129</v>
      </c>
      <c r="H46" s="162">
        <f t="shared" si="29"/>
        <v>11.61</v>
      </c>
      <c r="I46" s="19"/>
      <c r="J46" s="55">
        <v>0.129</v>
      </c>
      <c r="K46" s="162">
        <f t="shared" si="30"/>
        <v>11.61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11.61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11.61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11.61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11.61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500</v>
      </c>
      <c r="G47" s="55">
        <v>8.3000000000000004E-2</v>
      </c>
      <c r="H47" s="162">
        <f t="shared" si="29"/>
        <v>41.5</v>
      </c>
      <c r="I47" s="60"/>
      <c r="J47" s="55">
        <v>8.3000000000000004E-2</v>
      </c>
      <c r="K47" s="162">
        <f t="shared" si="30"/>
        <v>41.5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41.5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41.5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41.5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41.5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0</v>
      </c>
      <c r="G48" s="55">
        <v>9.7000000000000003E-2</v>
      </c>
      <c r="H48" s="162">
        <f t="shared" si="29"/>
        <v>0</v>
      </c>
      <c r="I48" s="60"/>
      <c r="J48" s="55">
        <v>9.7000000000000003E-2</v>
      </c>
      <c r="K48" s="162">
        <f t="shared" si="30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9.7000000000000003E-2</v>
      </c>
      <c r="Q48" s="162">
        <f t="shared" si="31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9.7000000000000003E-2</v>
      </c>
      <c r="W48" s="162">
        <f t="shared" si="32"/>
        <v>0</v>
      </c>
      <c r="X48" s="60"/>
      <c r="Y48" s="61">
        <f t="shared" si="13"/>
        <v>0</v>
      </c>
      <c r="Z48" s="163" t="e">
        <f>IF((Q48)=FALSE,"",(Y48/Q48))</f>
        <v>#DIV/0!</v>
      </c>
      <c r="AA48" s="60"/>
      <c r="AB48" s="55">
        <v>9.7000000000000003E-2</v>
      </c>
      <c r="AC48" s="162">
        <f t="shared" si="33"/>
        <v>0</v>
      </c>
      <c r="AD48" s="60"/>
      <c r="AE48" s="61">
        <f t="shared" si="14"/>
        <v>0</v>
      </c>
      <c r="AF48" s="163" t="e">
        <f>IF((W48)=FALSE,"",(AE48/W48))</f>
        <v>#DIV/0!</v>
      </c>
      <c r="AG48" s="60"/>
      <c r="AH48" s="55">
        <v>9.7000000000000003E-2</v>
      </c>
      <c r="AI48" s="162">
        <f t="shared" si="34"/>
        <v>0</v>
      </c>
      <c r="AJ48" s="60"/>
      <c r="AK48" s="61">
        <f t="shared" si="15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82.499017331944813</v>
      </c>
      <c r="I50" s="76"/>
      <c r="J50" s="73"/>
      <c r="K50" s="75">
        <f>SUM(K40:K46,K39)</f>
        <v>84.77834940000001</v>
      </c>
      <c r="L50" s="76"/>
      <c r="M50" s="77">
        <f>K50-H50</f>
        <v>2.2793320680551972</v>
      </c>
      <c r="N50" s="78">
        <f>IF((H50)=0,"",(M50/H50))</f>
        <v>2.7628596579326852E-2</v>
      </c>
      <c r="O50" s="76"/>
      <c r="P50" s="73"/>
      <c r="Q50" s="75">
        <f>SUM(Q40:Q46,Q39)</f>
        <v>85.824507400000016</v>
      </c>
      <c r="R50" s="76"/>
      <c r="S50" s="77">
        <f t="shared" si="12"/>
        <v>1.0461580000000055</v>
      </c>
      <c r="T50" s="78">
        <f>IF((K50)=0,"",(S50/K50))</f>
        <v>1.233991941815283E-2</v>
      </c>
      <c r="U50" s="76"/>
      <c r="V50" s="73"/>
      <c r="W50" s="75">
        <f>SUM(W40:W46,W39)</f>
        <v>86.540665400000009</v>
      </c>
      <c r="X50" s="76"/>
      <c r="Y50" s="77">
        <f t="shared" si="13"/>
        <v>0.71615799999999297</v>
      </c>
      <c r="Z50" s="78">
        <f>IF((Q50)=0,"",(Y50/Q50))</f>
        <v>8.3444463789604326E-3</v>
      </c>
      <c r="AA50" s="76"/>
      <c r="AB50" s="73"/>
      <c r="AC50" s="75">
        <f>SUM(AC40:AC46,AC39)</f>
        <v>87.148362900000009</v>
      </c>
      <c r="AD50" s="76"/>
      <c r="AE50" s="77">
        <f t="shared" si="14"/>
        <v>0.60769750000000045</v>
      </c>
      <c r="AF50" s="78">
        <f>IF((W50)=0,"",(AE50/W50))</f>
        <v>7.0221033914074846E-3</v>
      </c>
      <c r="AG50" s="76"/>
      <c r="AH50" s="73"/>
      <c r="AI50" s="75">
        <f>SUM(AI40:AI46,AI39)</f>
        <v>87.272956100601789</v>
      </c>
      <c r="AJ50" s="76"/>
      <c r="AK50" s="77">
        <f t="shared" si="15"/>
        <v>0.12459320060177959</v>
      </c>
      <c r="AL50" s="78">
        <f>IF((AC50)=0,"",(AK50/AC50))</f>
        <v>1.4296677121146423E-3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10.724872253152826</v>
      </c>
      <c r="I51" s="83"/>
      <c r="J51" s="80">
        <v>0.13</v>
      </c>
      <c r="K51" s="84">
        <f>K50*J51</f>
        <v>11.021185422000002</v>
      </c>
      <c r="L51" s="83"/>
      <c r="M51" s="85">
        <f>K51-H51</f>
        <v>0.29631316884717585</v>
      </c>
      <c r="N51" s="86">
        <f>IF((H51)=0,"",(M51/H51))</f>
        <v>2.762859657932687E-2</v>
      </c>
      <c r="O51" s="83"/>
      <c r="P51" s="80">
        <v>0.13</v>
      </c>
      <c r="Q51" s="84">
        <f>Q50*P51</f>
        <v>11.157185962000002</v>
      </c>
      <c r="R51" s="83"/>
      <c r="S51" s="85">
        <f t="shared" si="12"/>
        <v>0.1360005399999995</v>
      </c>
      <c r="T51" s="86">
        <f>IF((K51)=0,"",(S51/K51))</f>
        <v>1.233991941815272E-2</v>
      </c>
      <c r="U51" s="83"/>
      <c r="V51" s="80">
        <v>0.13</v>
      </c>
      <c r="W51" s="84">
        <f>W50*V51</f>
        <v>11.250286502000002</v>
      </c>
      <c r="X51" s="83"/>
      <c r="Y51" s="85">
        <f t="shared" si="13"/>
        <v>9.3100540000000009E-2</v>
      </c>
      <c r="Z51" s="86">
        <f>IF((Q51)=0,"",(Y51/Q51))</f>
        <v>8.3444463789605159E-3</v>
      </c>
      <c r="AA51" s="83"/>
      <c r="AB51" s="80">
        <v>0.13</v>
      </c>
      <c r="AC51" s="84">
        <f>AC50*AB51</f>
        <v>11.329287177000001</v>
      </c>
      <c r="AD51" s="83"/>
      <c r="AE51" s="85">
        <f t="shared" si="14"/>
        <v>7.9000674999999632E-2</v>
      </c>
      <c r="AF51" s="86">
        <f>IF((W51)=0,"",(AE51/W51))</f>
        <v>7.0221033914074464E-3</v>
      </c>
      <c r="AG51" s="83"/>
      <c r="AH51" s="80">
        <v>0.13</v>
      </c>
      <c r="AI51" s="84">
        <f>AI50*AH51</f>
        <v>11.345484293078233</v>
      </c>
      <c r="AJ51" s="83"/>
      <c r="AK51" s="85">
        <f t="shared" si="15"/>
        <v>1.6197116078231488E-2</v>
      </c>
      <c r="AL51" s="86">
        <f>IF((AC51)=0,"",(AK51/AC51))</f>
        <v>1.4296677121146549E-3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93.223889585097638</v>
      </c>
      <c r="I52" s="83"/>
      <c r="J52" s="88"/>
      <c r="K52" s="84">
        <f>K50+K51</f>
        <v>95.799534822000012</v>
      </c>
      <c r="L52" s="83"/>
      <c r="M52" s="85">
        <f>K52-H52</f>
        <v>2.5756452369023748</v>
      </c>
      <c r="N52" s="86">
        <f>IF((H52)=0,"",(M52/H52))</f>
        <v>2.7628596579326873E-2</v>
      </c>
      <c r="O52" s="83"/>
      <c r="P52" s="88"/>
      <c r="Q52" s="84">
        <f>Q50+Q51</f>
        <v>96.981693362000016</v>
      </c>
      <c r="R52" s="83"/>
      <c r="S52" s="85">
        <f t="shared" si="12"/>
        <v>1.1821585400000032</v>
      </c>
      <c r="T52" s="86">
        <f>IF((K52)=0,"",(S52/K52))</f>
        <v>1.2339919418152798E-2</v>
      </c>
      <c r="U52" s="83"/>
      <c r="V52" s="88"/>
      <c r="W52" s="84">
        <f>W50+W51</f>
        <v>97.790951902000018</v>
      </c>
      <c r="X52" s="83"/>
      <c r="Y52" s="85">
        <f t="shared" si="13"/>
        <v>0.80925854000000186</v>
      </c>
      <c r="Z52" s="86">
        <f>IF((Q52)=0,"",(Y52/Q52))</f>
        <v>8.3444463789605332E-3</v>
      </c>
      <c r="AA52" s="83"/>
      <c r="AB52" s="88"/>
      <c r="AC52" s="84">
        <f>AC50+AC51</f>
        <v>98.477650077000007</v>
      </c>
      <c r="AD52" s="83"/>
      <c r="AE52" s="85">
        <f t="shared" si="14"/>
        <v>0.68669817499998942</v>
      </c>
      <c r="AF52" s="86">
        <f>IF((W52)=0,"",(AE52/W52))</f>
        <v>7.0221033914073709E-3</v>
      </c>
      <c r="AG52" s="83"/>
      <c r="AH52" s="88"/>
      <c r="AI52" s="84">
        <f>AI50+AI51</f>
        <v>98.618440393680018</v>
      </c>
      <c r="AJ52" s="83"/>
      <c r="AK52" s="85">
        <f t="shared" si="15"/>
        <v>0.14079031668001107</v>
      </c>
      <c r="AL52" s="86">
        <f>IF((AC52)=0,"",(AK52/AC52))</f>
        <v>1.4296677121146439E-3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-9.32</v>
      </c>
      <c r="I53" s="83"/>
      <c r="J53" s="88"/>
      <c r="K53" s="90">
        <f>ROUND(-K52*10%,2)</f>
        <v>-9.58</v>
      </c>
      <c r="L53" s="83"/>
      <c r="M53" s="91">
        <f>K53-H53</f>
        <v>-0.25999999999999979</v>
      </c>
      <c r="N53" s="92">
        <f>IF((H53)=0,"",(M53/H53))</f>
        <v>2.7896995708154484E-2</v>
      </c>
      <c r="O53" s="83"/>
      <c r="P53" s="88"/>
      <c r="Q53" s="90">
        <f>ROUND(-Q52*10%,2)</f>
        <v>-9.6999999999999993</v>
      </c>
      <c r="R53" s="83"/>
      <c r="S53" s="91">
        <f t="shared" si="12"/>
        <v>-0.11999999999999922</v>
      </c>
      <c r="T53" s="92">
        <f>IF((K53)=0,"",(S53/K53))</f>
        <v>1.2526096033402842E-2</v>
      </c>
      <c r="U53" s="83"/>
      <c r="V53" s="88"/>
      <c r="W53" s="90">
        <f>ROUND(-W52*10%,2)</f>
        <v>-9.7799999999999994</v>
      </c>
      <c r="X53" s="83"/>
      <c r="Y53" s="91">
        <f t="shared" si="13"/>
        <v>-8.0000000000000071E-2</v>
      </c>
      <c r="Z53" s="92">
        <f>IF((Q53)=0,"",(Y53/Q53))</f>
        <v>8.2474226804123783E-3</v>
      </c>
      <c r="AA53" s="83"/>
      <c r="AB53" s="88"/>
      <c r="AC53" s="90">
        <f>ROUND(-AC52*10%,2)</f>
        <v>-9.85</v>
      </c>
      <c r="AD53" s="83"/>
      <c r="AE53" s="91">
        <f t="shared" si="14"/>
        <v>-7.0000000000000284E-2</v>
      </c>
      <c r="AF53" s="92">
        <f>IF((W53)=0,"",(AE53/W53))</f>
        <v>7.1574642126789661E-3</v>
      </c>
      <c r="AG53" s="83"/>
      <c r="AH53" s="88"/>
      <c r="AI53" s="90">
        <f>ROUND(-AI52*10%,2)</f>
        <v>-9.86</v>
      </c>
      <c r="AJ53" s="83"/>
      <c r="AK53" s="91">
        <f t="shared" si="15"/>
        <v>-9.9999999999997868E-3</v>
      </c>
      <c r="AL53" s="92">
        <f>IF((AC53)=0,"",(AK53/AC53))</f>
        <v>1.0152284263959175E-3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83.90388958509763</v>
      </c>
      <c r="I54" s="96"/>
      <c r="J54" s="93"/>
      <c r="K54" s="97">
        <f>K52+K53</f>
        <v>86.219534822000014</v>
      </c>
      <c r="L54" s="96"/>
      <c r="M54" s="98">
        <f>K54-H54</f>
        <v>2.3156452369023839</v>
      </c>
      <c r="N54" s="99">
        <f>IF((H54)=0,"",(M54/H54))</f>
        <v>2.7598782945024172E-2</v>
      </c>
      <c r="O54" s="96"/>
      <c r="P54" s="93"/>
      <c r="Q54" s="97">
        <f>Q52+Q53</f>
        <v>87.281693362000013</v>
      </c>
      <c r="R54" s="96"/>
      <c r="S54" s="98">
        <f t="shared" si="12"/>
        <v>1.0621585399999987</v>
      </c>
      <c r="T54" s="99">
        <f>IF((K54)=0,"",(S54/K54))</f>
        <v>1.2319233015961197E-2</v>
      </c>
      <c r="U54" s="96"/>
      <c r="V54" s="93"/>
      <c r="W54" s="97">
        <f>W52+W53</f>
        <v>88.010951902000016</v>
      </c>
      <c r="X54" s="96"/>
      <c r="Y54" s="98">
        <f t="shared" si="13"/>
        <v>0.72925854000000356</v>
      </c>
      <c r="Z54" s="99">
        <f>IF((Q54)=0,"",(Y54/Q54))</f>
        <v>8.3552290510154354E-3</v>
      </c>
      <c r="AA54" s="96"/>
      <c r="AB54" s="93"/>
      <c r="AC54" s="97">
        <f>AC52+AC53</f>
        <v>88.627650077000013</v>
      </c>
      <c r="AD54" s="96"/>
      <c r="AE54" s="98">
        <f t="shared" si="14"/>
        <v>0.61669817499999624</v>
      </c>
      <c r="AF54" s="99">
        <f>IF((W54)=0,"",(AE54/W54))</f>
        <v>7.0070617539358983E-3</v>
      </c>
      <c r="AG54" s="96"/>
      <c r="AH54" s="93"/>
      <c r="AI54" s="97">
        <f>AI52+AI53</f>
        <v>88.758440393680019</v>
      </c>
      <c r="AJ54" s="96"/>
      <c r="AK54" s="98">
        <f t="shared" si="15"/>
        <v>0.13079031668000596</v>
      </c>
      <c r="AL54" s="99">
        <f>IF((AC54)=0,"",(AK54/AC54))</f>
        <v>1.4757281341249021E-3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79.539017331944819</v>
      </c>
      <c r="I56" s="110"/>
      <c r="J56" s="107"/>
      <c r="K56" s="109">
        <f>SUM(K47:K48,K39,K40:K43)</f>
        <v>81.818349400000017</v>
      </c>
      <c r="L56" s="110"/>
      <c r="M56" s="111">
        <f>K56-H56</f>
        <v>2.2793320680551972</v>
      </c>
      <c r="N56" s="78">
        <f>IF((H56)=0,"",(M56/H56))</f>
        <v>2.8656779333125625E-2</v>
      </c>
      <c r="O56" s="110"/>
      <c r="P56" s="107"/>
      <c r="Q56" s="109">
        <f>SUM(Q47:Q48,Q39,Q40:Q43)</f>
        <v>82.864507400000008</v>
      </c>
      <c r="R56" s="110"/>
      <c r="S56" s="111">
        <f t="shared" si="12"/>
        <v>1.0461579999999913</v>
      </c>
      <c r="T56" s="78">
        <f>IF((K56)=0,"",(S56/K56))</f>
        <v>1.2786349366270534E-2</v>
      </c>
      <c r="U56" s="110"/>
      <c r="V56" s="107"/>
      <c r="W56" s="109">
        <f>SUM(W47:W48,W39,W40:W43)</f>
        <v>83.580665400000001</v>
      </c>
      <c r="X56" s="110"/>
      <c r="Y56" s="111">
        <f t="shared" si="13"/>
        <v>0.71615799999999297</v>
      </c>
      <c r="Z56" s="78">
        <f>IF((Q56)=0,"",(Y56/Q56))</f>
        <v>8.6425180390319063E-3</v>
      </c>
      <c r="AA56" s="110"/>
      <c r="AB56" s="107"/>
      <c r="AC56" s="109">
        <f>SUM(AC47:AC48,AC39,AC40:AC43)</f>
        <v>84.188362900000001</v>
      </c>
      <c r="AD56" s="110"/>
      <c r="AE56" s="111">
        <f t="shared" si="14"/>
        <v>0.60769750000000045</v>
      </c>
      <c r="AF56" s="78">
        <f>IF((W56)=0,"",(AE56/W56))</f>
        <v>7.2707904045951812E-3</v>
      </c>
      <c r="AG56" s="110"/>
      <c r="AH56" s="107"/>
      <c r="AI56" s="109">
        <f>SUM(AI47:AI48,AI39,AI40:AI43)</f>
        <v>84.312956100601781</v>
      </c>
      <c r="AJ56" s="110"/>
      <c r="AK56" s="111">
        <f t="shared" si="15"/>
        <v>0.12459320060177959</v>
      </c>
      <c r="AL56" s="78">
        <f>IF((AC56)=0,"",(AK56/AC56))</f>
        <v>1.479933761745349E-3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10.340072253152828</v>
      </c>
      <c r="I57" s="115"/>
      <c r="J57" s="113">
        <v>0.13</v>
      </c>
      <c r="K57" s="116">
        <f>K56*J57</f>
        <v>10.636385422000002</v>
      </c>
      <c r="L57" s="115"/>
      <c r="M57" s="117">
        <f>K57-H57</f>
        <v>0.29631316884717407</v>
      </c>
      <c r="N57" s="86">
        <f>IF((H57)=0,"",(M57/H57))</f>
        <v>2.8656779333125468E-2</v>
      </c>
      <c r="O57" s="115"/>
      <c r="P57" s="113">
        <v>0.13</v>
      </c>
      <c r="Q57" s="116">
        <f>Q56*P57</f>
        <v>10.772385962000001</v>
      </c>
      <c r="R57" s="115"/>
      <c r="S57" s="117">
        <f t="shared" si="12"/>
        <v>0.1360005399999995</v>
      </c>
      <c r="T57" s="86">
        <f>IF((K57)=0,"",(S57/K57))</f>
        <v>1.2786349366270594E-2</v>
      </c>
      <c r="U57" s="115"/>
      <c r="V57" s="113">
        <v>0.13</v>
      </c>
      <c r="W57" s="116">
        <f>W56*V57</f>
        <v>10.865486502000001</v>
      </c>
      <c r="X57" s="115"/>
      <c r="Y57" s="117">
        <f t="shared" si="13"/>
        <v>9.3100540000000009E-2</v>
      </c>
      <c r="Z57" s="86">
        <f>IF((Q57)=0,"",(Y57/Q57))</f>
        <v>8.6425180390319913E-3</v>
      </c>
      <c r="AA57" s="115"/>
      <c r="AB57" s="113">
        <v>0.13</v>
      </c>
      <c r="AC57" s="116">
        <f>AC56*AB57</f>
        <v>10.944487177000001</v>
      </c>
      <c r="AD57" s="115"/>
      <c r="AE57" s="117">
        <f t="shared" si="14"/>
        <v>7.9000674999999632E-2</v>
      </c>
      <c r="AF57" s="86">
        <f>IF((W57)=0,"",(AE57/W57))</f>
        <v>7.2707904045951413E-3</v>
      </c>
      <c r="AG57" s="115"/>
      <c r="AH57" s="113">
        <v>0.13</v>
      </c>
      <c r="AI57" s="116">
        <f>AI56*AH57</f>
        <v>10.960684293078232</v>
      </c>
      <c r="AJ57" s="115"/>
      <c r="AK57" s="117">
        <f t="shared" si="15"/>
        <v>1.6197116078231488E-2</v>
      </c>
      <c r="AL57" s="86">
        <f>IF((AC57)=0,"",(AK57/AC57))</f>
        <v>1.479933761745362E-3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89.879089585097645</v>
      </c>
      <c r="I58" s="115"/>
      <c r="J58" s="119"/>
      <c r="K58" s="116">
        <f>K56+K57</f>
        <v>92.45473482200002</v>
      </c>
      <c r="L58" s="115"/>
      <c r="M58" s="117">
        <f>K58-H58</f>
        <v>2.5756452369023748</v>
      </c>
      <c r="N58" s="86">
        <f>IF((H58)=0,"",(M58/H58))</f>
        <v>2.8656779333125645E-2</v>
      </c>
      <c r="O58" s="115"/>
      <c r="P58" s="119"/>
      <c r="Q58" s="116">
        <f>Q56+Q57</f>
        <v>93.636893362000009</v>
      </c>
      <c r="R58" s="115"/>
      <c r="S58" s="117">
        <f t="shared" si="12"/>
        <v>1.182158539999989</v>
      </c>
      <c r="T58" s="86">
        <f>IF((K58)=0,"",(S58/K58))</f>
        <v>1.278634936627052E-2</v>
      </c>
      <c r="U58" s="115"/>
      <c r="V58" s="119"/>
      <c r="W58" s="116">
        <f>W56+W57</f>
        <v>94.446151901999997</v>
      </c>
      <c r="X58" s="115"/>
      <c r="Y58" s="117">
        <f t="shared" si="13"/>
        <v>0.80925853999998765</v>
      </c>
      <c r="Z58" s="86">
        <f>IF((Q58)=0,"",(Y58/Q58))</f>
        <v>8.6425180390318594E-3</v>
      </c>
      <c r="AA58" s="115"/>
      <c r="AB58" s="119"/>
      <c r="AC58" s="116">
        <f>AC56+AC57</f>
        <v>95.132850077000001</v>
      </c>
      <c r="AD58" s="115"/>
      <c r="AE58" s="117">
        <f t="shared" si="14"/>
        <v>0.68669817500000363</v>
      </c>
      <c r="AF58" s="86">
        <f>IF((W58)=0,"",(AE58/W58))</f>
        <v>7.2707904045952142E-3</v>
      </c>
      <c r="AG58" s="115"/>
      <c r="AH58" s="119"/>
      <c r="AI58" s="116">
        <f>AI56+AI57</f>
        <v>95.273640393680012</v>
      </c>
      <c r="AJ58" s="115"/>
      <c r="AK58" s="117">
        <f t="shared" si="15"/>
        <v>0.14079031668001107</v>
      </c>
      <c r="AL58" s="86">
        <f>IF((AC58)=0,"",(AK58/AC58))</f>
        <v>1.4799337617453505E-3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-8.99</v>
      </c>
      <c r="I59" s="115"/>
      <c r="J59" s="119"/>
      <c r="K59" s="122">
        <f>ROUND(-K58*10%,2)</f>
        <v>-9.25</v>
      </c>
      <c r="L59" s="115"/>
      <c r="M59" s="123">
        <f>K59-H59</f>
        <v>-0.25999999999999979</v>
      </c>
      <c r="N59" s="92">
        <f>IF((H59)=0,"",(M59/H59))</f>
        <v>2.8921023359288072E-2</v>
      </c>
      <c r="O59" s="115"/>
      <c r="P59" s="119"/>
      <c r="Q59" s="122">
        <f>ROUND(-Q58*10%,2)</f>
        <v>-9.36</v>
      </c>
      <c r="R59" s="115"/>
      <c r="S59" s="123">
        <f t="shared" si="12"/>
        <v>-0.10999999999999943</v>
      </c>
      <c r="T59" s="92">
        <f>IF((K59)=0,"",(S59/K59))</f>
        <v>1.1891891891891831E-2</v>
      </c>
      <c r="U59" s="115"/>
      <c r="V59" s="119"/>
      <c r="W59" s="122">
        <f>ROUND(-W58*10%,2)</f>
        <v>-9.44</v>
      </c>
      <c r="X59" s="115"/>
      <c r="Y59" s="123">
        <f t="shared" si="13"/>
        <v>-8.0000000000000071E-2</v>
      </c>
      <c r="Z59" s="92">
        <f>IF((Q59)=0,"",(Y59/Q59))</f>
        <v>8.5470085470085548E-3</v>
      </c>
      <c r="AA59" s="115"/>
      <c r="AB59" s="119"/>
      <c r="AC59" s="122">
        <f>ROUND(-AC58*10%,2)</f>
        <v>-9.51</v>
      </c>
      <c r="AD59" s="115"/>
      <c r="AE59" s="123">
        <f t="shared" si="14"/>
        <v>-7.0000000000000284E-2</v>
      </c>
      <c r="AF59" s="92">
        <f>IF((W59)=0,"",(AE59/W59))</f>
        <v>7.4152542372881661E-3</v>
      </c>
      <c r="AG59" s="115"/>
      <c r="AH59" s="119"/>
      <c r="AI59" s="122">
        <f>ROUND(-AI58*10%,2)</f>
        <v>-9.5299999999999994</v>
      </c>
      <c r="AJ59" s="115"/>
      <c r="AK59" s="123">
        <f t="shared" si="15"/>
        <v>-1.9999999999999574E-2</v>
      </c>
      <c r="AL59" s="92">
        <f>IF((AC59)=0,"",(AK59/AC59))</f>
        <v>2.1030494216613643E-3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80.889089585097651</v>
      </c>
      <c r="I60" s="127"/>
      <c r="J60" s="124"/>
      <c r="K60" s="128">
        <f>SUM(K58:K59)</f>
        <v>83.20473482200002</v>
      </c>
      <c r="L60" s="127"/>
      <c r="M60" s="129">
        <f>K60-H60</f>
        <v>2.3156452369023697</v>
      </c>
      <c r="N60" s="130">
        <f>IF((H60)=0,"",(M60/H60))</f>
        <v>2.862741129588613E-2</v>
      </c>
      <c r="O60" s="127"/>
      <c r="P60" s="124"/>
      <c r="Q60" s="128">
        <f>SUM(Q58:Q59)</f>
        <v>84.27689336200001</v>
      </c>
      <c r="R60" s="127"/>
      <c r="S60" s="129">
        <f t="shared" si="12"/>
        <v>1.0721585399999896</v>
      </c>
      <c r="T60" s="130">
        <f>IF((K60)=0,"",(S60/K60))</f>
        <v>1.2885787597228204E-2</v>
      </c>
      <c r="U60" s="127"/>
      <c r="V60" s="124"/>
      <c r="W60" s="128">
        <f>SUM(W58:W59)</f>
        <v>85.006151901999999</v>
      </c>
      <c r="X60" s="127"/>
      <c r="Y60" s="129">
        <f t="shared" si="13"/>
        <v>0.72925853999998935</v>
      </c>
      <c r="Z60" s="130">
        <f>IF((Q60)=0,"",(Y60/Q60))</f>
        <v>8.6531255591916264E-3</v>
      </c>
      <c r="AA60" s="127"/>
      <c r="AB60" s="124"/>
      <c r="AC60" s="128">
        <f>SUM(AC58:AC59)</f>
        <v>85.622850076999995</v>
      </c>
      <c r="AD60" s="127"/>
      <c r="AE60" s="129">
        <f t="shared" si="14"/>
        <v>0.61669817499999624</v>
      </c>
      <c r="AF60" s="130">
        <f>IF((W60)=0,"",(AE60/W60))</f>
        <v>7.254747582398054E-3</v>
      </c>
      <c r="AG60" s="127"/>
      <c r="AH60" s="124"/>
      <c r="AI60" s="128">
        <f>SUM(AI58:AI59)</f>
        <v>85.74364039368001</v>
      </c>
      <c r="AJ60" s="127"/>
      <c r="AK60" s="129">
        <f t="shared" si="15"/>
        <v>0.12079031668001505</v>
      </c>
      <c r="AL60" s="130">
        <f>IF((AC60)=0,"",(AK60/AC60))</f>
        <v>1.4107252511612171E-3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topLeftCell="O43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8.554687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800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16.38</v>
      </c>
      <c r="K12" s="18">
        <f t="shared" ref="K12:K27" si="1">$F12*J12</f>
        <v>16.38</v>
      </c>
      <c r="L12" s="19"/>
      <c r="M12" s="21">
        <f>K12-H12</f>
        <v>1.4599999999999991</v>
      </c>
      <c r="N12" s="22">
        <f>IF((H12)=0,"",(M12/H12))</f>
        <v>9.7855227882037474E-2</v>
      </c>
      <c r="O12" s="19"/>
      <c r="P12" s="16">
        <v>17.13</v>
      </c>
      <c r="Q12" s="18">
        <f t="shared" ref="Q12:Q27" si="2">$F12*P12</f>
        <v>17.13</v>
      </c>
      <c r="R12" s="19"/>
      <c r="S12" s="21">
        <f>Q12-K12</f>
        <v>0.75</v>
      </c>
      <c r="T12" s="22">
        <f t="shared" ref="T12:T34" si="3">IF((K12)=0,"",(S12/K12))</f>
        <v>4.5787545787545791E-2</v>
      </c>
      <c r="U12" s="19"/>
      <c r="V12" s="16">
        <v>17.489999999999998</v>
      </c>
      <c r="W12" s="18">
        <f t="shared" ref="W12:W27" si="4">$F12*V12</f>
        <v>17.489999999999998</v>
      </c>
      <c r="X12" s="19"/>
      <c r="Y12" s="21">
        <f>W12-Q12</f>
        <v>0.35999999999999943</v>
      </c>
      <c r="Z12" s="22">
        <f t="shared" ref="Z12:Z34" si="5">IF((Q12)=0,"",(Y12/Q12))</f>
        <v>2.1015761821365993E-2</v>
      </c>
      <c r="AA12" s="19"/>
      <c r="AB12" s="16">
        <v>17.739999999999998</v>
      </c>
      <c r="AC12" s="18">
        <f t="shared" ref="AC12:AC27" si="6">$F12*AB12</f>
        <v>17.739999999999998</v>
      </c>
      <c r="AD12" s="19"/>
      <c r="AE12" s="21">
        <f>AC12-W12</f>
        <v>0.25</v>
      </c>
      <c r="AF12" s="22">
        <f t="shared" ref="AF12:AF34" si="7">IF((W12)=0,"",(AE12/W12))</f>
        <v>1.4293882218410521E-2</v>
      </c>
      <c r="AG12" s="19"/>
      <c r="AH12" s="16">
        <v>18.25</v>
      </c>
      <c r="AI12" s="18">
        <f t="shared" ref="AI12:AI27" si="8">$F12*AH12</f>
        <v>18.25</v>
      </c>
      <c r="AJ12" s="19"/>
      <c r="AK12" s="21">
        <f>AI12-AC12</f>
        <v>0.51000000000000156</v>
      </c>
      <c r="AL12" s="22">
        <f t="shared" ref="AL12:AL34" si="9">IF((AC12)=0,"",(AK12/AC12))</f>
        <v>2.874859075535522E-2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si="10"/>
        <v>-1.47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800</v>
      </c>
      <c r="G19" s="16">
        <v>1.47E-2</v>
      </c>
      <c r="H19" s="18">
        <f t="shared" si="0"/>
        <v>11.76</v>
      </c>
      <c r="I19" s="19"/>
      <c r="J19" s="16">
        <v>1.61E-2</v>
      </c>
      <c r="K19" s="18">
        <f t="shared" si="1"/>
        <v>12.879999999999999</v>
      </c>
      <c r="L19" s="19"/>
      <c r="M19" s="21">
        <f t="shared" si="10"/>
        <v>1.1199999999999992</v>
      </c>
      <c r="N19" s="22">
        <f t="shared" si="11"/>
        <v>9.5238095238095177E-2</v>
      </c>
      <c r="O19" s="19"/>
      <c r="P19" s="16">
        <v>1.6799999999999999E-2</v>
      </c>
      <c r="Q19" s="18">
        <f t="shared" si="2"/>
        <v>13.44</v>
      </c>
      <c r="R19" s="19"/>
      <c r="S19" s="21">
        <f t="shared" si="12"/>
        <v>0.5600000000000005</v>
      </c>
      <c r="T19" s="22">
        <f t="shared" si="3"/>
        <v>4.3478260869565258E-2</v>
      </c>
      <c r="U19" s="19"/>
      <c r="V19" s="16">
        <v>1.7100000000000001E-2</v>
      </c>
      <c r="W19" s="18">
        <f t="shared" si="4"/>
        <v>13.68</v>
      </c>
      <c r="X19" s="19"/>
      <c r="Y19" s="21">
        <f t="shared" si="13"/>
        <v>0.24000000000000021</v>
      </c>
      <c r="Z19" s="22">
        <f t="shared" si="5"/>
        <v>1.7857142857142873E-2</v>
      </c>
      <c r="AA19" s="19"/>
      <c r="AB19" s="16">
        <v>1.7299999999999999E-2</v>
      </c>
      <c r="AC19" s="18">
        <f t="shared" si="6"/>
        <v>13.84</v>
      </c>
      <c r="AD19" s="19"/>
      <c r="AE19" s="21">
        <f t="shared" si="14"/>
        <v>0.16000000000000014</v>
      </c>
      <c r="AF19" s="22">
        <f t="shared" si="7"/>
        <v>1.169590643274855E-2</v>
      </c>
      <c r="AG19" s="19"/>
      <c r="AH19" s="16">
        <v>1.78E-2</v>
      </c>
      <c r="AI19" s="18">
        <f t="shared" si="8"/>
        <v>14.24</v>
      </c>
      <c r="AJ19" s="19"/>
      <c r="AK19" s="21">
        <f t="shared" si="15"/>
        <v>0.40000000000000036</v>
      </c>
      <c r="AL19" s="22">
        <f t="shared" si="9"/>
        <v>2.890173410404627E-2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0"/>
        <v>0.01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800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-0.08</v>
      </c>
      <c r="L21" s="19"/>
      <c r="M21" s="21">
        <f t="shared" si="10"/>
        <v>-0.08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0.08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800</v>
      </c>
      <c r="G24" s="16">
        <v>-1E-4</v>
      </c>
      <c r="H24" s="18">
        <f t="shared" si="0"/>
        <v>-0.08</v>
      </c>
      <c r="I24" s="19"/>
      <c r="J24" s="16">
        <v>0</v>
      </c>
      <c r="K24" s="18">
        <f t="shared" si="1"/>
        <v>0</v>
      </c>
      <c r="L24" s="19"/>
      <c r="M24" s="21">
        <f t="shared" si="10"/>
        <v>0.08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800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800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800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28.11</v>
      </c>
      <c r="I28" s="31"/>
      <c r="J28" s="28"/>
      <c r="K28" s="30">
        <f>SUM(K12:K27)</f>
        <v>29.19</v>
      </c>
      <c r="L28" s="31"/>
      <c r="M28" s="32">
        <f t="shared" si="10"/>
        <v>1.0800000000000018</v>
      </c>
      <c r="N28" s="33">
        <f t="shared" si="11"/>
        <v>3.8420490928495261E-2</v>
      </c>
      <c r="O28" s="31"/>
      <c r="P28" s="28"/>
      <c r="Q28" s="30">
        <f>SUM(Q12:Q27)</f>
        <v>30.57</v>
      </c>
      <c r="R28" s="31"/>
      <c r="S28" s="32">
        <f t="shared" si="12"/>
        <v>1.379999999999999</v>
      </c>
      <c r="T28" s="33">
        <f t="shared" si="3"/>
        <v>4.727646454265156E-2</v>
      </c>
      <c r="U28" s="31"/>
      <c r="V28" s="28"/>
      <c r="W28" s="30">
        <f>SUM(W12:W27)</f>
        <v>31.169999999999998</v>
      </c>
      <c r="X28" s="31"/>
      <c r="Y28" s="32">
        <f t="shared" si="13"/>
        <v>0.59999999999999787</v>
      </c>
      <c r="Z28" s="33">
        <f t="shared" si="5"/>
        <v>1.9627085377821325E-2</v>
      </c>
      <c r="AA28" s="31"/>
      <c r="AB28" s="28"/>
      <c r="AC28" s="30">
        <f>SUM(AC12:AC27)</f>
        <v>31.58</v>
      </c>
      <c r="AD28" s="31"/>
      <c r="AE28" s="32">
        <f t="shared" si="14"/>
        <v>0.41000000000000014</v>
      </c>
      <c r="AF28" s="33">
        <f t="shared" si="7"/>
        <v>1.3153673403914025E-2</v>
      </c>
      <c r="AG28" s="31"/>
      <c r="AH28" s="28"/>
      <c r="AI28" s="30">
        <f>SUM(AI12:AI27)</f>
        <v>32.49</v>
      </c>
      <c r="AJ28" s="31"/>
      <c r="AK28" s="32">
        <f t="shared" si="15"/>
        <v>0.91000000000000369</v>
      </c>
      <c r="AL28" s="33">
        <f t="shared" si="9"/>
        <v>2.8815706143128682E-2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800</v>
      </c>
      <c r="G29" s="16">
        <v>-1.6000000000000001E-3</v>
      </c>
      <c r="H29" s="18">
        <f t="shared" ref="H29:H35" si="17">F29*G29</f>
        <v>-1.28</v>
      </c>
      <c r="I29" s="19"/>
      <c r="J29" s="16">
        <v>-6.9999999999999999E-4</v>
      </c>
      <c r="K29" s="18">
        <f t="shared" ref="K29:K35" si="18">$F29*J29</f>
        <v>-0.55999999999999994</v>
      </c>
      <c r="L29" s="19"/>
      <c r="M29" s="21">
        <f t="shared" si="10"/>
        <v>0.72000000000000008</v>
      </c>
      <c r="N29" s="22">
        <f t="shared" si="11"/>
        <v>-0.5625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0.55999999999999994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:F33" si="23">$G$7</f>
        <v>800</v>
      </c>
      <c r="G30" s="16">
        <v>-2.1403213611039147E-4</v>
      </c>
      <c r="H30" s="18">
        <f t="shared" si="17"/>
        <v>-0.17122570888831318</v>
      </c>
      <c r="I30" s="19"/>
      <c r="J30" s="16">
        <v>1.1999999999999999E-3</v>
      </c>
      <c r="K30" s="18">
        <f t="shared" si="18"/>
        <v>0.96</v>
      </c>
      <c r="L30" s="19"/>
      <c r="M30" s="21">
        <f t="shared" si="10"/>
        <v>1.1312257088883131</v>
      </c>
      <c r="N30" s="22">
        <f t="shared" si="11"/>
        <v>-6.6066346942455185</v>
      </c>
      <c r="O30" s="19"/>
      <c r="P30" s="16">
        <v>0</v>
      </c>
      <c r="Q30" s="18">
        <f t="shared" si="19"/>
        <v>0</v>
      </c>
      <c r="R30" s="19"/>
      <c r="S30" s="21">
        <f t="shared" si="12"/>
        <v>-0.96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3"/>
        <v>800</v>
      </c>
      <c r="G31" s="16">
        <v>0</v>
      </c>
      <c r="H31" s="18">
        <f t="shared" si="17"/>
        <v>0</v>
      </c>
      <c r="I31" s="19"/>
      <c r="J31" s="16">
        <v>1E-4</v>
      </c>
      <c r="K31" s="18">
        <f t="shared" si="18"/>
        <v>0.08</v>
      </c>
      <c r="L31" s="19"/>
      <c r="M31" s="21">
        <f t="shared" si="10"/>
        <v>0.08</v>
      </c>
      <c r="N31" s="22" t="str">
        <f t="shared" si="11"/>
        <v/>
      </c>
      <c r="O31" s="19"/>
      <c r="P31" s="16">
        <v>0</v>
      </c>
      <c r="Q31" s="18">
        <f t="shared" si="19"/>
        <v>0</v>
      </c>
      <c r="R31" s="19"/>
      <c r="S31" s="21">
        <f t="shared" si="12"/>
        <v>-0.08</v>
      </c>
      <c r="T31" s="22">
        <f t="shared" si="3"/>
        <v>-1</v>
      </c>
      <c r="U31" s="19"/>
      <c r="V31" s="16">
        <v>0</v>
      </c>
      <c r="W31" s="18">
        <f t="shared" si="20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1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2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3"/>
        <v>800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3"/>
        <v>800</v>
      </c>
      <c r="G33" s="141">
        <v>6.0000000000000002E-5</v>
      </c>
      <c r="H33" s="18">
        <f t="shared" si="17"/>
        <v>4.8000000000000001E-2</v>
      </c>
      <c r="I33" s="19"/>
      <c r="J33" s="141">
        <v>6.0000000000000022E-5</v>
      </c>
      <c r="K33" s="18">
        <f t="shared" si="18"/>
        <v>4.8000000000000015E-2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19"/>
        <v>4.8000000000000001E-2</v>
      </c>
      <c r="R33" s="19"/>
      <c r="S33" s="21">
        <f t="shared" si="12"/>
        <v>0</v>
      </c>
      <c r="T33" s="22">
        <f t="shared" si="3"/>
        <v>0</v>
      </c>
      <c r="U33" s="19"/>
      <c r="V33" s="141">
        <v>5.9999999999999995E-5</v>
      </c>
      <c r="W33" s="18">
        <f t="shared" si="20"/>
        <v>4.7999999999999994E-2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6.0000000000000008E-5</v>
      </c>
      <c r="AC33" s="18">
        <f t="shared" si="21"/>
        <v>4.8000000000000008E-2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5.9949401203565472E-5</v>
      </c>
      <c r="AI33" s="18">
        <f t="shared" si="22"/>
        <v>4.795952096285238E-2</v>
      </c>
      <c r="AJ33" s="19"/>
      <c r="AK33" s="21">
        <f t="shared" si="15"/>
        <v>-4.0479037147628238E-5</v>
      </c>
      <c r="AL33" s="22">
        <f t="shared" si="9"/>
        <v>-8.4331327390892153E-4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24.632000000000062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2.1902774400000053</v>
      </c>
      <c r="I34" s="19"/>
      <c r="J34" s="38">
        <f>0.64*$G$44+0.18*$G$45+0.18*$G$46</f>
        <v>8.8919999999999999E-2</v>
      </c>
      <c r="K34" s="18">
        <f t="shared" si="18"/>
        <v>2.1902774400000053</v>
      </c>
      <c r="L34" s="19"/>
      <c r="M34" s="21">
        <f t="shared" si="10"/>
        <v>0</v>
      </c>
      <c r="N34" s="22">
        <f t="shared" si="11"/>
        <v>0</v>
      </c>
      <c r="O34" s="19"/>
      <c r="P34" s="38">
        <f>0.64*$G$44+0.18*$G$45+0.18*$G$46</f>
        <v>8.8919999999999999E-2</v>
      </c>
      <c r="Q34" s="18">
        <f t="shared" si="19"/>
        <v>2.1902774400000053</v>
      </c>
      <c r="R34" s="19"/>
      <c r="S34" s="21">
        <f t="shared" si="12"/>
        <v>0</v>
      </c>
      <c r="T34" s="22">
        <f t="shared" si="3"/>
        <v>0</v>
      </c>
      <c r="U34" s="19"/>
      <c r="V34" s="38">
        <f>0.64*$G$44+0.18*$G$45+0.18*$G$46</f>
        <v>8.8919999999999999E-2</v>
      </c>
      <c r="W34" s="18">
        <f t="shared" si="20"/>
        <v>2.1902774400000053</v>
      </c>
      <c r="X34" s="19"/>
      <c r="Y34" s="21">
        <f t="shared" si="13"/>
        <v>0</v>
      </c>
      <c r="Z34" s="22">
        <f t="shared" si="5"/>
        <v>0</v>
      </c>
      <c r="AA34" s="19"/>
      <c r="AB34" s="38">
        <f>0.64*$G$44+0.18*$G$45+0.18*$G$46</f>
        <v>8.8919999999999999E-2</v>
      </c>
      <c r="AC34" s="18">
        <f t="shared" si="21"/>
        <v>2.1902774400000053</v>
      </c>
      <c r="AD34" s="19"/>
      <c r="AE34" s="21">
        <f t="shared" si="14"/>
        <v>0</v>
      </c>
      <c r="AF34" s="22">
        <f t="shared" si="7"/>
        <v>0</v>
      </c>
      <c r="AG34" s="19"/>
      <c r="AH34" s="38">
        <f>0.64*$G$44+0.18*$G$45+0.18*$G$46</f>
        <v>8.8919999999999999E-2</v>
      </c>
      <c r="AI34" s="18">
        <f t="shared" si="22"/>
        <v>2.1902774400000053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7"/>
        <v>0.79</v>
      </c>
      <c r="I35" s="19"/>
      <c r="J35" s="38">
        <v>0.79</v>
      </c>
      <c r="K35" s="18">
        <f t="shared" si="18"/>
        <v>0.79</v>
      </c>
      <c r="L35" s="19"/>
      <c r="M35" s="21">
        <f t="shared" si="10"/>
        <v>0</v>
      </c>
      <c r="N35" s="22"/>
      <c r="O35" s="19"/>
      <c r="P35" s="38">
        <v>0.79</v>
      </c>
      <c r="Q35" s="18">
        <f t="shared" si="19"/>
        <v>0.79</v>
      </c>
      <c r="R35" s="19"/>
      <c r="S35" s="21">
        <f t="shared" si="12"/>
        <v>0</v>
      </c>
      <c r="T35" s="22"/>
      <c r="U35" s="19"/>
      <c r="V35" s="38">
        <v>0.79</v>
      </c>
      <c r="W35" s="18">
        <f t="shared" si="20"/>
        <v>0.79</v>
      </c>
      <c r="X35" s="19"/>
      <c r="Y35" s="21">
        <f t="shared" si="13"/>
        <v>0</v>
      </c>
      <c r="Z35" s="22"/>
      <c r="AA35" s="19"/>
      <c r="AB35" s="38">
        <v>0.79</v>
      </c>
      <c r="AC35" s="18">
        <f t="shared" si="21"/>
        <v>0.79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29.687051731111691</v>
      </c>
      <c r="I36" s="31"/>
      <c r="J36" s="42"/>
      <c r="K36" s="44">
        <f>SUM(K29:K35)+K28</f>
        <v>32.698277440000005</v>
      </c>
      <c r="L36" s="31"/>
      <c r="M36" s="32">
        <f t="shared" si="10"/>
        <v>3.0112257088883148</v>
      </c>
      <c r="N36" s="33">
        <f t="shared" ref="N36:N46" si="24">IF((H36)=0,"",(M36/H36))</f>
        <v>0.10143229230582654</v>
      </c>
      <c r="O36" s="31"/>
      <c r="P36" s="42"/>
      <c r="Q36" s="44">
        <f>SUM(Q29:Q35)+Q28</f>
        <v>33.598277440000004</v>
      </c>
      <c r="R36" s="31"/>
      <c r="S36" s="32">
        <f t="shared" si="12"/>
        <v>0.89999999999999858</v>
      </c>
      <c r="T36" s="33">
        <f t="shared" ref="T36:T46" si="25">IF((K36)=0,"",(S36/K36))</f>
        <v>2.7524385700484117E-2</v>
      </c>
      <c r="U36" s="31"/>
      <c r="V36" s="42"/>
      <c r="W36" s="44">
        <f>SUM(W29:W35)+W28</f>
        <v>34.198277440000005</v>
      </c>
      <c r="X36" s="31"/>
      <c r="Y36" s="32">
        <f t="shared" si="13"/>
        <v>0.60000000000000142</v>
      </c>
      <c r="Z36" s="33">
        <f t="shared" ref="Z36:Z46" si="26">IF((Q36)=0,"",(Y36/Q36))</f>
        <v>1.7858058380269194E-2</v>
      </c>
      <c r="AA36" s="31"/>
      <c r="AB36" s="42"/>
      <c r="AC36" s="44">
        <f>SUM(AC29:AC35)+AC28</f>
        <v>34.608277440000002</v>
      </c>
      <c r="AD36" s="31"/>
      <c r="AE36" s="32">
        <f t="shared" si="14"/>
        <v>0.40999999999999659</v>
      </c>
      <c r="AF36" s="33">
        <f t="shared" ref="AF36:AF46" si="27">IF((W36)=0,"",(AE36/W36))</f>
        <v>1.1988907941908215E-2</v>
      </c>
      <c r="AG36" s="31"/>
      <c r="AH36" s="42"/>
      <c r="AI36" s="44">
        <f>SUM(AI29:AI35)+AI28</f>
        <v>34.72823696096286</v>
      </c>
      <c r="AJ36" s="31"/>
      <c r="AK36" s="32">
        <f t="shared" si="15"/>
        <v>0.11995952096285833</v>
      </c>
      <c r="AL36" s="33">
        <f t="shared" ref="AL36:AL46" si="28">IF((AC36)=0,"",(AK36/AC36))</f>
        <v>3.4662089487357719E-3</v>
      </c>
    </row>
    <row r="37" spans="2:38" x14ac:dyDescent="0.25">
      <c r="B37" s="19" t="s">
        <v>23</v>
      </c>
      <c r="C37" s="19"/>
      <c r="D37" s="45" t="s">
        <v>58</v>
      </c>
      <c r="E37" s="45"/>
      <c r="F37" s="195">
        <f>G7*(1+G63)</f>
        <v>824.63200000000006</v>
      </c>
      <c r="G37" s="20">
        <v>7.1999999999999998E-3</v>
      </c>
      <c r="H37" s="18">
        <f>F37*G37</f>
        <v>5.9373504000000006</v>
      </c>
      <c r="I37" s="19"/>
      <c r="J37" s="20">
        <v>7.6E-3</v>
      </c>
      <c r="K37" s="18">
        <f>$F37*J37</f>
        <v>6.2672032000000009</v>
      </c>
      <c r="L37" s="19"/>
      <c r="M37" s="21">
        <f t="shared" si="10"/>
        <v>0.32985280000000028</v>
      </c>
      <c r="N37" s="22">
        <f t="shared" si="24"/>
        <v>5.5555555555555594E-2</v>
      </c>
      <c r="O37" s="19"/>
      <c r="P37" s="20">
        <v>7.7999999999999996E-3</v>
      </c>
      <c r="Q37" s="18">
        <f>$F37*P37</f>
        <v>6.4321296000000006</v>
      </c>
      <c r="R37" s="19"/>
      <c r="S37" s="21">
        <f t="shared" si="12"/>
        <v>0.1649263999999997</v>
      </c>
      <c r="T37" s="22">
        <f t="shared" si="25"/>
        <v>2.6315789473684157E-2</v>
      </c>
      <c r="U37" s="19"/>
      <c r="V37" s="20">
        <v>8.0999999999999996E-3</v>
      </c>
      <c r="W37" s="18">
        <f>$F37*V37</f>
        <v>6.6795192000000005</v>
      </c>
      <c r="X37" s="19"/>
      <c r="Y37" s="21">
        <f t="shared" si="13"/>
        <v>0.24738959999999999</v>
      </c>
      <c r="Z37" s="22">
        <f t="shared" si="26"/>
        <v>3.8461538461538457E-2</v>
      </c>
      <c r="AA37" s="19"/>
      <c r="AB37" s="20">
        <v>8.3999999999999995E-3</v>
      </c>
      <c r="AC37" s="18">
        <f>$F37*AB37</f>
        <v>6.9269088000000005</v>
      </c>
      <c r="AD37" s="19"/>
      <c r="AE37" s="21">
        <f t="shared" si="14"/>
        <v>0.24738959999999999</v>
      </c>
      <c r="AF37" s="22">
        <f t="shared" si="27"/>
        <v>3.7037037037037035E-2</v>
      </c>
      <c r="AG37" s="19"/>
      <c r="AH37" s="20">
        <v>8.6E-3</v>
      </c>
      <c r="AI37" s="18">
        <f>$F37*AH37</f>
        <v>7.0918352000000002</v>
      </c>
      <c r="AJ37" s="19"/>
      <c r="AK37" s="21">
        <f t="shared" si="15"/>
        <v>0.1649263999999997</v>
      </c>
      <c r="AL37" s="22">
        <f t="shared" si="28"/>
        <v>2.3809523809523763E-2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824.63200000000006</v>
      </c>
      <c r="G38" s="20">
        <v>5.1999999999999998E-3</v>
      </c>
      <c r="H38" s="18">
        <f>F38*G38</f>
        <v>4.2880864000000001</v>
      </c>
      <c r="I38" s="19"/>
      <c r="J38" s="20">
        <v>5.5999999999999999E-3</v>
      </c>
      <c r="K38" s="18">
        <f>$F38*J38</f>
        <v>4.6179392000000004</v>
      </c>
      <c r="L38" s="19"/>
      <c r="M38" s="21">
        <f t="shared" si="10"/>
        <v>0.32985280000000028</v>
      </c>
      <c r="N38" s="22">
        <f t="shared" si="24"/>
        <v>7.6923076923076983E-2</v>
      </c>
      <c r="O38" s="19"/>
      <c r="P38" s="20">
        <v>5.7000000000000002E-3</v>
      </c>
      <c r="Q38" s="18">
        <f>$F38*P38</f>
        <v>4.7004024000000006</v>
      </c>
      <c r="R38" s="19"/>
      <c r="S38" s="21">
        <f t="shared" si="12"/>
        <v>8.2463200000000292E-2</v>
      </c>
      <c r="T38" s="22">
        <f t="shared" si="25"/>
        <v>1.7857142857142919E-2</v>
      </c>
      <c r="U38" s="19"/>
      <c r="V38" s="20">
        <v>5.7999999999999996E-3</v>
      </c>
      <c r="W38" s="18">
        <f>$F38*V38</f>
        <v>4.7828656000000001</v>
      </c>
      <c r="X38" s="19"/>
      <c r="Y38" s="21">
        <f t="shared" si="13"/>
        <v>8.2463199999999404E-2</v>
      </c>
      <c r="Z38" s="22">
        <f t="shared" si="26"/>
        <v>1.7543859649122678E-2</v>
      </c>
      <c r="AA38" s="19"/>
      <c r="AB38" s="20">
        <v>6.0000000000000001E-3</v>
      </c>
      <c r="AC38" s="18">
        <f>$F38*AB38</f>
        <v>4.9477920000000006</v>
      </c>
      <c r="AD38" s="19"/>
      <c r="AE38" s="21">
        <f t="shared" si="14"/>
        <v>0.16492640000000058</v>
      </c>
      <c r="AF38" s="22">
        <f t="shared" si="27"/>
        <v>3.448275862068978E-2</v>
      </c>
      <c r="AG38" s="19"/>
      <c r="AH38" s="20">
        <v>6.1000000000000004E-3</v>
      </c>
      <c r="AI38" s="18">
        <f>$F38*AH38</f>
        <v>5.0302552000000009</v>
      </c>
      <c r="AJ38" s="19"/>
      <c r="AK38" s="21">
        <f t="shared" si="15"/>
        <v>8.2463200000000292E-2</v>
      </c>
      <c r="AL38" s="22">
        <f t="shared" si="28"/>
        <v>1.6666666666666722E-2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39.912488531111691</v>
      </c>
      <c r="I39" s="49"/>
      <c r="J39" s="48"/>
      <c r="K39" s="44">
        <f>SUM(K36:K38)</f>
        <v>43.583419840000012</v>
      </c>
      <c r="L39" s="49"/>
      <c r="M39" s="32">
        <f t="shared" si="10"/>
        <v>3.6709313088883206</v>
      </c>
      <c r="N39" s="33">
        <f t="shared" si="24"/>
        <v>9.1974503319351739E-2</v>
      </c>
      <c r="O39" s="49"/>
      <c r="P39" s="48"/>
      <c r="Q39" s="44">
        <f>SUM(Q36:Q38)</f>
        <v>44.730809440000009</v>
      </c>
      <c r="R39" s="49"/>
      <c r="S39" s="32">
        <f t="shared" si="12"/>
        <v>1.1473895999999968</v>
      </c>
      <c r="T39" s="33">
        <f t="shared" si="25"/>
        <v>2.6326286560627927E-2</v>
      </c>
      <c r="U39" s="49"/>
      <c r="V39" s="48"/>
      <c r="W39" s="44">
        <f>SUM(W36:W38)</f>
        <v>45.660662240000008</v>
      </c>
      <c r="X39" s="49"/>
      <c r="Y39" s="32">
        <f t="shared" si="13"/>
        <v>0.92985279999999904</v>
      </c>
      <c r="Z39" s="33">
        <f t="shared" si="26"/>
        <v>2.0787748123522416E-2</v>
      </c>
      <c r="AA39" s="49"/>
      <c r="AB39" s="48"/>
      <c r="AC39" s="44">
        <f>SUM(AC36:AC38)</f>
        <v>46.482978240000001</v>
      </c>
      <c r="AD39" s="49"/>
      <c r="AE39" s="32">
        <f t="shared" si="14"/>
        <v>0.82231599999999361</v>
      </c>
      <c r="AF39" s="33">
        <f t="shared" si="27"/>
        <v>1.8009287637524057E-2</v>
      </c>
      <c r="AG39" s="49"/>
      <c r="AH39" s="48"/>
      <c r="AI39" s="44">
        <f>SUM(AI36:AI38)</f>
        <v>46.850327360962858</v>
      </c>
      <c r="AJ39" s="49"/>
      <c r="AK39" s="32">
        <f t="shared" si="15"/>
        <v>0.36734912096285655</v>
      </c>
      <c r="AL39" s="33">
        <f t="shared" si="28"/>
        <v>7.9028740169394211E-3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824.63200000000006</v>
      </c>
      <c r="G40" s="51">
        <v>4.4000000000000003E-3</v>
      </c>
      <c r="H40" s="162">
        <f t="shared" ref="H40:H48" si="29">F40*G40</f>
        <v>3.6283808000000004</v>
      </c>
      <c r="I40" s="19"/>
      <c r="J40" s="51">
        <v>4.4000000000000003E-3</v>
      </c>
      <c r="K40" s="162">
        <f t="shared" ref="K40:K48" si="30">$F40*J40</f>
        <v>3.6283808000000004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3.6283808000000004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3.6283808000000004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3.6283808000000004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3.6283808000000004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824.63200000000006</v>
      </c>
      <c r="G41" s="51">
        <v>1.1999999999999999E-3</v>
      </c>
      <c r="H41" s="162">
        <f t="shared" si="29"/>
        <v>0.98955839999999995</v>
      </c>
      <c r="I41" s="19"/>
      <c r="J41" s="51">
        <v>1.1999999999999999E-3</v>
      </c>
      <c r="K41" s="162">
        <f t="shared" si="30"/>
        <v>0.98955839999999995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1.0720216</v>
      </c>
      <c r="R41" s="19"/>
      <c r="S41" s="21">
        <f t="shared" si="12"/>
        <v>8.246320000000007E-2</v>
      </c>
      <c r="T41" s="163">
        <f t="shared" si="25"/>
        <v>8.3333333333333412E-2</v>
      </c>
      <c r="U41" s="19"/>
      <c r="V41" s="51">
        <v>1.2999999999999999E-3</v>
      </c>
      <c r="W41" s="162">
        <f t="shared" si="32"/>
        <v>1.0720216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1.0720216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1.0720216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800</v>
      </c>
      <c r="G43" s="51">
        <v>7.0000000000000001E-3</v>
      </c>
      <c r="H43" s="162">
        <f t="shared" si="29"/>
        <v>5.6000000000000005</v>
      </c>
      <c r="I43" s="19"/>
      <c r="J43" s="51">
        <v>7.0000000000000001E-3</v>
      </c>
      <c r="K43" s="162">
        <f t="shared" si="30"/>
        <v>5.6000000000000005</v>
      </c>
      <c r="L43" s="19"/>
      <c r="M43" s="21">
        <f t="shared" si="10"/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5.6000000000000005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5.6000000000000005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5.6000000000000005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5.6000000000000005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512</v>
      </c>
      <c r="G44" s="55">
        <v>7.1999999999999995E-2</v>
      </c>
      <c r="H44" s="162">
        <f t="shared" si="29"/>
        <v>36.863999999999997</v>
      </c>
      <c r="I44" s="19"/>
      <c r="J44" s="55">
        <v>7.1999999999999995E-2</v>
      </c>
      <c r="K44" s="162">
        <f t="shared" si="30"/>
        <v>36.863999999999997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36.863999999999997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36.863999999999997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36.863999999999997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36.863999999999997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144</v>
      </c>
      <c r="G45" s="55">
        <v>0.109</v>
      </c>
      <c r="H45" s="162">
        <f t="shared" si="29"/>
        <v>15.696</v>
      </c>
      <c r="I45" s="19"/>
      <c r="J45" s="55">
        <v>0.109</v>
      </c>
      <c r="K45" s="162">
        <f t="shared" si="30"/>
        <v>15.696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15.696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15.696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15.696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15.696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144</v>
      </c>
      <c r="G46" s="55">
        <v>0.129</v>
      </c>
      <c r="H46" s="162">
        <f t="shared" si="29"/>
        <v>18.576000000000001</v>
      </c>
      <c r="I46" s="19"/>
      <c r="J46" s="55">
        <v>0.129</v>
      </c>
      <c r="K46" s="162">
        <f t="shared" si="30"/>
        <v>18.576000000000001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18.576000000000001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18.576000000000001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18.576000000000001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18.576000000000001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600</v>
      </c>
      <c r="G47" s="55">
        <v>8.3000000000000004E-2</v>
      </c>
      <c r="H47" s="162">
        <f t="shared" si="29"/>
        <v>49.800000000000004</v>
      </c>
      <c r="I47" s="60"/>
      <c r="J47" s="55">
        <v>8.3000000000000004E-2</v>
      </c>
      <c r="K47" s="162">
        <f t="shared" si="30"/>
        <v>49.800000000000004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49.800000000000004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49.800000000000004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49.800000000000004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49.800000000000004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200</v>
      </c>
      <c r="G48" s="55">
        <v>9.7000000000000003E-2</v>
      </c>
      <c r="H48" s="162">
        <f t="shared" si="29"/>
        <v>19.400000000000002</v>
      </c>
      <c r="I48" s="60"/>
      <c r="J48" s="55">
        <v>9.7000000000000003E-2</v>
      </c>
      <c r="K48" s="162">
        <f t="shared" si="30"/>
        <v>19.400000000000002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1"/>
        <v>19.400000000000002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2"/>
        <v>19.400000000000002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3"/>
        <v>19.400000000000002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4"/>
        <v>19.400000000000002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121.51642773111168</v>
      </c>
      <c r="I50" s="76"/>
      <c r="J50" s="73"/>
      <c r="K50" s="75">
        <f>SUM(K40:K46,K39)</f>
        <v>125.18735903999999</v>
      </c>
      <c r="L50" s="76"/>
      <c r="M50" s="77">
        <f>K50-H50</f>
        <v>3.6709313088883135</v>
      </c>
      <c r="N50" s="78">
        <f>IF((H50)=0,"",(M50/H50))</f>
        <v>3.0209341876073357E-2</v>
      </c>
      <c r="O50" s="76"/>
      <c r="P50" s="73"/>
      <c r="Q50" s="75">
        <f>SUM(Q40:Q46,Q39)</f>
        <v>126.41721183999999</v>
      </c>
      <c r="R50" s="76"/>
      <c r="S50" s="77">
        <f t="shared" si="12"/>
        <v>1.2298528000000033</v>
      </c>
      <c r="T50" s="78">
        <f>IF((K50)=0,"",(S50/K50))</f>
        <v>9.8240973324394479E-3</v>
      </c>
      <c r="U50" s="76"/>
      <c r="V50" s="73"/>
      <c r="W50" s="75">
        <f>SUM(W40:W46,W39)</f>
        <v>127.34706464</v>
      </c>
      <c r="X50" s="76"/>
      <c r="Y50" s="77">
        <f t="shared" si="13"/>
        <v>0.92985280000000614</v>
      </c>
      <c r="Z50" s="78">
        <f>IF((Q50)=0,"",(Y50/Q50))</f>
        <v>7.3554287938012337E-3</v>
      </c>
      <c r="AA50" s="76"/>
      <c r="AB50" s="73"/>
      <c r="AC50" s="75">
        <f>SUM(AC40:AC46,AC39)</f>
        <v>128.16938063999999</v>
      </c>
      <c r="AD50" s="76"/>
      <c r="AE50" s="77">
        <f t="shared" si="14"/>
        <v>0.8223159999999865</v>
      </c>
      <c r="AF50" s="78">
        <f>IF((W50)=0,"",(AE50/W50))</f>
        <v>6.4572827204506696E-3</v>
      </c>
      <c r="AG50" s="76"/>
      <c r="AH50" s="73"/>
      <c r="AI50" s="75">
        <f>SUM(AI40:AI46,AI39)</f>
        <v>128.53672976096286</v>
      </c>
      <c r="AJ50" s="76"/>
      <c r="AK50" s="77">
        <f t="shared" si="15"/>
        <v>0.36734912096287076</v>
      </c>
      <c r="AL50" s="78">
        <f>IF((AC50)=0,"",(AK50/AC50))</f>
        <v>2.8661223072823832E-3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15.797135605044518</v>
      </c>
      <c r="I51" s="83"/>
      <c r="J51" s="80">
        <v>0.13</v>
      </c>
      <c r="K51" s="84">
        <f>K50*J51</f>
        <v>16.2743566752</v>
      </c>
      <c r="L51" s="83"/>
      <c r="M51" s="85">
        <f>K51-H51</f>
        <v>0.47722107015548154</v>
      </c>
      <c r="N51" s="86">
        <f>IF((H51)=0,"",(M51/H51))</f>
        <v>3.0209341876073405E-2</v>
      </c>
      <c r="O51" s="83"/>
      <c r="P51" s="80">
        <v>0.13</v>
      </c>
      <c r="Q51" s="84">
        <f>Q50*P51</f>
        <v>16.434237539199998</v>
      </c>
      <c r="R51" s="83"/>
      <c r="S51" s="85">
        <f t="shared" si="12"/>
        <v>0.15988086399999801</v>
      </c>
      <c r="T51" s="86">
        <f>IF((K51)=0,"",(S51/K51))</f>
        <v>9.8240973324392987E-3</v>
      </c>
      <c r="U51" s="83"/>
      <c r="V51" s="80">
        <v>0.13</v>
      </c>
      <c r="W51" s="84">
        <f>W50*V51</f>
        <v>16.555118403200002</v>
      </c>
      <c r="X51" s="83"/>
      <c r="Y51" s="85">
        <f t="shared" si="13"/>
        <v>0.12088086400000364</v>
      </c>
      <c r="Z51" s="86">
        <f>IF((Q51)=0,"",(Y51/Q51))</f>
        <v>7.3554287938014063E-3</v>
      </c>
      <c r="AA51" s="83"/>
      <c r="AB51" s="80">
        <v>0.13</v>
      </c>
      <c r="AC51" s="84">
        <f>AC50*AB51</f>
        <v>16.662019483199998</v>
      </c>
      <c r="AD51" s="83"/>
      <c r="AE51" s="85">
        <f t="shared" si="14"/>
        <v>0.10690107999999654</v>
      </c>
      <c r="AF51" s="86">
        <f>IF((W51)=0,"",(AE51/W51))</f>
        <v>6.4572827204505663E-3</v>
      </c>
      <c r="AG51" s="83"/>
      <c r="AH51" s="80">
        <v>0.13</v>
      </c>
      <c r="AI51" s="84">
        <f>AI50*AH51</f>
        <v>16.709774868925173</v>
      </c>
      <c r="AJ51" s="83"/>
      <c r="AK51" s="85">
        <f t="shared" si="15"/>
        <v>4.7755385725174904E-2</v>
      </c>
      <c r="AL51" s="86">
        <f>IF((AC51)=0,"",(AK51/AC51))</f>
        <v>2.8661223072824855E-3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137.31356333615619</v>
      </c>
      <c r="I52" s="83"/>
      <c r="J52" s="88"/>
      <c r="K52" s="84">
        <f>K50+K51</f>
        <v>141.4617157152</v>
      </c>
      <c r="L52" s="83"/>
      <c r="M52" s="85">
        <f>K52-H52</f>
        <v>4.1481523790438075</v>
      </c>
      <c r="N52" s="86">
        <f>IF((H52)=0,"",(M52/H52))</f>
        <v>3.0209341876073451E-2</v>
      </c>
      <c r="O52" s="83"/>
      <c r="P52" s="88"/>
      <c r="Q52" s="84">
        <f>Q50+Q51</f>
        <v>142.85144937920001</v>
      </c>
      <c r="R52" s="83"/>
      <c r="S52" s="85">
        <f t="shared" si="12"/>
        <v>1.3897336640000049</v>
      </c>
      <c r="T52" s="86">
        <f>IF((K52)=0,"",(S52/K52))</f>
        <v>9.8240973324394548E-3</v>
      </c>
      <c r="U52" s="83"/>
      <c r="V52" s="88"/>
      <c r="W52" s="84">
        <f>W50+W51</f>
        <v>143.90218304320001</v>
      </c>
      <c r="X52" s="83"/>
      <c r="Y52" s="85">
        <f t="shared" si="13"/>
        <v>1.0507336640000062</v>
      </c>
      <c r="Z52" s="86">
        <f>IF((Q52)=0,"",(Y52/Q52))</f>
        <v>7.3554287938012277E-3</v>
      </c>
      <c r="AA52" s="83"/>
      <c r="AB52" s="88"/>
      <c r="AC52" s="84">
        <f>AC50+AC51</f>
        <v>144.83140012319998</v>
      </c>
      <c r="AD52" s="83"/>
      <c r="AE52" s="85">
        <f t="shared" si="14"/>
        <v>0.92921707999997238</v>
      </c>
      <c r="AF52" s="86">
        <f>IF((W52)=0,"",(AE52/W52))</f>
        <v>6.4572827204505837E-3</v>
      </c>
      <c r="AG52" s="83"/>
      <c r="AH52" s="88"/>
      <c r="AI52" s="84">
        <f>AI50+AI51</f>
        <v>145.24650462988802</v>
      </c>
      <c r="AJ52" s="83"/>
      <c r="AK52" s="85">
        <f t="shared" si="15"/>
        <v>0.41510450668803855</v>
      </c>
      <c r="AL52" s="86">
        <f>IF((AC52)=0,"",(AK52/AC52))</f>
        <v>2.8661223072823459E-3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-13.73</v>
      </c>
      <c r="I53" s="83"/>
      <c r="J53" s="88"/>
      <c r="K53" s="90">
        <f>ROUND(-K52*10%,2)</f>
        <v>-14.15</v>
      </c>
      <c r="L53" s="83"/>
      <c r="M53" s="91">
        <f>K53-H53</f>
        <v>-0.41999999999999993</v>
      </c>
      <c r="N53" s="92">
        <f>IF((H53)=0,"",(M53/H53))</f>
        <v>3.0589949016751633E-2</v>
      </c>
      <c r="O53" s="83"/>
      <c r="P53" s="88"/>
      <c r="Q53" s="90">
        <f>ROUND(-Q52*10%,2)</f>
        <v>-14.29</v>
      </c>
      <c r="R53" s="83"/>
      <c r="S53" s="91">
        <f t="shared" si="12"/>
        <v>-0.13999999999999879</v>
      </c>
      <c r="T53" s="92">
        <f>IF((K53)=0,"",(S53/K53))</f>
        <v>9.893992932862106E-3</v>
      </c>
      <c r="U53" s="83"/>
      <c r="V53" s="88"/>
      <c r="W53" s="90">
        <f>ROUND(-W52*10%,2)</f>
        <v>-14.39</v>
      </c>
      <c r="X53" s="83"/>
      <c r="Y53" s="91">
        <f t="shared" si="13"/>
        <v>-0.10000000000000142</v>
      </c>
      <c r="Z53" s="92">
        <f>IF((Q53)=0,"",(Y53/Q53))</f>
        <v>6.9979006298111568E-3</v>
      </c>
      <c r="AA53" s="83"/>
      <c r="AB53" s="88"/>
      <c r="AC53" s="90">
        <f>ROUND(-AC52*10%,2)</f>
        <v>-14.48</v>
      </c>
      <c r="AD53" s="83"/>
      <c r="AE53" s="91">
        <f t="shared" si="14"/>
        <v>-8.9999999999999858E-2</v>
      </c>
      <c r="AF53" s="92">
        <f>IF((W53)=0,"",(AE53/W53))</f>
        <v>6.2543432939541248E-3</v>
      </c>
      <c r="AG53" s="83"/>
      <c r="AH53" s="88"/>
      <c r="AI53" s="90">
        <f>ROUND(-AI52*10%,2)</f>
        <v>-14.52</v>
      </c>
      <c r="AJ53" s="83"/>
      <c r="AK53" s="91">
        <f t="shared" si="15"/>
        <v>-3.9999999999999147E-2</v>
      </c>
      <c r="AL53" s="92">
        <f>IF((AC53)=0,"",(AK53/AC53))</f>
        <v>2.7624309392264602E-3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123.58356333615619</v>
      </c>
      <c r="I54" s="96"/>
      <c r="J54" s="93"/>
      <c r="K54" s="97">
        <f>K52+K53</f>
        <v>127.31171571519999</v>
      </c>
      <c r="L54" s="96"/>
      <c r="M54" s="98">
        <f>K54-H54</f>
        <v>3.7281523790438058</v>
      </c>
      <c r="N54" s="99">
        <f>IF((H54)=0,"",(M54/H54))</f>
        <v>3.0167056835082209E-2</v>
      </c>
      <c r="O54" s="96"/>
      <c r="P54" s="93"/>
      <c r="Q54" s="97">
        <f>Q52+Q53</f>
        <v>128.56144937920001</v>
      </c>
      <c r="R54" s="96"/>
      <c r="S54" s="98">
        <f t="shared" si="12"/>
        <v>1.2497336640000185</v>
      </c>
      <c r="T54" s="99">
        <f>IF((K54)=0,"",(S54/K54))</f>
        <v>9.816328819224375E-3</v>
      </c>
      <c r="U54" s="96"/>
      <c r="V54" s="93"/>
      <c r="W54" s="97">
        <f>W52+W53</f>
        <v>129.51218304320003</v>
      </c>
      <c r="X54" s="96"/>
      <c r="Y54" s="98">
        <f t="shared" si="13"/>
        <v>0.95073366400001191</v>
      </c>
      <c r="Z54" s="99">
        <f>IF((Q54)=0,"",(Y54/Q54))</f>
        <v>7.3951691474460875E-3</v>
      </c>
      <c r="AA54" s="96"/>
      <c r="AB54" s="93"/>
      <c r="AC54" s="97">
        <f>AC52+AC53</f>
        <v>130.35140012319999</v>
      </c>
      <c r="AD54" s="96"/>
      <c r="AE54" s="98">
        <f t="shared" si="14"/>
        <v>0.83921707999996897</v>
      </c>
      <c r="AF54" s="99">
        <f>IF((W54)=0,"",(AE54/W54))</f>
        <v>6.4798311655362966E-3</v>
      </c>
      <c r="AG54" s="96"/>
      <c r="AH54" s="93"/>
      <c r="AI54" s="97">
        <f>AI52+AI53</f>
        <v>130.72650462988801</v>
      </c>
      <c r="AJ54" s="96"/>
      <c r="AK54" s="98">
        <f t="shared" si="15"/>
        <v>0.37510450668801809</v>
      </c>
      <c r="AL54" s="99">
        <f>IF((AC54)=0,"",(AK54/AC54))</f>
        <v>2.8776407950623683E-3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119.58042773111168</v>
      </c>
      <c r="I56" s="110"/>
      <c r="J56" s="107"/>
      <c r="K56" s="109">
        <f>SUM(K47:K48,K39,K40:K43)</f>
        <v>123.25135904000001</v>
      </c>
      <c r="L56" s="110"/>
      <c r="M56" s="111">
        <f>K56-H56</f>
        <v>3.6709313088883277</v>
      </c>
      <c r="N56" s="78">
        <f>IF((H56)=0,"",(M56/H56))</f>
        <v>3.0698429321082348E-2</v>
      </c>
      <c r="O56" s="110"/>
      <c r="P56" s="107"/>
      <c r="Q56" s="109">
        <f>SUM(Q47:Q48,Q39,Q40:Q43)</f>
        <v>124.48121184000001</v>
      </c>
      <c r="R56" s="110"/>
      <c r="S56" s="111">
        <f t="shared" si="12"/>
        <v>1.2298528000000033</v>
      </c>
      <c r="T56" s="78">
        <f>IF((K56)=0,"",(S56/K56))</f>
        <v>9.9784116749647087E-3</v>
      </c>
      <c r="U56" s="110"/>
      <c r="V56" s="107"/>
      <c r="W56" s="109">
        <f>SUM(W47:W48,W39,W40:W43)</f>
        <v>125.41106464000001</v>
      </c>
      <c r="X56" s="110"/>
      <c r="Y56" s="111">
        <f t="shared" si="13"/>
        <v>0.92985279999999193</v>
      </c>
      <c r="Z56" s="78">
        <f>IF((Q56)=0,"",(Y56/Q56))</f>
        <v>7.4698244518631753E-3</v>
      </c>
      <c r="AA56" s="110"/>
      <c r="AB56" s="107"/>
      <c r="AC56" s="109">
        <f>SUM(AC47:AC48,AC39,AC40:AC43)</f>
        <v>126.23338064000001</v>
      </c>
      <c r="AD56" s="110"/>
      <c r="AE56" s="111">
        <f t="shared" si="14"/>
        <v>0.82231600000000071</v>
      </c>
      <c r="AF56" s="78">
        <f>IF((W56)=0,"",(AE56/W56))</f>
        <v>6.5569653073315991E-3</v>
      </c>
      <c r="AG56" s="110"/>
      <c r="AH56" s="107"/>
      <c r="AI56" s="109">
        <f>SUM(AI47:AI48,AI39,AI40:AI43)</f>
        <v>126.60072976096285</v>
      </c>
      <c r="AJ56" s="110"/>
      <c r="AK56" s="111">
        <f t="shared" si="15"/>
        <v>0.36734912096284233</v>
      </c>
      <c r="AL56" s="78">
        <f>IF((AC56)=0,"",(AK56/AC56))</f>
        <v>2.9100790860578374E-3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15.54545560504452</v>
      </c>
      <c r="I57" s="115"/>
      <c r="J57" s="113">
        <v>0.13</v>
      </c>
      <c r="K57" s="116">
        <f>K56*J57</f>
        <v>16.022676675200003</v>
      </c>
      <c r="L57" s="115"/>
      <c r="M57" s="117">
        <f>K57-H57</f>
        <v>0.47722107015548332</v>
      </c>
      <c r="N57" s="86">
        <f>IF((H57)=0,"",(M57/H57))</f>
        <v>3.0698429321082393E-2</v>
      </c>
      <c r="O57" s="115"/>
      <c r="P57" s="113">
        <v>0.13</v>
      </c>
      <c r="Q57" s="116">
        <f>Q56*P57</f>
        <v>16.182557539200001</v>
      </c>
      <c r="R57" s="115"/>
      <c r="S57" s="117">
        <f t="shared" si="12"/>
        <v>0.15988086399999801</v>
      </c>
      <c r="T57" s="86">
        <f>IF((K57)=0,"",(S57/K57))</f>
        <v>9.9784116749645577E-3</v>
      </c>
      <c r="U57" s="115"/>
      <c r="V57" s="113">
        <v>0.13</v>
      </c>
      <c r="W57" s="116">
        <f>W56*V57</f>
        <v>16.303438403200001</v>
      </c>
      <c r="X57" s="115"/>
      <c r="Y57" s="117">
        <f t="shared" si="13"/>
        <v>0.12088086400000009</v>
      </c>
      <c r="Z57" s="86">
        <f>IF((Q57)=0,"",(Y57/Q57))</f>
        <v>7.4698244518632464E-3</v>
      </c>
      <c r="AA57" s="115"/>
      <c r="AB57" s="113">
        <v>0.13</v>
      </c>
      <c r="AC57" s="116">
        <f>AC56*AB57</f>
        <v>16.410339483200001</v>
      </c>
      <c r="AD57" s="115"/>
      <c r="AE57" s="117">
        <f t="shared" si="14"/>
        <v>0.10690108000000009</v>
      </c>
      <c r="AF57" s="86">
        <f>IF((W57)=0,"",(AE57/W57))</f>
        <v>6.5569653073315991E-3</v>
      </c>
      <c r="AG57" s="115"/>
      <c r="AH57" s="113">
        <v>0.13</v>
      </c>
      <c r="AI57" s="116">
        <f>AI56*AH57</f>
        <v>16.458094868925173</v>
      </c>
      <c r="AJ57" s="115"/>
      <c r="AK57" s="117">
        <f t="shared" si="15"/>
        <v>4.7755385725171351E-2</v>
      </c>
      <c r="AL57" s="86">
        <f>IF((AC57)=0,"",(AK57/AC57))</f>
        <v>2.9100790860579501E-3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135.12588333615619</v>
      </c>
      <c r="I58" s="115"/>
      <c r="J58" s="119"/>
      <c r="K58" s="116">
        <f>K56+K57</f>
        <v>139.2740357152</v>
      </c>
      <c r="L58" s="115"/>
      <c r="M58" s="117">
        <f>K58-H58</f>
        <v>4.1481523790438075</v>
      </c>
      <c r="N58" s="86">
        <f>IF((H58)=0,"",(M58/H58))</f>
        <v>3.069842932108233E-2</v>
      </c>
      <c r="O58" s="115"/>
      <c r="P58" s="119"/>
      <c r="Q58" s="116">
        <f>Q56+Q57</f>
        <v>140.66376937920001</v>
      </c>
      <c r="R58" s="115"/>
      <c r="S58" s="117">
        <f t="shared" si="12"/>
        <v>1.3897336640000049</v>
      </c>
      <c r="T58" s="86">
        <f>IF((K58)=0,"",(S58/K58))</f>
        <v>9.9784116749647191E-3</v>
      </c>
      <c r="U58" s="115"/>
      <c r="V58" s="119"/>
      <c r="W58" s="116">
        <f>W56+W57</f>
        <v>141.71450304320001</v>
      </c>
      <c r="X58" s="115"/>
      <c r="Y58" s="117">
        <f t="shared" si="13"/>
        <v>1.0507336640000062</v>
      </c>
      <c r="Z58" s="86">
        <f>IF((Q58)=0,"",(Y58/Q58))</f>
        <v>7.4698244518632854E-3</v>
      </c>
      <c r="AA58" s="115"/>
      <c r="AB58" s="119"/>
      <c r="AC58" s="116">
        <f>AC56+AC57</f>
        <v>142.64372012320001</v>
      </c>
      <c r="AD58" s="115"/>
      <c r="AE58" s="117">
        <f t="shared" si="14"/>
        <v>0.92921708000000081</v>
      </c>
      <c r="AF58" s="86">
        <f>IF((W58)=0,"",(AE58/W58))</f>
        <v>6.5569653073315991E-3</v>
      </c>
      <c r="AG58" s="115"/>
      <c r="AH58" s="119"/>
      <c r="AI58" s="116">
        <f>AI56+AI57</f>
        <v>143.05882462988802</v>
      </c>
      <c r="AJ58" s="115"/>
      <c r="AK58" s="117">
        <f t="shared" si="15"/>
        <v>0.41510450668801013</v>
      </c>
      <c r="AL58" s="86">
        <f>IF((AC58)=0,"",(AK58/AC58))</f>
        <v>2.9100790860578252E-3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-13.51</v>
      </c>
      <c r="I59" s="115"/>
      <c r="J59" s="119"/>
      <c r="K59" s="122">
        <f>ROUND(-K58*10%,2)</f>
        <v>-13.93</v>
      </c>
      <c r="L59" s="115"/>
      <c r="M59" s="123">
        <f>K59-H59</f>
        <v>-0.41999999999999993</v>
      </c>
      <c r="N59" s="92">
        <f>IF((H59)=0,"",(M59/H59))</f>
        <v>3.10880829015544E-2</v>
      </c>
      <c r="O59" s="115"/>
      <c r="P59" s="119"/>
      <c r="Q59" s="122">
        <f>ROUND(-Q58*10%,2)</f>
        <v>-14.07</v>
      </c>
      <c r="R59" s="115"/>
      <c r="S59" s="123">
        <f t="shared" si="12"/>
        <v>-0.14000000000000057</v>
      </c>
      <c r="T59" s="92">
        <f>IF((K59)=0,"",(S59/K59))</f>
        <v>1.0050251256281449E-2</v>
      </c>
      <c r="U59" s="115"/>
      <c r="V59" s="119"/>
      <c r="W59" s="122">
        <f>ROUND(-W58*10%,2)</f>
        <v>-14.17</v>
      </c>
      <c r="X59" s="115"/>
      <c r="Y59" s="123">
        <f t="shared" si="13"/>
        <v>-9.9999999999999645E-2</v>
      </c>
      <c r="Z59" s="92">
        <f>IF((Q59)=0,"",(Y59/Q59))</f>
        <v>7.1073205401563358E-3</v>
      </c>
      <c r="AA59" s="115"/>
      <c r="AB59" s="119"/>
      <c r="AC59" s="122">
        <f>ROUND(-AC58*10%,2)</f>
        <v>-14.26</v>
      </c>
      <c r="AD59" s="115"/>
      <c r="AE59" s="123">
        <f t="shared" si="14"/>
        <v>-8.9999999999999858E-2</v>
      </c>
      <c r="AF59" s="92">
        <f>IF((W59)=0,"",(AE59/W59))</f>
        <v>6.3514467184191854E-3</v>
      </c>
      <c r="AG59" s="115"/>
      <c r="AH59" s="119"/>
      <c r="AI59" s="122">
        <f>ROUND(-AI58*10%,2)</f>
        <v>-14.31</v>
      </c>
      <c r="AJ59" s="115"/>
      <c r="AK59" s="123">
        <f t="shared" si="15"/>
        <v>-5.0000000000000711E-2</v>
      </c>
      <c r="AL59" s="92">
        <f>IF((AC59)=0,"",(AK59/AC59))</f>
        <v>3.5063113604488576E-3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121.61588333615619</v>
      </c>
      <c r="I60" s="127"/>
      <c r="J60" s="124"/>
      <c r="K60" s="128">
        <f>SUM(K58:K59)</f>
        <v>125.34403571519999</v>
      </c>
      <c r="L60" s="127"/>
      <c r="M60" s="129">
        <f>K60-H60</f>
        <v>3.7281523790438058</v>
      </c>
      <c r="N60" s="130">
        <f>IF((H60)=0,"",(M60/H60))</f>
        <v>3.0655143693187586E-2</v>
      </c>
      <c r="O60" s="127"/>
      <c r="P60" s="124"/>
      <c r="Q60" s="128">
        <f>SUM(Q58:Q59)</f>
        <v>126.59376937920001</v>
      </c>
      <c r="R60" s="127"/>
      <c r="S60" s="129">
        <f t="shared" si="12"/>
        <v>1.2497336640000185</v>
      </c>
      <c r="T60" s="130">
        <f>IF((K60)=0,"",(S60/K60))</f>
        <v>9.9704278458019047E-3</v>
      </c>
      <c r="U60" s="127"/>
      <c r="V60" s="124"/>
      <c r="W60" s="128">
        <f>SUM(W58:W59)</f>
        <v>127.54450304320001</v>
      </c>
      <c r="X60" s="127"/>
      <c r="Y60" s="129">
        <f t="shared" si="13"/>
        <v>0.9507336639999977</v>
      </c>
      <c r="Z60" s="130">
        <f>IF((Q60)=0,"",(Y60/Q60))</f>
        <v>7.510114191735316E-3</v>
      </c>
      <c r="AA60" s="127"/>
      <c r="AB60" s="124"/>
      <c r="AC60" s="128">
        <f>SUM(AC58:AC59)</f>
        <v>128.38372012320002</v>
      </c>
      <c r="AD60" s="127"/>
      <c r="AE60" s="129">
        <f t="shared" si="14"/>
        <v>0.83921708000001161</v>
      </c>
      <c r="AF60" s="130">
        <f>IF((W60)=0,"",(AE60/W60))</f>
        <v>6.5797981094940974E-3</v>
      </c>
      <c r="AG60" s="127"/>
      <c r="AH60" s="124"/>
      <c r="AI60" s="128">
        <f>SUM(AI58:AI59)</f>
        <v>128.74882462988802</v>
      </c>
      <c r="AJ60" s="127"/>
      <c r="AK60" s="129">
        <f t="shared" si="15"/>
        <v>0.36510450668799876</v>
      </c>
      <c r="AL60" s="130">
        <f>IF((AC60)=0,"",(AK60/AC60))</f>
        <v>2.8438536158450303E-3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J65" s="196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topLeftCell="O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16.38</v>
      </c>
      <c r="K12" s="18">
        <f t="shared" ref="K12:K27" si="1">$F12*J12</f>
        <v>16.38</v>
      </c>
      <c r="L12" s="19"/>
      <c r="M12" s="21">
        <f>K12-H12</f>
        <v>1.4599999999999991</v>
      </c>
      <c r="N12" s="22">
        <f>IF((H12)=0,"",(M12/H12))</f>
        <v>9.7855227882037474E-2</v>
      </c>
      <c r="O12" s="19"/>
      <c r="P12" s="16">
        <v>17.13</v>
      </c>
      <c r="Q12" s="18">
        <f t="shared" ref="Q12:Q27" si="2">$F12*P12</f>
        <v>17.13</v>
      </c>
      <c r="R12" s="19"/>
      <c r="S12" s="21">
        <f>Q12-K12</f>
        <v>0.75</v>
      </c>
      <c r="T12" s="22">
        <f t="shared" ref="T12:T34" si="3">IF((K12)=0,"",(S12/K12))</f>
        <v>4.5787545787545791E-2</v>
      </c>
      <c r="U12" s="19"/>
      <c r="V12" s="16">
        <v>17.489999999999998</v>
      </c>
      <c r="W12" s="18">
        <f t="shared" ref="W12:W27" si="4">$F12*V12</f>
        <v>17.489999999999998</v>
      </c>
      <c r="X12" s="19"/>
      <c r="Y12" s="21">
        <f>W12-Q12</f>
        <v>0.35999999999999943</v>
      </c>
      <c r="Z12" s="22">
        <f t="shared" ref="Z12:Z34" si="5">IF((Q12)=0,"",(Y12/Q12))</f>
        <v>2.1015761821365993E-2</v>
      </c>
      <c r="AA12" s="19"/>
      <c r="AB12" s="16">
        <v>17.739999999999998</v>
      </c>
      <c r="AC12" s="18">
        <f t="shared" ref="AC12:AC27" si="6">$F12*AB12</f>
        <v>17.739999999999998</v>
      </c>
      <c r="AD12" s="19"/>
      <c r="AE12" s="21">
        <f>AC12-W12</f>
        <v>0.25</v>
      </c>
      <c r="AF12" s="22">
        <f t="shared" ref="AF12:AF34" si="7">IF((W12)=0,"",(AE12/W12))</f>
        <v>1.4293882218410521E-2</v>
      </c>
      <c r="AG12" s="19"/>
      <c r="AH12" s="16">
        <v>18.25</v>
      </c>
      <c r="AI12" s="18">
        <f t="shared" ref="AI12:AI27" si="8">$F12*AH12</f>
        <v>18.25</v>
      </c>
      <c r="AJ12" s="19"/>
      <c r="AK12" s="21">
        <f>AI12-AC12</f>
        <v>0.51000000000000156</v>
      </c>
      <c r="AL12" s="22">
        <f t="shared" ref="AL12:AL34" si="9">IF((AC12)=0,"",(AK12/AC12))</f>
        <v>2.874859075535522E-2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si="10"/>
        <v>-1.47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1000</v>
      </c>
      <c r="G19" s="16">
        <v>1.47E-2</v>
      </c>
      <c r="H19" s="18">
        <f t="shared" si="0"/>
        <v>14.7</v>
      </c>
      <c r="I19" s="19"/>
      <c r="J19" s="16">
        <v>1.61E-2</v>
      </c>
      <c r="K19" s="18">
        <f t="shared" si="1"/>
        <v>16.100000000000001</v>
      </c>
      <c r="L19" s="19"/>
      <c r="M19" s="21">
        <f t="shared" si="10"/>
        <v>1.4000000000000021</v>
      </c>
      <c r="N19" s="22">
        <f t="shared" si="11"/>
        <v>9.5238095238095385E-2</v>
      </c>
      <c r="O19" s="19"/>
      <c r="P19" s="16">
        <v>1.6799999999999999E-2</v>
      </c>
      <c r="Q19" s="18">
        <f t="shared" si="2"/>
        <v>16.8</v>
      </c>
      <c r="R19" s="19"/>
      <c r="S19" s="21">
        <f t="shared" si="12"/>
        <v>0.69999999999999929</v>
      </c>
      <c r="T19" s="22">
        <f t="shared" si="3"/>
        <v>4.3478260869565168E-2</v>
      </c>
      <c r="U19" s="19"/>
      <c r="V19" s="16">
        <v>1.7100000000000001E-2</v>
      </c>
      <c r="W19" s="18">
        <f t="shared" si="4"/>
        <v>17.100000000000001</v>
      </c>
      <c r="X19" s="19"/>
      <c r="Y19" s="21">
        <f t="shared" si="13"/>
        <v>0.30000000000000071</v>
      </c>
      <c r="Z19" s="22">
        <f t="shared" si="5"/>
        <v>1.7857142857142898E-2</v>
      </c>
      <c r="AA19" s="19"/>
      <c r="AB19" s="16">
        <v>1.7299999999999999E-2</v>
      </c>
      <c r="AC19" s="18">
        <f t="shared" si="6"/>
        <v>17.3</v>
      </c>
      <c r="AD19" s="19"/>
      <c r="AE19" s="21">
        <f t="shared" si="14"/>
        <v>0.19999999999999929</v>
      </c>
      <c r="AF19" s="22">
        <f t="shared" si="7"/>
        <v>1.1695906432748496E-2</v>
      </c>
      <c r="AG19" s="19"/>
      <c r="AH19" s="16">
        <v>1.78E-2</v>
      </c>
      <c r="AI19" s="18">
        <f t="shared" si="8"/>
        <v>17.8</v>
      </c>
      <c r="AJ19" s="19"/>
      <c r="AK19" s="21">
        <f t="shared" si="15"/>
        <v>0.5</v>
      </c>
      <c r="AL19" s="22">
        <f t="shared" si="9"/>
        <v>2.8901734104046242E-2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0"/>
        <v>0.01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-0.1</v>
      </c>
      <c r="L21" s="19"/>
      <c r="M21" s="21">
        <f t="shared" si="10"/>
        <v>-0.1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1000</v>
      </c>
      <c r="G24" s="16">
        <v>-1E-4</v>
      </c>
      <c r="H24" s="18">
        <f t="shared" si="0"/>
        <v>-0.1</v>
      </c>
      <c r="I24" s="19"/>
      <c r="J24" s="16">
        <v>0</v>
      </c>
      <c r="K24" s="18">
        <f t="shared" si="1"/>
        <v>0</v>
      </c>
      <c r="L24" s="19"/>
      <c r="M24" s="21">
        <f t="shared" si="10"/>
        <v>0.1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1000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1000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1000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31.029999999999998</v>
      </c>
      <c r="I28" s="31"/>
      <c r="J28" s="28"/>
      <c r="K28" s="30">
        <f>SUM(K12:K27)</f>
        <v>32.39</v>
      </c>
      <c r="L28" s="31"/>
      <c r="M28" s="32">
        <f t="shared" si="10"/>
        <v>1.360000000000003</v>
      </c>
      <c r="N28" s="33">
        <f t="shared" si="11"/>
        <v>4.3828553013213117E-2</v>
      </c>
      <c r="O28" s="31"/>
      <c r="P28" s="28"/>
      <c r="Q28" s="30">
        <f>SUM(Q12:Q27)</f>
        <v>33.93</v>
      </c>
      <c r="R28" s="31"/>
      <c r="S28" s="32">
        <f t="shared" si="12"/>
        <v>1.5399999999999991</v>
      </c>
      <c r="T28" s="33">
        <f t="shared" si="3"/>
        <v>4.7545538746526679E-2</v>
      </c>
      <c r="U28" s="31"/>
      <c r="V28" s="28"/>
      <c r="W28" s="30">
        <f>SUM(W12:W27)</f>
        <v>34.590000000000003</v>
      </c>
      <c r="X28" s="31"/>
      <c r="Y28" s="32">
        <f t="shared" si="13"/>
        <v>0.66000000000000369</v>
      </c>
      <c r="Z28" s="33">
        <f t="shared" si="5"/>
        <v>1.945181255526094E-2</v>
      </c>
      <c r="AA28" s="31"/>
      <c r="AB28" s="28"/>
      <c r="AC28" s="30">
        <f>SUM(AC12:AC27)</f>
        <v>35.04</v>
      </c>
      <c r="AD28" s="31"/>
      <c r="AE28" s="32">
        <f t="shared" si="14"/>
        <v>0.44999999999999574</v>
      </c>
      <c r="AF28" s="33">
        <f t="shared" si="7"/>
        <v>1.3009540329574897E-2</v>
      </c>
      <c r="AG28" s="31"/>
      <c r="AH28" s="28"/>
      <c r="AI28" s="30">
        <f>SUM(AI12:AI27)</f>
        <v>36.049999999999997</v>
      </c>
      <c r="AJ28" s="31"/>
      <c r="AK28" s="32">
        <f t="shared" si="15"/>
        <v>1.009999999999998</v>
      </c>
      <c r="AL28" s="33">
        <f t="shared" si="9"/>
        <v>2.8824200913241952E-2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1000</v>
      </c>
      <c r="G29" s="16">
        <v>-1.6000000000000001E-3</v>
      </c>
      <c r="H29" s="18">
        <f t="shared" ref="H29:H35" si="17">F29*G29</f>
        <v>-1.6</v>
      </c>
      <c r="I29" s="19"/>
      <c r="J29" s="16">
        <v>-6.9999999999999999E-4</v>
      </c>
      <c r="K29" s="18">
        <f t="shared" ref="K29:K35" si="18">$F29*J29</f>
        <v>-0.7</v>
      </c>
      <c r="L29" s="19"/>
      <c r="M29" s="21">
        <f t="shared" si="10"/>
        <v>0.90000000000000013</v>
      </c>
      <c r="N29" s="22">
        <f t="shared" si="11"/>
        <v>-0.5625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0.7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:F33" si="23">$G$7</f>
        <v>1000</v>
      </c>
      <c r="G30" s="16">
        <v>-2.1403213611039147E-4</v>
      </c>
      <c r="H30" s="18">
        <f t="shared" si="17"/>
        <v>-0.21403213611039146</v>
      </c>
      <c r="I30" s="19"/>
      <c r="J30" s="16">
        <v>1.1999999999999999E-3</v>
      </c>
      <c r="K30" s="18">
        <f t="shared" si="18"/>
        <v>1.2</v>
      </c>
      <c r="L30" s="19"/>
      <c r="M30" s="21">
        <f t="shared" si="10"/>
        <v>1.4140321361103914</v>
      </c>
      <c r="N30" s="22">
        <f t="shared" si="11"/>
        <v>-6.6066346942455185</v>
      </c>
      <c r="O30" s="19"/>
      <c r="P30" s="16">
        <v>0</v>
      </c>
      <c r="Q30" s="18">
        <f t="shared" si="19"/>
        <v>0</v>
      </c>
      <c r="R30" s="19"/>
      <c r="S30" s="21">
        <f t="shared" si="12"/>
        <v>-1.2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3"/>
        <v>1000</v>
      </c>
      <c r="G31" s="16">
        <v>0</v>
      </c>
      <c r="H31" s="18">
        <f t="shared" si="17"/>
        <v>0</v>
      </c>
      <c r="I31" s="19"/>
      <c r="J31" s="16">
        <v>1E-4</v>
      </c>
      <c r="K31" s="18">
        <f t="shared" si="18"/>
        <v>0.1</v>
      </c>
      <c r="L31" s="19"/>
      <c r="M31" s="21">
        <f t="shared" si="10"/>
        <v>0.1</v>
      </c>
      <c r="N31" s="22" t="str">
        <f t="shared" si="11"/>
        <v/>
      </c>
      <c r="O31" s="19"/>
      <c r="P31" s="16">
        <v>0</v>
      </c>
      <c r="Q31" s="18">
        <f t="shared" si="19"/>
        <v>0</v>
      </c>
      <c r="R31" s="19"/>
      <c r="S31" s="21">
        <f t="shared" si="12"/>
        <v>-0.1</v>
      </c>
      <c r="T31" s="22">
        <f t="shared" si="3"/>
        <v>-1</v>
      </c>
      <c r="U31" s="19"/>
      <c r="V31" s="16">
        <v>0</v>
      </c>
      <c r="W31" s="18">
        <f t="shared" si="20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1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2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3"/>
        <v>1000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3"/>
        <v>1000</v>
      </c>
      <c r="G33" s="141">
        <v>6.0000000000000002E-5</v>
      </c>
      <c r="H33" s="18">
        <f t="shared" si="17"/>
        <v>6.0000000000000005E-2</v>
      </c>
      <c r="I33" s="19"/>
      <c r="J33" s="141">
        <v>6.0000000000000022E-5</v>
      </c>
      <c r="K33" s="18">
        <f t="shared" si="18"/>
        <v>6.0000000000000019E-2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19"/>
        <v>6.0000000000000005E-2</v>
      </c>
      <c r="R33" s="19"/>
      <c r="S33" s="21">
        <f t="shared" si="12"/>
        <v>0</v>
      </c>
      <c r="T33" s="22">
        <f t="shared" si="3"/>
        <v>0</v>
      </c>
      <c r="U33" s="19"/>
      <c r="V33" s="141">
        <v>5.9999999999999995E-5</v>
      </c>
      <c r="W33" s="18">
        <f t="shared" si="20"/>
        <v>0.06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6.0000000000000008E-5</v>
      </c>
      <c r="AC33" s="18">
        <f t="shared" si="21"/>
        <v>6.0000000000000012E-2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5.9949401203565472E-5</v>
      </c>
      <c r="AI33" s="18">
        <f t="shared" si="22"/>
        <v>5.9949401203565469E-2</v>
      </c>
      <c r="AJ33" s="19"/>
      <c r="AK33" s="21">
        <f t="shared" si="15"/>
        <v>-5.0598796434542237E-5</v>
      </c>
      <c r="AL33" s="22">
        <f t="shared" si="9"/>
        <v>-8.433132739090371E-4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30.790000000000191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2.7378468000000171</v>
      </c>
      <c r="I34" s="19"/>
      <c r="J34" s="38">
        <f>0.64*$G$44+0.18*$G$45+0.18*$G$46</f>
        <v>8.8919999999999999E-2</v>
      </c>
      <c r="K34" s="18">
        <f t="shared" si="18"/>
        <v>2.7378468000000171</v>
      </c>
      <c r="L34" s="19"/>
      <c r="M34" s="21">
        <f t="shared" si="10"/>
        <v>0</v>
      </c>
      <c r="N34" s="22">
        <f t="shared" si="11"/>
        <v>0</v>
      </c>
      <c r="O34" s="19"/>
      <c r="P34" s="38">
        <f>0.64*$G$44+0.18*$G$45+0.18*$G$46</f>
        <v>8.8919999999999999E-2</v>
      </c>
      <c r="Q34" s="18">
        <f t="shared" si="19"/>
        <v>2.7378468000000171</v>
      </c>
      <c r="R34" s="19"/>
      <c r="S34" s="21">
        <f t="shared" si="12"/>
        <v>0</v>
      </c>
      <c r="T34" s="22">
        <f t="shared" si="3"/>
        <v>0</v>
      </c>
      <c r="U34" s="19"/>
      <c r="V34" s="38">
        <f>0.64*$G$44+0.18*$G$45+0.18*$G$46</f>
        <v>8.8919999999999999E-2</v>
      </c>
      <c r="W34" s="18">
        <f t="shared" si="20"/>
        <v>2.7378468000000171</v>
      </c>
      <c r="X34" s="19"/>
      <c r="Y34" s="21">
        <f t="shared" si="13"/>
        <v>0</v>
      </c>
      <c r="Z34" s="22">
        <f t="shared" si="5"/>
        <v>0</v>
      </c>
      <c r="AA34" s="19"/>
      <c r="AB34" s="38">
        <f>0.64*$G$44+0.18*$G$45+0.18*$G$46</f>
        <v>8.8919999999999999E-2</v>
      </c>
      <c r="AC34" s="18">
        <f t="shared" si="21"/>
        <v>2.7378468000000171</v>
      </c>
      <c r="AD34" s="19"/>
      <c r="AE34" s="21">
        <f t="shared" si="14"/>
        <v>0</v>
      </c>
      <c r="AF34" s="22">
        <f t="shared" si="7"/>
        <v>0</v>
      </c>
      <c r="AG34" s="19"/>
      <c r="AH34" s="38">
        <f>0.64*$G$44+0.18*$G$45+0.18*$G$46</f>
        <v>8.8919999999999999E-2</v>
      </c>
      <c r="AI34" s="18">
        <f t="shared" si="22"/>
        <v>2.7378468000000171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7"/>
        <v>0.79</v>
      </c>
      <c r="I35" s="19"/>
      <c r="J35" s="38">
        <v>0.79</v>
      </c>
      <c r="K35" s="18">
        <f t="shared" si="18"/>
        <v>0.79</v>
      </c>
      <c r="L35" s="19"/>
      <c r="M35" s="21">
        <f t="shared" si="10"/>
        <v>0</v>
      </c>
      <c r="N35" s="22"/>
      <c r="O35" s="19"/>
      <c r="P35" s="38">
        <v>0.79</v>
      </c>
      <c r="Q35" s="18">
        <f t="shared" si="19"/>
        <v>0.79</v>
      </c>
      <c r="R35" s="19"/>
      <c r="S35" s="21">
        <f t="shared" si="12"/>
        <v>0</v>
      </c>
      <c r="T35" s="22"/>
      <c r="U35" s="19"/>
      <c r="V35" s="38">
        <v>0.79</v>
      </c>
      <c r="W35" s="18">
        <f t="shared" si="20"/>
        <v>0.79</v>
      </c>
      <c r="X35" s="19"/>
      <c r="Y35" s="21">
        <f t="shared" si="13"/>
        <v>0</v>
      </c>
      <c r="Z35" s="22"/>
      <c r="AA35" s="19"/>
      <c r="AB35" s="38">
        <v>0.79</v>
      </c>
      <c r="AC35" s="18">
        <f t="shared" si="21"/>
        <v>0.79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32.803814663889625</v>
      </c>
      <c r="I36" s="31"/>
      <c r="J36" s="42"/>
      <c r="K36" s="44">
        <f>SUM(K29:K35)+K28</f>
        <v>36.577846800000017</v>
      </c>
      <c r="L36" s="31"/>
      <c r="M36" s="32">
        <f t="shared" si="10"/>
        <v>3.7740321361103923</v>
      </c>
      <c r="N36" s="33">
        <f t="shared" ref="N36:N46" si="24">IF((H36)=0,"",(M36/H36))</f>
        <v>0.11504857513613621</v>
      </c>
      <c r="O36" s="31"/>
      <c r="P36" s="42"/>
      <c r="Q36" s="44">
        <f>SUM(Q29:Q35)+Q28</f>
        <v>37.517846800000015</v>
      </c>
      <c r="R36" s="31"/>
      <c r="S36" s="32">
        <f t="shared" si="12"/>
        <v>0.93999999999999773</v>
      </c>
      <c r="T36" s="33">
        <f t="shared" ref="T36:T46" si="25">IF((K36)=0,"",(S36/K36))</f>
        <v>2.5698614933233228E-2</v>
      </c>
      <c r="U36" s="31"/>
      <c r="V36" s="42"/>
      <c r="W36" s="44">
        <f>SUM(W29:W35)+W28</f>
        <v>38.177846800000019</v>
      </c>
      <c r="X36" s="31"/>
      <c r="Y36" s="32">
        <f t="shared" si="13"/>
        <v>0.66000000000000369</v>
      </c>
      <c r="Z36" s="33">
        <f t="shared" ref="Z36:Z46" si="26">IF((Q36)=0,"",(Y36/Q36))</f>
        <v>1.7591627886278469E-2</v>
      </c>
      <c r="AA36" s="31"/>
      <c r="AB36" s="42"/>
      <c r="AC36" s="44">
        <f>SUM(AC29:AC35)+AC28</f>
        <v>38.627846800000015</v>
      </c>
      <c r="AD36" s="31"/>
      <c r="AE36" s="32">
        <f t="shared" si="14"/>
        <v>0.44999999999999574</v>
      </c>
      <c r="AF36" s="33">
        <f t="shared" ref="AF36:AF46" si="27">IF((W36)=0,"",(AE36/W36))</f>
        <v>1.1786940273436151E-2</v>
      </c>
      <c r="AG36" s="31"/>
      <c r="AH36" s="42"/>
      <c r="AI36" s="44">
        <f>SUM(AI29:AI35)+AI28</f>
        <v>38.847796201203579</v>
      </c>
      <c r="AJ36" s="31"/>
      <c r="AK36" s="32">
        <f t="shared" si="15"/>
        <v>0.21994940120356432</v>
      </c>
      <c r="AL36" s="33">
        <f t="shared" ref="AL36:AL46" si="28">IF((AC36)=0,"",(AK36/AC36))</f>
        <v>5.6940632063282454E-3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1030.7900000000002</v>
      </c>
      <c r="G37" s="20">
        <v>7.1999999999999998E-3</v>
      </c>
      <c r="H37" s="18">
        <f>F37*G37</f>
        <v>7.4216880000000014</v>
      </c>
      <c r="I37" s="19"/>
      <c r="J37" s="20">
        <v>7.6E-3</v>
      </c>
      <c r="K37" s="18">
        <f>$F37*J37</f>
        <v>7.8340040000000011</v>
      </c>
      <c r="L37" s="19"/>
      <c r="M37" s="21">
        <f t="shared" si="10"/>
        <v>0.41231599999999968</v>
      </c>
      <c r="N37" s="22">
        <f t="shared" si="24"/>
        <v>5.5555555555555504E-2</v>
      </c>
      <c r="O37" s="19"/>
      <c r="P37" s="20">
        <v>7.7999999999999996E-3</v>
      </c>
      <c r="Q37" s="18">
        <f>$F37*P37</f>
        <v>8.0401620000000005</v>
      </c>
      <c r="R37" s="19"/>
      <c r="S37" s="21">
        <f t="shared" si="12"/>
        <v>0.2061579999999994</v>
      </c>
      <c r="T37" s="22">
        <f t="shared" si="25"/>
        <v>2.6315789473684129E-2</v>
      </c>
      <c r="U37" s="19"/>
      <c r="V37" s="20">
        <v>8.0999999999999996E-3</v>
      </c>
      <c r="W37" s="18">
        <f>$F37*V37</f>
        <v>8.3493990000000018</v>
      </c>
      <c r="X37" s="19"/>
      <c r="Y37" s="21">
        <f t="shared" si="13"/>
        <v>0.30923700000000132</v>
      </c>
      <c r="Z37" s="22">
        <f t="shared" si="26"/>
        <v>3.8461538461538623E-2</v>
      </c>
      <c r="AA37" s="19"/>
      <c r="AB37" s="20">
        <v>8.3999999999999995E-3</v>
      </c>
      <c r="AC37" s="18">
        <f>$F37*AB37</f>
        <v>8.6586360000000013</v>
      </c>
      <c r="AD37" s="19"/>
      <c r="AE37" s="21">
        <f t="shared" si="14"/>
        <v>0.30923699999999954</v>
      </c>
      <c r="AF37" s="22">
        <f t="shared" si="27"/>
        <v>3.7037037037036973E-2</v>
      </c>
      <c r="AG37" s="19"/>
      <c r="AH37" s="20">
        <v>8.6E-3</v>
      </c>
      <c r="AI37" s="18">
        <f>$F37*AH37</f>
        <v>8.8647940000000016</v>
      </c>
      <c r="AJ37" s="19"/>
      <c r="AK37" s="21">
        <f t="shared" si="15"/>
        <v>0.20615800000000029</v>
      </c>
      <c r="AL37" s="22">
        <f t="shared" si="28"/>
        <v>2.3809523809523839E-2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1030.7900000000002</v>
      </c>
      <c r="G38" s="20">
        <v>5.1999999999999998E-3</v>
      </c>
      <c r="H38" s="18">
        <f>F38*G38</f>
        <v>5.3601080000000003</v>
      </c>
      <c r="I38" s="19"/>
      <c r="J38" s="20">
        <v>5.5999999999999999E-3</v>
      </c>
      <c r="K38" s="18">
        <f>$F38*J38</f>
        <v>5.7724240000000009</v>
      </c>
      <c r="L38" s="19"/>
      <c r="M38" s="21">
        <f t="shared" si="10"/>
        <v>0.41231600000000057</v>
      </c>
      <c r="N38" s="22">
        <f t="shared" si="24"/>
        <v>7.6923076923077024E-2</v>
      </c>
      <c r="O38" s="19"/>
      <c r="P38" s="20">
        <v>5.7000000000000002E-3</v>
      </c>
      <c r="Q38" s="18">
        <f>$F38*P38</f>
        <v>5.875503000000001</v>
      </c>
      <c r="R38" s="19"/>
      <c r="S38" s="21">
        <f t="shared" si="12"/>
        <v>0.10307900000000014</v>
      </c>
      <c r="T38" s="22">
        <f t="shared" si="25"/>
        <v>1.785714285714288E-2</v>
      </c>
      <c r="U38" s="19"/>
      <c r="V38" s="20">
        <v>5.7999999999999996E-3</v>
      </c>
      <c r="W38" s="18">
        <f>$F38*V38</f>
        <v>5.9785820000000003</v>
      </c>
      <c r="X38" s="19"/>
      <c r="Y38" s="21">
        <f t="shared" si="13"/>
        <v>0.10307899999999925</v>
      </c>
      <c r="Z38" s="22">
        <f t="shared" si="26"/>
        <v>1.7543859649122678E-2</v>
      </c>
      <c r="AA38" s="19"/>
      <c r="AB38" s="20">
        <v>6.0000000000000001E-3</v>
      </c>
      <c r="AC38" s="18">
        <f>$F38*AB38</f>
        <v>6.1847400000000015</v>
      </c>
      <c r="AD38" s="19"/>
      <c r="AE38" s="21">
        <f t="shared" si="14"/>
        <v>0.20615800000000117</v>
      </c>
      <c r="AF38" s="22">
        <f t="shared" si="27"/>
        <v>3.4482758620689849E-2</v>
      </c>
      <c r="AG38" s="19"/>
      <c r="AH38" s="20">
        <v>6.1000000000000004E-3</v>
      </c>
      <c r="AI38" s="18">
        <f>$F38*AH38</f>
        <v>6.2878190000000016</v>
      </c>
      <c r="AJ38" s="19"/>
      <c r="AK38" s="21">
        <f t="shared" si="15"/>
        <v>0.10307900000000014</v>
      </c>
      <c r="AL38" s="22">
        <f t="shared" si="28"/>
        <v>1.6666666666666687E-2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45.585610663889625</v>
      </c>
      <c r="I39" s="49"/>
      <c r="J39" s="48"/>
      <c r="K39" s="44">
        <f>SUM(K36:K38)</f>
        <v>50.184274800000019</v>
      </c>
      <c r="L39" s="49"/>
      <c r="M39" s="32">
        <f t="shared" si="10"/>
        <v>4.5986641361103935</v>
      </c>
      <c r="N39" s="33">
        <f t="shared" si="24"/>
        <v>0.10087973088738719</v>
      </c>
      <c r="O39" s="49"/>
      <c r="P39" s="48"/>
      <c r="Q39" s="44">
        <f>SUM(Q36:Q38)</f>
        <v>51.433511800000019</v>
      </c>
      <c r="R39" s="49"/>
      <c r="S39" s="32">
        <f t="shared" si="12"/>
        <v>1.2492370000000008</v>
      </c>
      <c r="T39" s="33">
        <f t="shared" si="25"/>
        <v>2.4892996959278574E-2</v>
      </c>
      <c r="U39" s="49"/>
      <c r="V39" s="48"/>
      <c r="W39" s="44">
        <f>SUM(W36:W38)</f>
        <v>52.50582780000002</v>
      </c>
      <c r="X39" s="49"/>
      <c r="Y39" s="32">
        <f t="shared" si="13"/>
        <v>1.0723160000000007</v>
      </c>
      <c r="Z39" s="33">
        <f t="shared" si="26"/>
        <v>2.0848586115793873E-2</v>
      </c>
      <c r="AA39" s="49"/>
      <c r="AB39" s="48"/>
      <c r="AC39" s="44">
        <f>SUM(AC36:AC38)</f>
        <v>53.471222800000021</v>
      </c>
      <c r="AD39" s="49"/>
      <c r="AE39" s="32">
        <f t="shared" si="14"/>
        <v>0.96539500000000089</v>
      </c>
      <c r="AF39" s="33">
        <f t="shared" si="27"/>
        <v>1.8386435191104646E-2</v>
      </c>
      <c r="AG39" s="49"/>
      <c r="AH39" s="48"/>
      <c r="AI39" s="44">
        <f>SUM(AI36:AI38)</f>
        <v>54.000409201203581</v>
      </c>
      <c r="AJ39" s="49"/>
      <c r="AK39" s="32">
        <f t="shared" si="15"/>
        <v>0.52918640120356031</v>
      </c>
      <c r="AL39" s="33">
        <f t="shared" si="28"/>
        <v>9.8966579309938667E-3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1030.7900000000002</v>
      </c>
      <c r="G40" s="51">
        <v>4.4000000000000003E-3</v>
      </c>
      <c r="H40" s="162">
        <f t="shared" ref="H40:H48" si="29">F40*G40</f>
        <v>4.535476000000001</v>
      </c>
      <c r="I40" s="19"/>
      <c r="J40" s="51">
        <v>4.4000000000000003E-3</v>
      </c>
      <c r="K40" s="162">
        <f t="shared" ref="K40:K48" si="30">$F40*J40</f>
        <v>4.535476000000001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4.535476000000001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4.535476000000001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4.535476000000001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4.535476000000001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1030.7900000000002</v>
      </c>
      <c r="G41" s="51">
        <v>1.1999999999999999E-3</v>
      </c>
      <c r="H41" s="162">
        <f t="shared" si="29"/>
        <v>1.2369480000000002</v>
      </c>
      <c r="I41" s="19"/>
      <c r="J41" s="51">
        <v>1.1999999999999999E-3</v>
      </c>
      <c r="K41" s="162">
        <f t="shared" si="30"/>
        <v>1.2369480000000002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1.3400270000000001</v>
      </c>
      <c r="R41" s="19"/>
      <c r="S41" s="21">
        <f t="shared" si="12"/>
        <v>0.10307899999999992</v>
      </c>
      <c r="T41" s="163">
        <f t="shared" si="25"/>
        <v>8.3333333333333259E-2</v>
      </c>
      <c r="U41" s="19"/>
      <c r="V41" s="51">
        <v>1.2999999999999999E-3</v>
      </c>
      <c r="W41" s="162">
        <f t="shared" si="32"/>
        <v>1.3400270000000001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1.3400270000000001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1.3400270000000001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1000</v>
      </c>
      <c r="G43" s="51">
        <v>7.0000000000000001E-3</v>
      </c>
      <c r="H43" s="162">
        <f t="shared" si="29"/>
        <v>7</v>
      </c>
      <c r="I43" s="19"/>
      <c r="J43" s="51">
        <v>7.0000000000000001E-3</v>
      </c>
      <c r="K43" s="162">
        <f t="shared" si="30"/>
        <v>7</v>
      </c>
      <c r="L43" s="19"/>
      <c r="M43" s="21">
        <f t="shared" si="10"/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7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7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7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7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640</v>
      </c>
      <c r="G44" s="55">
        <v>7.1999999999999995E-2</v>
      </c>
      <c r="H44" s="162">
        <f t="shared" si="29"/>
        <v>46.08</v>
      </c>
      <c r="I44" s="19"/>
      <c r="J44" s="55">
        <v>7.1999999999999995E-2</v>
      </c>
      <c r="K44" s="162">
        <f t="shared" si="30"/>
        <v>46.08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46.08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46.08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46.08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46.08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180</v>
      </c>
      <c r="G45" s="55">
        <v>0.109</v>
      </c>
      <c r="H45" s="162">
        <f t="shared" si="29"/>
        <v>19.62</v>
      </c>
      <c r="I45" s="19"/>
      <c r="J45" s="55">
        <v>0.109</v>
      </c>
      <c r="K45" s="162">
        <f t="shared" si="30"/>
        <v>19.62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19.62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19.62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19.62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19.62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180</v>
      </c>
      <c r="G46" s="55">
        <v>0.129</v>
      </c>
      <c r="H46" s="162">
        <f t="shared" si="29"/>
        <v>23.22</v>
      </c>
      <c r="I46" s="19"/>
      <c r="J46" s="55">
        <v>0.129</v>
      </c>
      <c r="K46" s="162">
        <f t="shared" si="30"/>
        <v>23.22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23.22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23.22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23.22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23.22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600</v>
      </c>
      <c r="G47" s="55">
        <v>8.3000000000000004E-2</v>
      </c>
      <c r="H47" s="162">
        <f t="shared" si="29"/>
        <v>49.800000000000004</v>
      </c>
      <c r="I47" s="60"/>
      <c r="J47" s="55">
        <v>8.3000000000000004E-2</v>
      </c>
      <c r="K47" s="162">
        <f t="shared" si="30"/>
        <v>49.800000000000004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49.800000000000004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49.800000000000004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49.800000000000004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49.800000000000004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400</v>
      </c>
      <c r="G48" s="55">
        <v>9.7000000000000003E-2</v>
      </c>
      <c r="H48" s="162">
        <f t="shared" si="29"/>
        <v>38.800000000000004</v>
      </c>
      <c r="I48" s="60"/>
      <c r="J48" s="55">
        <v>9.7000000000000003E-2</v>
      </c>
      <c r="K48" s="162">
        <f t="shared" si="30"/>
        <v>38.800000000000004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1"/>
        <v>38.800000000000004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2"/>
        <v>38.800000000000004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3"/>
        <v>38.800000000000004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4"/>
        <v>38.800000000000004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147.52803466388963</v>
      </c>
      <c r="I50" s="76"/>
      <c r="J50" s="73"/>
      <c r="K50" s="75">
        <f>SUM(K40:K46,K39)</f>
        <v>152.12669880000001</v>
      </c>
      <c r="L50" s="76"/>
      <c r="M50" s="77">
        <f>K50-H50</f>
        <v>4.5986641361103864</v>
      </c>
      <c r="N50" s="78">
        <f>IF((H50)=0,"",(M50/H50))</f>
        <v>3.1171459354064041E-2</v>
      </c>
      <c r="O50" s="76"/>
      <c r="P50" s="73"/>
      <c r="Q50" s="75">
        <f>SUM(Q40:Q46,Q39)</f>
        <v>153.47901480000002</v>
      </c>
      <c r="R50" s="76"/>
      <c r="S50" s="77">
        <f t="shared" si="12"/>
        <v>1.3523160000000018</v>
      </c>
      <c r="T50" s="78">
        <f>IF((K50)=0,"",(S50/K50))</f>
        <v>8.88940607182887E-3</v>
      </c>
      <c r="U50" s="76"/>
      <c r="V50" s="73"/>
      <c r="W50" s="75">
        <f>SUM(W40:W46,W39)</f>
        <v>154.55133080000002</v>
      </c>
      <c r="X50" s="76"/>
      <c r="Y50" s="77">
        <f t="shared" si="13"/>
        <v>1.0723160000000007</v>
      </c>
      <c r="Z50" s="78">
        <f>IF((Q50)=0,"",(Y50/Q50))</f>
        <v>6.9867271522256382E-3</v>
      </c>
      <c r="AA50" s="76"/>
      <c r="AB50" s="73"/>
      <c r="AC50" s="75">
        <f>SUM(AC40:AC46,AC39)</f>
        <v>155.51672580000002</v>
      </c>
      <c r="AD50" s="76"/>
      <c r="AE50" s="77">
        <f t="shared" si="14"/>
        <v>0.96539500000000089</v>
      </c>
      <c r="AF50" s="78">
        <f>IF((W50)=0,"",(AE50/W50))</f>
        <v>6.2464360222772072E-3</v>
      </c>
      <c r="AG50" s="76"/>
      <c r="AH50" s="73"/>
      <c r="AI50" s="75">
        <f>SUM(AI40:AI46,AI39)</f>
        <v>156.04591220120358</v>
      </c>
      <c r="AJ50" s="76"/>
      <c r="AK50" s="77">
        <f t="shared" si="15"/>
        <v>0.52918640120356031</v>
      </c>
      <c r="AL50" s="78">
        <f>IF((AC50)=0,"",(AK50/AC50))</f>
        <v>3.4027619761241158E-3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19.178644506305652</v>
      </c>
      <c r="I51" s="83"/>
      <c r="J51" s="80">
        <v>0.13</v>
      </c>
      <c r="K51" s="84">
        <f>K50*J51</f>
        <v>19.776470844000002</v>
      </c>
      <c r="L51" s="83"/>
      <c r="M51" s="85">
        <f>K51-H51</f>
        <v>0.59782633769435023</v>
      </c>
      <c r="N51" s="86">
        <f>IF((H51)=0,"",(M51/H51))</f>
        <v>3.1171459354064041E-2</v>
      </c>
      <c r="O51" s="83"/>
      <c r="P51" s="80">
        <v>0.13</v>
      </c>
      <c r="Q51" s="84">
        <f>Q50*P51</f>
        <v>19.952271924000001</v>
      </c>
      <c r="R51" s="83"/>
      <c r="S51" s="85">
        <f t="shared" si="12"/>
        <v>0.17580107999999939</v>
      </c>
      <c r="T51" s="86">
        <f>IF((K51)=0,"",(S51/K51))</f>
        <v>8.8894060718288266E-3</v>
      </c>
      <c r="U51" s="83"/>
      <c r="V51" s="80">
        <v>0.13</v>
      </c>
      <c r="W51" s="84">
        <f>W50*V51</f>
        <v>20.091673004000004</v>
      </c>
      <c r="X51" s="83"/>
      <c r="Y51" s="85">
        <f t="shared" si="13"/>
        <v>0.13940108000000251</v>
      </c>
      <c r="Z51" s="86">
        <f>IF((Q51)=0,"",(Y51/Q51))</f>
        <v>6.9867271522257596E-3</v>
      </c>
      <c r="AA51" s="83"/>
      <c r="AB51" s="80">
        <v>0.13</v>
      </c>
      <c r="AC51" s="84">
        <f>AC50*AB51</f>
        <v>20.217174354000004</v>
      </c>
      <c r="AD51" s="83"/>
      <c r="AE51" s="85">
        <f t="shared" si="14"/>
        <v>0.1255013500000004</v>
      </c>
      <c r="AF51" s="86">
        <f>IF((W51)=0,"",(AE51/W51))</f>
        <v>6.2464360222772202E-3</v>
      </c>
      <c r="AG51" s="83"/>
      <c r="AH51" s="80">
        <v>0.13</v>
      </c>
      <c r="AI51" s="84">
        <f>AI50*AH51</f>
        <v>20.285968586156464</v>
      </c>
      <c r="AJ51" s="83"/>
      <c r="AK51" s="85">
        <f t="shared" si="15"/>
        <v>6.8794232156459856E-2</v>
      </c>
      <c r="AL51" s="86">
        <f>IF((AC51)=0,"",(AK51/AC51))</f>
        <v>3.4027619761239679E-3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166.70667917019529</v>
      </c>
      <c r="I52" s="83"/>
      <c r="J52" s="88"/>
      <c r="K52" s="84">
        <f>K50+K51</f>
        <v>171.903169644</v>
      </c>
      <c r="L52" s="83"/>
      <c r="M52" s="85">
        <f>K52-H52</f>
        <v>5.1964904738047153</v>
      </c>
      <c r="N52" s="86">
        <f>IF((H52)=0,"",(M52/H52))</f>
        <v>3.1171459354063912E-2</v>
      </c>
      <c r="O52" s="83"/>
      <c r="P52" s="88"/>
      <c r="Q52" s="84">
        <f>Q50+Q51</f>
        <v>173.43128672400002</v>
      </c>
      <c r="R52" s="83"/>
      <c r="S52" s="85">
        <f t="shared" si="12"/>
        <v>1.5281170800000154</v>
      </c>
      <c r="T52" s="86">
        <f>IF((K52)=0,"",(S52/K52))</f>
        <v>8.889406071828948E-3</v>
      </c>
      <c r="U52" s="83"/>
      <c r="V52" s="88"/>
      <c r="W52" s="84">
        <f>W50+W51</f>
        <v>174.64300380400002</v>
      </c>
      <c r="X52" s="83"/>
      <c r="Y52" s="85">
        <f t="shared" si="13"/>
        <v>1.2117170799999997</v>
      </c>
      <c r="Z52" s="86">
        <f>IF((Q52)=0,"",(Y52/Q52))</f>
        <v>6.9867271522256321E-3</v>
      </c>
      <c r="AA52" s="83"/>
      <c r="AB52" s="88"/>
      <c r="AC52" s="84">
        <f>AC50+AC51</f>
        <v>175.73390015400003</v>
      </c>
      <c r="AD52" s="83"/>
      <c r="AE52" s="85">
        <f t="shared" si="14"/>
        <v>1.0908963500000084</v>
      </c>
      <c r="AF52" s="86">
        <f>IF((W52)=0,"",(AE52/W52))</f>
        <v>6.2464360222772497E-3</v>
      </c>
      <c r="AG52" s="83"/>
      <c r="AH52" s="88"/>
      <c r="AI52" s="84">
        <f>AI50+AI51</f>
        <v>176.33188078736003</v>
      </c>
      <c r="AJ52" s="83"/>
      <c r="AK52" s="85">
        <f t="shared" si="15"/>
        <v>0.59798063336000951</v>
      </c>
      <c r="AL52" s="86">
        <f>IF((AC52)=0,"",(AK52/AC52))</f>
        <v>3.4027619761240382E-3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-16.670000000000002</v>
      </c>
      <c r="I53" s="83"/>
      <c r="J53" s="88"/>
      <c r="K53" s="90">
        <f>ROUND(-K52*10%,2)</f>
        <v>-17.190000000000001</v>
      </c>
      <c r="L53" s="83"/>
      <c r="M53" s="91">
        <f>K53-H53</f>
        <v>-0.51999999999999957</v>
      </c>
      <c r="N53" s="92">
        <f>IF((H53)=0,"",(M53/H53))</f>
        <v>3.1193761247750421E-2</v>
      </c>
      <c r="O53" s="83"/>
      <c r="P53" s="88"/>
      <c r="Q53" s="90">
        <f>ROUND(-Q52*10%,2)</f>
        <v>-17.34</v>
      </c>
      <c r="R53" s="83"/>
      <c r="S53" s="91">
        <f t="shared" si="12"/>
        <v>-0.14999999999999858</v>
      </c>
      <c r="T53" s="92">
        <f>IF((K53)=0,"",(S53/K53))</f>
        <v>8.7260034904013128E-3</v>
      </c>
      <c r="U53" s="83"/>
      <c r="V53" s="88"/>
      <c r="W53" s="90">
        <f>ROUND(-W52*10%,2)</f>
        <v>-17.46</v>
      </c>
      <c r="X53" s="83"/>
      <c r="Y53" s="91">
        <f t="shared" si="13"/>
        <v>-0.12000000000000099</v>
      </c>
      <c r="Z53" s="92">
        <f>IF((Q53)=0,"",(Y53/Q53))</f>
        <v>6.9204152249135523E-3</v>
      </c>
      <c r="AA53" s="83"/>
      <c r="AB53" s="88"/>
      <c r="AC53" s="90">
        <f>ROUND(-AC52*10%,2)</f>
        <v>-17.57</v>
      </c>
      <c r="AD53" s="83"/>
      <c r="AE53" s="91">
        <f t="shared" si="14"/>
        <v>-0.10999999999999943</v>
      </c>
      <c r="AF53" s="92">
        <f>IF((W53)=0,"",(AE53/W53))</f>
        <v>6.3001145475371952E-3</v>
      </c>
      <c r="AG53" s="83"/>
      <c r="AH53" s="88"/>
      <c r="AI53" s="90">
        <f>ROUND(-AI52*10%,2)</f>
        <v>-17.63</v>
      </c>
      <c r="AJ53" s="83"/>
      <c r="AK53" s="91">
        <f t="shared" si="15"/>
        <v>-5.9999999999998721E-2</v>
      </c>
      <c r="AL53" s="92">
        <f>IF((AC53)=0,"",(AK53/AC53))</f>
        <v>3.4149117814455733E-3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150.03667917019527</v>
      </c>
      <c r="I54" s="96"/>
      <c r="J54" s="93"/>
      <c r="K54" s="97">
        <f>K52+K53</f>
        <v>154.713169644</v>
      </c>
      <c r="L54" s="96"/>
      <c r="M54" s="98">
        <f>K54-H54</f>
        <v>4.6764904738047335</v>
      </c>
      <c r="N54" s="99">
        <f>IF((H54)=0,"",(M54/H54))</f>
        <v>3.1168981476189035E-2</v>
      </c>
      <c r="O54" s="96"/>
      <c r="P54" s="93"/>
      <c r="Q54" s="97">
        <f>Q52+Q53</f>
        <v>156.09128672400001</v>
      </c>
      <c r="R54" s="96"/>
      <c r="S54" s="98">
        <f t="shared" si="12"/>
        <v>1.3781170800000098</v>
      </c>
      <c r="T54" s="99">
        <f>IF((K54)=0,"",(S54/K54))</f>
        <v>8.9075615422468668E-3</v>
      </c>
      <c r="U54" s="96"/>
      <c r="V54" s="93"/>
      <c r="W54" s="97">
        <f>W52+W53</f>
        <v>157.18300380400001</v>
      </c>
      <c r="X54" s="96"/>
      <c r="Y54" s="98">
        <f t="shared" si="13"/>
        <v>1.0917170799999951</v>
      </c>
      <c r="Z54" s="99">
        <f>IF((Q54)=0,"",(Y54/Q54))</f>
        <v>6.9940936673189508E-3</v>
      </c>
      <c r="AA54" s="96"/>
      <c r="AB54" s="93"/>
      <c r="AC54" s="97">
        <f>AC52+AC53</f>
        <v>158.16390015400003</v>
      </c>
      <c r="AD54" s="96"/>
      <c r="AE54" s="98">
        <f t="shared" si="14"/>
        <v>0.98089635000002318</v>
      </c>
      <c r="AF54" s="99">
        <f>IF((W54)=0,"",(AE54/W54))</f>
        <v>6.2404733734644485E-3</v>
      </c>
      <c r="AG54" s="96"/>
      <c r="AH54" s="93"/>
      <c r="AI54" s="97">
        <f>AI52+AI53</f>
        <v>158.70188078736004</v>
      </c>
      <c r="AJ54" s="96"/>
      <c r="AK54" s="98">
        <f t="shared" si="15"/>
        <v>0.53798063336000723</v>
      </c>
      <c r="AL54" s="99">
        <f>IF((AC54)=0,"",(AK54/AC54))</f>
        <v>3.4014122871033757E-3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147.20803466388963</v>
      </c>
      <c r="I56" s="110"/>
      <c r="J56" s="107"/>
      <c r="K56" s="109">
        <f>SUM(K47:K48,K39,K40:K43)</f>
        <v>151.80669880000002</v>
      </c>
      <c r="L56" s="110"/>
      <c r="M56" s="111">
        <f>K56-H56</f>
        <v>4.5986641361103864</v>
      </c>
      <c r="N56" s="78">
        <f>IF((H56)=0,"",(M56/H56))</f>
        <v>3.1239219697553954E-2</v>
      </c>
      <c r="O56" s="110"/>
      <c r="P56" s="107"/>
      <c r="Q56" s="109">
        <f>SUM(Q47:Q48,Q39,Q40:Q43)</f>
        <v>153.15901480000002</v>
      </c>
      <c r="R56" s="110"/>
      <c r="S56" s="111">
        <f t="shared" si="12"/>
        <v>1.3523160000000018</v>
      </c>
      <c r="T56" s="78">
        <f>IF((K56)=0,"",(S56/K56))</f>
        <v>8.9081444408565299E-3</v>
      </c>
      <c r="U56" s="110"/>
      <c r="V56" s="107"/>
      <c r="W56" s="109">
        <f>SUM(W47:W48,W39,W40:W43)</f>
        <v>154.23133080000002</v>
      </c>
      <c r="X56" s="110"/>
      <c r="Y56" s="111">
        <f t="shared" si="13"/>
        <v>1.0723160000000007</v>
      </c>
      <c r="Z56" s="78">
        <f>IF((Q56)=0,"",(Y56/Q56))</f>
        <v>7.0013247434391338E-3</v>
      </c>
      <c r="AA56" s="110"/>
      <c r="AB56" s="107"/>
      <c r="AC56" s="109">
        <f>SUM(AC47:AC48,AC39,AC40:AC43)</f>
        <v>155.19672580000002</v>
      </c>
      <c r="AD56" s="110"/>
      <c r="AE56" s="111">
        <f t="shared" si="14"/>
        <v>0.96539500000000089</v>
      </c>
      <c r="AF56" s="78">
        <f>IF((W56)=0,"",(AE56/W56))</f>
        <v>6.2593961615482656E-3</v>
      </c>
      <c r="AG56" s="110"/>
      <c r="AH56" s="107"/>
      <c r="AI56" s="109">
        <f>SUM(AI47:AI48,AI39,AI40:AI43)</f>
        <v>155.72591220120358</v>
      </c>
      <c r="AJ56" s="110"/>
      <c r="AK56" s="111">
        <f t="shared" si="15"/>
        <v>0.52918640120356031</v>
      </c>
      <c r="AL56" s="78">
        <f>IF((AC56)=0,"",(AK56/AC56))</f>
        <v>3.4097781282158997E-3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19.137044506305653</v>
      </c>
      <c r="I57" s="115"/>
      <c r="J57" s="113">
        <v>0.13</v>
      </c>
      <c r="K57" s="116">
        <f>K56*J57</f>
        <v>19.734870844000003</v>
      </c>
      <c r="L57" s="115"/>
      <c r="M57" s="117">
        <f>K57-H57</f>
        <v>0.59782633769435023</v>
      </c>
      <c r="N57" s="86">
        <f>IF((H57)=0,"",(M57/H57))</f>
        <v>3.1239219697553954E-2</v>
      </c>
      <c r="O57" s="115"/>
      <c r="P57" s="113">
        <v>0.13</v>
      </c>
      <c r="Q57" s="116">
        <f>Q56*P57</f>
        <v>19.910671924000003</v>
      </c>
      <c r="R57" s="115"/>
      <c r="S57" s="117">
        <f t="shared" si="12"/>
        <v>0.17580107999999939</v>
      </c>
      <c r="T57" s="86">
        <f>IF((K57)=0,"",(S57/K57))</f>
        <v>8.9081444408564865E-3</v>
      </c>
      <c r="U57" s="115"/>
      <c r="V57" s="113">
        <v>0.13</v>
      </c>
      <c r="W57" s="116">
        <f>W56*V57</f>
        <v>20.050073004000005</v>
      </c>
      <c r="X57" s="115"/>
      <c r="Y57" s="117">
        <f t="shared" si="13"/>
        <v>0.13940108000000251</v>
      </c>
      <c r="Z57" s="86">
        <f>IF((Q57)=0,"",(Y57/Q57))</f>
        <v>7.0013247434392561E-3</v>
      </c>
      <c r="AA57" s="115"/>
      <c r="AB57" s="113">
        <v>0.13</v>
      </c>
      <c r="AC57" s="116">
        <f>AC56*AB57</f>
        <v>20.175574354000005</v>
      </c>
      <c r="AD57" s="115"/>
      <c r="AE57" s="117">
        <f t="shared" si="14"/>
        <v>0.1255013500000004</v>
      </c>
      <c r="AF57" s="86">
        <f>IF((W57)=0,"",(AE57/W57))</f>
        <v>6.2593961615482786E-3</v>
      </c>
      <c r="AG57" s="115"/>
      <c r="AH57" s="113">
        <v>0.13</v>
      </c>
      <c r="AI57" s="116">
        <f>AI56*AH57</f>
        <v>20.244368586156465</v>
      </c>
      <c r="AJ57" s="115"/>
      <c r="AK57" s="117">
        <f t="shared" si="15"/>
        <v>6.8794232156459856E-2</v>
      </c>
      <c r="AL57" s="86">
        <f>IF((AC57)=0,"",(AK57/AC57))</f>
        <v>3.4097781282157514E-3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166.34507917019528</v>
      </c>
      <c r="I58" s="115"/>
      <c r="J58" s="119"/>
      <c r="K58" s="116">
        <f>K56+K57</f>
        <v>171.54156964400002</v>
      </c>
      <c r="L58" s="115"/>
      <c r="M58" s="117">
        <f>K58-H58</f>
        <v>5.1964904738047437</v>
      </c>
      <c r="N58" s="86">
        <f>IF((H58)=0,"",(M58/H58))</f>
        <v>3.1239219697553999E-2</v>
      </c>
      <c r="O58" s="115"/>
      <c r="P58" s="119"/>
      <c r="Q58" s="116">
        <f>Q56+Q57</f>
        <v>173.06968672400004</v>
      </c>
      <c r="R58" s="115"/>
      <c r="S58" s="117">
        <f t="shared" si="12"/>
        <v>1.5281170800000154</v>
      </c>
      <c r="T58" s="86">
        <f>IF((K58)=0,"",(S58/K58))</f>
        <v>8.9081444408566079E-3</v>
      </c>
      <c r="U58" s="115"/>
      <c r="V58" s="119"/>
      <c r="W58" s="116">
        <f>W56+W57</f>
        <v>174.28140380400004</v>
      </c>
      <c r="X58" s="115"/>
      <c r="Y58" s="117">
        <f t="shared" si="13"/>
        <v>1.2117170799999997</v>
      </c>
      <c r="Z58" s="86">
        <f>IF((Q58)=0,"",(Y58/Q58))</f>
        <v>7.0013247434391268E-3</v>
      </c>
      <c r="AA58" s="115"/>
      <c r="AB58" s="119"/>
      <c r="AC58" s="116">
        <f>AC56+AC57</f>
        <v>175.37230015400002</v>
      </c>
      <c r="AD58" s="115"/>
      <c r="AE58" s="117">
        <f t="shared" si="14"/>
        <v>1.09089634999998</v>
      </c>
      <c r="AF58" s="86">
        <f>IF((W58)=0,"",(AE58/W58))</f>
        <v>6.2593961615481442E-3</v>
      </c>
      <c r="AG58" s="115"/>
      <c r="AH58" s="119"/>
      <c r="AI58" s="116">
        <f>AI56+AI57</f>
        <v>175.97028078736005</v>
      </c>
      <c r="AJ58" s="115"/>
      <c r="AK58" s="117">
        <f t="shared" si="15"/>
        <v>0.59798063336003793</v>
      </c>
      <c r="AL58" s="86">
        <f>IF((AC58)=0,"",(AK58/AC58))</f>
        <v>3.4097781282159843E-3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-16.63</v>
      </c>
      <c r="I59" s="115"/>
      <c r="J59" s="119"/>
      <c r="K59" s="122">
        <f>ROUND(-K58*10%,2)</f>
        <v>-17.149999999999999</v>
      </c>
      <c r="L59" s="115"/>
      <c r="M59" s="123">
        <f>K59-H59</f>
        <v>-0.51999999999999957</v>
      </c>
      <c r="N59" s="92">
        <f>IF((H59)=0,"",(M59/H59))</f>
        <v>3.1268791340950064E-2</v>
      </c>
      <c r="O59" s="115"/>
      <c r="P59" s="119"/>
      <c r="Q59" s="122">
        <f>ROUND(-Q58*10%,2)</f>
        <v>-17.309999999999999</v>
      </c>
      <c r="R59" s="115"/>
      <c r="S59" s="123">
        <f t="shared" si="12"/>
        <v>-0.16000000000000014</v>
      </c>
      <c r="T59" s="92">
        <f>IF((K59)=0,"",(S59/K59))</f>
        <v>9.3294460641399502E-3</v>
      </c>
      <c r="U59" s="115"/>
      <c r="V59" s="119"/>
      <c r="W59" s="122">
        <f>ROUND(-W58*10%,2)</f>
        <v>-17.43</v>
      </c>
      <c r="X59" s="115"/>
      <c r="Y59" s="123">
        <f t="shared" si="13"/>
        <v>-0.12000000000000099</v>
      </c>
      <c r="Z59" s="92">
        <f>IF((Q59)=0,"",(Y59/Q59))</f>
        <v>6.9324090121317735E-3</v>
      </c>
      <c r="AA59" s="115"/>
      <c r="AB59" s="119"/>
      <c r="AC59" s="122">
        <f>ROUND(-AC58*10%,2)</f>
        <v>-17.54</v>
      </c>
      <c r="AD59" s="115"/>
      <c r="AE59" s="123">
        <f t="shared" si="14"/>
        <v>-0.10999999999999943</v>
      </c>
      <c r="AF59" s="92">
        <f>IF((W59)=0,"",(AE59/W59))</f>
        <v>6.3109581181870012E-3</v>
      </c>
      <c r="AG59" s="115"/>
      <c r="AH59" s="119"/>
      <c r="AI59" s="122">
        <f>ROUND(-AI58*10%,2)</f>
        <v>-17.600000000000001</v>
      </c>
      <c r="AJ59" s="115"/>
      <c r="AK59" s="123">
        <f t="shared" si="15"/>
        <v>-6.0000000000002274E-2</v>
      </c>
      <c r="AL59" s="92">
        <f>IF((AC59)=0,"",(AK59/AC59))</f>
        <v>3.420752565564554E-3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149.71507917019528</v>
      </c>
      <c r="I60" s="127"/>
      <c r="J60" s="124"/>
      <c r="K60" s="128">
        <f>SUM(K58:K59)</f>
        <v>154.39156964400001</v>
      </c>
      <c r="L60" s="127"/>
      <c r="M60" s="129">
        <f>K60-H60</f>
        <v>4.6764904738047335</v>
      </c>
      <c r="N60" s="130">
        <f>IF((H60)=0,"",(M60/H60))</f>
        <v>3.1235934948733685E-2</v>
      </c>
      <c r="O60" s="127"/>
      <c r="P60" s="124"/>
      <c r="Q60" s="128">
        <f>SUM(Q58:Q59)</f>
        <v>155.75968672400003</v>
      </c>
      <c r="R60" s="127"/>
      <c r="S60" s="129">
        <f t="shared" si="12"/>
        <v>1.3681170800000189</v>
      </c>
      <c r="T60" s="130">
        <f>IF((K60)=0,"",(S60/K60))</f>
        <v>8.8613457532341813E-3</v>
      </c>
      <c r="U60" s="127"/>
      <c r="V60" s="124"/>
      <c r="W60" s="128">
        <f>SUM(W58:W59)</f>
        <v>156.85140380400003</v>
      </c>
      <c r="X60" s="127"/>
      <c r="Y60" s="129">
        <f t="shared" si="13"/>
        <v>1.0917170799999951</v>
      </c>
      <c r="Z60" s="130">
        <f>IF((Q60)=0,"",(Y60/Q60))</f>
        <v>7.0089835371489563E-3</v>
      </c>
      <c r="AA60" s="127"/>
      <c r="AB60" s="124"/>
      <c r="AC60" s="128">
        <f>SUM(AC58:AC59)</f>
        <v>157.83230015400002</v>
      </c>
      <c r="AD60" s="127"/>
      <c r="AE60" s="129">
        <f t="shared" si="14"/>
        <v>0.98089634999999475</v>
      </c>
      <c r="AF60" s="130">
        <f>IF((W60)=0,"",(AE60/W60))</f>
        <v>6.2536663760160739E-3</v>
      </c>
      <c r="AG60" s="127"/>
      <c r="AH60" s="124"/>
      <c r="AI60" s="128">
        <f>SUM(AI58:AI59)</f>
        <v>158.37028078736006</v>
      </c>
      <c r="AJ60" s="127"/>
      <c r="AK60" s="129">
        <f t="shared" si="15"/>
        <v>0.53798063336003565</v>
      </c>
      <c r="AL60" s="130">
        <f>IF((AC60)=0,"",(AK60/AC60))</f>
        <v>3.4085585322846945E-3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topLeftCell="L39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1500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16.38</v>
      </c>
      <c r="K12" s="18">
        <f t="shared" ref="K12:K27" si="1">$F12*J12</f>
        <v>16.38</v>
      </c>
      <c r="L12" s="19"/>
      <c r="M12" s="21">
        <f>K12-H12</f>
        <v>1.4599999999999991</v>
      </c>
      <c r="N12" s="22">
        <f>IF((H12)=0,"",(M12/H12))</f>
        <v>9.7855227882037474E-2</v>
      </c>
      <c r="O12" s="19"/>
      <c r="P12" s="16">
        <v>17.13</v>
      </c>
      <c r="Q12" s="18">
        <f t="shared" ref="Q12:Q27" si="2">$F12*P12</f>
        <v>17.13</v>
      </c>
      <c r="R12" s="19"/>
      <c r="S12" s="21">
        <f>Q12-K12</f>
        <v>0.75</v>
      </c>
      <c r="T12" s="22">
        <f t="shared" ref="T12:T34" si="3">IF((K12)=0,"",(S12/K12))</f>
        <v>4.5787545787545791E-2</v>
      </c>
      <c r="U12" s="19"/>
      <c r="V12" s="16">
        <v>17.489999999999998</v>
      </c>
      <c r="W12" s="18">
        <f t="shared" ref="W12:W27" si="4">$F12*V12</f>
        <v>17.489999999999998</v>
      </c>
      <c r="X12" s="19"/>
      <c r="Y12" s="21">
        <f>W12-Q12</f>
        <v>0.35999999999999943</v>
      </c>
      <c r="Z12" s="22">
        <f t="shared" ref="Z12:Z34" si="5">IF((Q12)=0,"",(Y12/Q12))</f>
        <v>2.1015761821365993E-2</v>
      </c>
      <c r="AA12" s="19"/>
      <c r="AB12" s="16">
        <v>17.739999999999998</v>
      </c>
      <c r="AC12" s="18">
        <f t="shared" ref="AC12:AC27" si="6">$F12*AB12</f>
        <v>17.739999999999998</v>
      </c>
      <c r="AD12" s="19"/>
      <c r="AE12" s="21">
        <f>AC12-W12</f>
        <v>0.25</v>
      </c>
      <c r="AF12" s="22">
        <f t="shared" ref="AF12:AF34" si="7">IF((W12)=0,"",(AE12/W12))</f>
        <v>1.4293882218410521E-2</v>
      </c>
      <c r="AG12" s="19"/>
      <c r="AH12" s="16">
        <v>18.25</v>
      </c>
      <c r="AI12" s="18">
        <f t="shared" ref="AI12:AI27" si="8">$F12*AH12</f>
        <v>18.25</v>
      </c>
      <c r="AJ12" s="19"/>
      <c r="AK12" s="21">
        <f>AI12-AC12</f>
        <v>0.51000000000000156</v>
      </c>
      <c r="AL12" s="22">
        <f t="shared" ref="AL12:AL34" si="9">IF((AC12)=0,"",(AK12/AC12))</f>
        <v>2.874859075535522E-2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si="10"/>
        <v>-1.47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1500</v>
      </c>
      <c r="G19" s="16">
        <v>1.47E-2</v>
      </c>
      <c r="H19" s="18">
        <f t="shared" si="0"/>
        <v>22.05</v>
      </c>
      <c r="I19" s="19"/>
      <c r="J19" s="16">
        <v>1.61E-2</v>
      </c>
      <c r="K19" s="18">
        <f t="shared" si="1"/>
        <v>24.15</v>
      </c>
      <c r="L19" s="19"/>
      <c r="M19" s="21">
        <f t="shared" si="10"/>
        <v>2.0999999999999979</v>
      </c>
      <c r="N19" s="22">
        <f t="shared" si="11"/>
        <v>9.5238095238095136E-2</v>
      </c>
      <c r="O19" s="19"/>
      <c r="P19" s="16">
        <v>1.6799999999999999E-2</v>
      </c>
      <c r="Q19" s="18">
        <f t="shared" si="2"/>
        <v>25.2</v>
      </c>
      <c r="R19" s="19"/>
      <c r="S19" s="21">
        <f t="shared" si="12"/>
        <v>1.0500000000000007</v>
      </c>
      <c r="T19" s="22">
        <f t="shared" si="3"/>
        <v>4.3478260869565251E-2</v>
      </c>
      <c r="U19" s="19"/>
      <c r="V19" s="16">
        <v>1.7100000000000001E-2</v>
      </c>
      <c r="W19" s="18">
        <f t="shared" si="4"/>
        <v>25.650000000000002</v>
      </c>
      <c r="X19" s="19"/>
      <c r="Y19" s="21">
        <f t="shared" si="13"/>
        <v>0.45000000000000284</v>
      </c>
      <c r="Z19" s="22">
        <f t="shared" si="5"/>
        <v>1.7857142857142971E-2</v>
      </c>
      <c r="AA19" s="19"/>
      <c r="AB19" s="16">
        <v>1.7299999999999999E-2</v>
      </c>
      <c r="AC19" s="18">
        <f t="shared" si="6"/>
        <v>25.95</v>
      </c>
      <c r="AD19" s="19"/>
      <c r="AE19" s="21">
        <f t="shared" si="14"/>
        <v>0.29999999999999716</v>
      </c>
      <c r="AF19" s="22">
        <f t="shared" si="7"/>
        <v>1.1695906432748426E-2</v>
      </c>
      <c r="AG19" s="19"/>
      <c r="AH19" s="16">
        <v>1.78E-2</v>
      </c>
      <c r="AI19" s="18">
        <f t="shared" si="8"/>
        <v>26.7</v>
      </c>
      <c r="AJ19" s="19"/>
      <c r="AK19" s="21">
        <f t="shared" si="15"/>
        <v>0.75</v>
      </c>
      <c r="AL19" s="22">
        <f t="shared" si="9"/>
        <v>2.8901734104046242E-2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0"/>
        <v>0.01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1500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-0.15</v>
      </c>
      <c r="L21" s="19"/>
      <c r="M21" s="21">
        <f t="shared" si="10"/>
        <v>-0.15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0.15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1500</v>
      </c>
      <c r="G24" s="16">
        <v>-1E-4</v>
      </c>
      <c r="H24" s="18">
        <f t="shared" si="0"/>
        <v>-0.15</v>
      </c>
      <c r="I24" s="19"/>
      <c r="J24" s="16">
        <v>0</v>
      </c>
      <c r="K24" s="18">
        <f t="shared" si="1"/>
        <v>0</v>
      </c>
      <c r="L24" s="19"/>
      <c r="M24" s="21">
        <f t="shared" si="10"/>
        <v>0.15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1500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1500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1500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38.330000000000005</v>
      </c>
      <c r="I28" s="31"/>
      <c r="J28" s="28"/>
      <c r="K28" s="30">
        <f>SUM(K12:K27)</f>
        <v>40.39</v>
      </c>
      <c r="L28" s="31"/>
      <c r="M28" s="32">
        <f t="shared" si="10"/>
        <v>2.0599999999999952</v>
      </c>
      <c r="N28" s="33">
        <f t="shared" si="11"/>
        <v>5.3743803809026741E-2</v>
      </c>
      <c r="O28" s="31"/>
      <c r="P28" s="28"/>
      <c r="Q28" s="30">
        <f>SUM(Q12:Q27)</f>
        <v>42.33</v>
      </c>
      <c r="R28" s="31"/>
      <c r="S28" s="32">
        <f t="shared" si="12"/>
        <v>1.9399999999999977</v>
      </c>
      <c r="T28" s="33">
        <f t="shared" si="3"/>
        <v>4.8031691012626831E-2</v>
      </c>
      <c r="U28" s="31"/>
      <c r="V28" s="28"/>
      <c r="W28" s="30">
        <f>SUM(W12:W27)</f>
        <v>43.14</v>
      </c>
      <c r="X28" s="31"/>
      <c r="Y28" s="32">
        <f t="shared" si="13"/>
        <v>0.81000000000000227</v>
      </c>
      <c r="Z28" s="33">
        <f t="shared" si="5"/>
        <v>1.9135364989369297E-2</v>
      </c>
      <c r="AA28" s="31"/>
      <c r="AB28" s="28"/>
      <c r="AC28" s="30">
        <f>SUM(AC12:AC27)</f>
        <v>43.69</v>
      </c>
      <c r="AD28" s="31"/>
      <c r="AE28" s="32">
        <f t="shared" si="14"/>
        <v>0.54999999999999716</v>
      </c>
      <c r="AF28" s="33">
        <f t="shared" si="7"/>
        <v>1.2749188687992517E-2</v>
      </c>
      <c r="AG28" s="31"/>
      <c r="AH28" s="28"/>
      <c r="AI28" s="30">
        <f>SUM(AI12:AI27)</f>
        <v>44.95</v>
      </c>
      <c r="AJ28" s="31"/>
      <c r="AK28" s="32">
        <f t="shared" si="15"/>
        <v>1.2600000000000051</v>
      </c>
      <c r="AL28" s="33">
        <f t="shared" si="9"/>
        <v>2.8839551384756357E-2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1500</v>
      </c>
      <c r="G29" s="16">
        <v>-1.6000000000000001E-3</v>
      </c>
      <c r="H29" s="18">
        <f t="shared" ref="H29:H35" si="17">F29*G29</f>
        <v>-2.4</v>
      </c>
      <c r="I29" s="19"/>
      <c r="J29" s="16">
        <v>-6.9999999999999999E-4</v>
      </c>
      <c r="K29" s="18">
        <f t="shared" ref="K29:K35" si="18">$F29*J29</f>
        <v>-1.05</v>
      </c>
      <c r="L29" s="19"/>
      <c r="M29" s="21">
        <f t="shared" si="10"/>
        <v>1.3499999999999999</v>
      </c>
      <c r="N29" s="22">
        <f t="shared" si="11"/>
        <v>-0.5625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1.05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:F33" si="23">$G$7</f>
        <v>1500</v>
      </c>
      <c r="G30" s="16">
        <v>-2.1403213611039147E-4</v>
      </c>
      <c r="H30" s="18">
        <f t="shared" si="17"/>
        <v>-0.32104820416558721</v>
      </c>
      <c r="I30" s="19"/>
      <c r="J30" s="16">
        <v>1.1999999999999999E-3</v>
      </c>
      <c r="K30" s="18">
        <f t="shared" si="18"/>
        <v>1.7999999999999998</v>
      </c>
      <c r="L30" s="19"/>
      <c r="M30" s="21">
        <f t="shared" si="10"/>
        <v>2.1210482041655871</v>
      </c>
      <c r="N30" s="22">
        <f t="shared" si="11"/>
        <v>-6.6066346942455185</v>
      </c>
      <c r="O30" s="19"/>
      <c r="P30" s="16">
        <v>0</v>
      </c>
      <c r="Q30" s="18">
        <f t="shared" si="19"/>
        <v>0</v>
      </c>
      <c r="R30" s="19"/>
      <c r="S30" s="21">
        <f t="shared" si="12"/>
        <v>-1.7999999999999998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3"/>
        <v>1500</v>
      </c>
      <c r="G31" s="16">
        <v>0</v>
      </c>
      <c r="H31" s="18">
        <f t="shared" si="17"/>
        <v>0</v>
      </c>
      <c r="I31" s="19"/>
      <c r="J31" s="16">
        <v>1E-4</v>
      </c>
      <c r="K31" s="18">
        <f t="shared" si="18"/>
        <v>0.15</v>
      </c>
      <c r="L31" s="19"/>
      <c r="M31" s="21">
        <f t="shared" si="10"/>
        <v>0.15</v>
      </c>
      <c r="N31" s="22" t="str">
        <f t="shared" si="11"/>
        <v/>
      </c>
      <c r="O31" s="19"/>
      <c r="P31" s="16">
        <v>0</v>
      </c>
      <c r="Q31" s="18">
        <f t="shared" si="19"/>
        <v>0</v>
      </c>
      <c r="R31" s="19"/>
      <c r="S31" s="21">
        <f t="shared" si="12"/>
        <v>-0.15</v>
      </c>
      <c r="T31" s="22">
        <f t="shared" si="3"/>
        <v>-1</v>
      </c>
      <c r="U31" s="19"/>
      <c r="V31" s="16">
        <v>0</v>
      </c>
      <c r="W31" s="18">
        <f t="shared" si="20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1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2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3"/>
        <v>1500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3"/>
        <v>1500</v>
      </c>
      <c r="G33" s="141">
        <v>6.0000000000000002E-5</v>
      </c>
      <c r="H33" s="18">
        <f t="shared" si="17"/>
        <v>0.09</v>
      </c>
      <c r="I33" s="19"/>
      <c r="J33" s="141">
        <v>6.0000000000000022E-5</v>
      </c>
      <c r="K33" s="18">
        <f t="shared" si="18"/>
        <v>9.0000000000000038E-2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19"/>
        <v>0.09</v>
      </c>
      <c r="R33" s="19"/>
      <c r="S33" s="21">
        <f t="shared" si="12"/>
        <v>0</v>
      </c>
      <c r="T33" s="22">
        <f t="shared" si="3"/>
        <v>0</v>
      </c>
      <c r="U33" s="19"/>
      <c r="V33" s="141">
        <v>5.9999999999999995E-5</v>
      </c>
      <c r="W33" s="18">
        <f t="shared" si="20"/>
        <v>0.09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6.0000000000000008E-5</v>
      </c>
      <c r="AC33" s="18">
        <f t="shared" si="21"/>
        <v>9.0000000000000011E-2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5.9949401203565472E-5</v>
      </c>
      <c r="AI33" s="18">
        <f t="shared" si="22"/>
        <v>8.9924101805348211E-2</v>
      </c>
      <c r="AJ33" s="19"/>
      <c r="AK33" s="21">
        <f t="shared" si="15"/>
        <v>-7.5898194651799478E-5</v>
      </c>
      <c r="AL33" s="22">
        <f t="shared" si="9"/>
        <v>-8.4331327390888304E-4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46.185000000000173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4.1067702000000157</v>
      </c>
      <c r="I34" s="19"/>
      <c r="J34" s="38">
        <f>0.64*$G$44+0.18*$G$45+0.18*$G$46</f>
        <v>8.8919999999999999E-2</v>
      </c>
      <c r="K34" s="18">
        <f t="shared" si="18"/>
        <v>4.1067702000000157</v>
      </c>
      <c r="L34" s="19"/>
      <c r="M34" s="21">
        <f t="shared" si="10"/>
        <v>0</v>
      </c>
      <c r="N34" s="22">
        <f t="shared" si="11"/>
        <v>0</v>
      </c>
      <c r="O34" s="19"/>
      <c r="P34" s="38">
        <f>0.64*$G$44+0.18*$G$45+0.18*$G$46</f>
        <v>8.8919999999999999E-2</v>
      </c>
      <c r="Q34" s="18">
        <f t="shared" si="19"/>
        <v>4.1067702000000157</v>
      </c>
      <c r="R34" s="19"/>
      <c r="S34" s="21">
        <f t="shared" si="12"/>
        <v>0</v>
      </c>
      <c r="T34" s="22">
        <f t="shared" si="3"/>
        <v>0</v>
      </c>
      <c r="U34" s="19"/>
      <c r="V34" s="38">
        <f>0.64*$G$44+0.18*$G$45+0.18*$G$46</f>
        <v>8.8919999999999999E-2</v>
      </c>
      <c r="W34" s="18">
        <f t="shared" si="20"/>
        <v>4.1067702000000157</v>
      </c>
      <c r="X34" s="19"/>
      <c r="Y34" s="21">
        <f t="shared" si="13"/>
        <v>0</v>
      </c>
      <c r="Z34" s="22">
        <f t="shared" si="5"/>
        <v>0</v>
      </c>
      <c r="AA34" s="19"/>
      <c r="AB34" s="38">
        <f>0.64*$G$44+0.18*$G$45+0.18*$G$46</f>
        <v>8.8919999999999999E-2</v>
      </c>
      <c r="AC34" s="18">
        <f t="shared" si="21"/>
        <v>4.1067702000000157</v>
      </c>
      <c r="AD34" s="19"/>
      <c r="AE34" s="21">
        <f t="shared" si="14"/>
        <v>0</v>
      </c>
      <c r="AF34" s="22">
        <f t="shared" si="7"/>
        <v>0</v>
      </c>
      <c r="AG34" s="19"/>
      <c r="AH34" s="38">
        <f>0.64*$G$44+0.18*$G$45+0.18*$G$46</f>
        <v>8.8919999999999999E-2</v>
      </c>
      <c r="AI34" s="18">
        <f t="shared" si="22"/>
        <v>4.1067702000000157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7"/>
        <v>0.79</v>
      </c>
      <c r="I35" s="19"/>
      <c r="J35" s="38">
        <v>0.79</v>
      </c>
      <c r="K35" s="18">
        <f t="shared" si="18"/>
        <v>0.79</v>
      </c>
      <c r="L35" s="19"/>
      <c r="M35" s="21">
        <f t="shared" si="10"/>
        <v>0</v>
      </c>
      <c r="N35" s="22"/>
      <c r="O35" s="19"/>
      <c r="P35" s="38">
        <v>0.79</v>
      </c>
      <c r="Q35" s="18">
        <f t="shared" si="19"/>
        <v>0.79</v>
      </c>
      <c r="R35" s="19"/>
      <c r="S35" s="21">
        <f t="shared" si="12"/>
        <v>0</v>
      </c>
      <c r="T35" s="22"/>
      <c r="U35" s="19"/>
      <c r="V35" s="38">
        <v>0.79</v>
      </c>
      <c r="W35" s="18">
        <f t="shared" si="20"/>
        <v>0.79</v>
      </c>
      <c r="X35" s="19"/>
      <c r="Y35" s="21">
        <f t="shared" si="13"/>
        <v>0</v>
      </c>
      <c r="Z35" s="22"/>
      <c r="AA35" s="19"/>
      <c r="AB35" s="38">
        <v>0.79</v>
      </c>
      <c r="AC35" s="18">
        <f t="shared" si="21"/>
        <v>0.79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40.595721995834431</v>
      </c>
      <c r="I36" s="31"/>
      <c r="J36" s="42"/>
      <c r="K36" s="44">
        <f>SUM(K29:K35)+K28</f>
        <v>46.276770200000016</v>
      </c>
      <c r="L36" s="31"/>
      <c r="M36" s="32">
        <f t="shared" si="10"/>
        <v>5.6810482041655845</v>
      </c>
      <c r="N36" s="33">
        <f t="shared" ref="N36:N46" si="24">IF((H36)=0,"",(M36/H36))</f>
        <v>0.13994204130052232</v>
      </c>
      <c r="O36" s="31"/>
      <c r="P36" s="42"/>
      <c r="Q36" s="44">
        <f>SUM(Q29:Q35)+Q28</f>
        <v>47.316770200000015</v>
      </c>
      <c r="R36" s="31"/>
      <c r="S36" s="32">
        <f t="shared" si="12"/>
        <v>1.0399999999999991</v>
      </c>
      <c r="T36" s="33">
        <f t="shared" ref="T36:T46" si="25">IF((K36)=0,"",(S36/K36))</f>
        <v>2.2473478496993268E-2</v>
      </c>
      <c r="U36" s="31"/>
      <c r="V36" s="42"/>
      <c r="W36" s="44">
        <f>SUM(W29:W35)+W28</f>
        <v>48.126770200000017</v>
      </c>
      <c r="X36" s="31"/>
      <c r="Y36" s="32">
        <f t="shared" si="13"/>
        <v>0.81000000000000227</v>
      </c>
      <c r="Z36" s="33">
        <f t="shared" ref="Z36:Z46" si="26">IF((Q36)=0,"",(Y36/Q36))</f>
        <v>1.7118666311674881E-2</v>
      </c>
      <c r="AA36" s="31"/>
      <c r="AB36" s="42"/>
      <c r="AC36" s="44">
        <f>SUM(AC29:AC35)+AC28</f>
        <v>48.676770200000014</v>
      </c>
      <c r="AD36" s="31"/>
      <c r="AE36" s="32">
        <f t="shared" si="14"/>
        <v>0.54999999999999716</v>
      </c>
      <c r="AF36" s="33">
        <f t="shared" ref="AF36:AF46" si="27">IF((W36)=0,"",(AE36/W36))</f>
        <v>1.1428151062586722E-2</v>
      </c>
      <c r="AG36" s="31"/>
      <c r="AH36" s="42"/>
      <c r="AI36" s="44">
        <f>SUM(AI29:AI35)+AI28</f>
        <v>49.146694301805368</v>
      </c>
      <c r="AJ36" s="31"/>
      <c r="AK36" s="32">
        <f t="shared" si="15"/>
        <v>0.46992410180535416</v>
      </c>
      <c r="AL36" s="33">
        <f t="shared" ref="AL36:AL46" si="28">IF((AC36)=0,"",(AK36/AC36))</f>
        <v>9.6539704642390999E-3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1546.1850000000002</v>
      </c>
      <c r="G37" s="20">
        <v>7.1999999999999998E-3</v>
      </c>
      <c r="H37" s="18">
        <f>F37*G37</f>
        <v>11.132532000000001</v>
      </c>
      <c r="I37" s="19"/>
      <c r="J37" s="20">
        <v>7.6E-3</v>
      </c>
      <c r="K37" s="18">
        <f>$F37*J37</f>
        <v>11.751006000000002</v>
      </c>
      <c r="L37" s="19"/>
      <c r="M37" s="21">
        <f t="shared" si="10"/>
        <v>0.61847400000000086</v>
      </c>
      <c r="N37" s="22">
        <f t="shared" si="24"/>
        <v>5.5555555555555629E-2</v>
      </c>
      <c r="O37" s="19"/>
      <c r="P37" s="20">
        <v>7.7999999999999996E-3</v>
      </c>
      <c r="Q37" s="18">
        <f>$F37*P37</f>
        <v>12.060243000000002</v>
      </c>
      <c r="R37" s="19"/>
      <c r="S37" s="21">
        <f t="shared" si="12"/>
        <v>0.30923699999999954</v>
      </c>
      <c r="T37" s="22">
        <f t="shared" si="25"/>
        <v>2.6315789473684167E-2</v>
      </c>
      <c r="U37" s="19"/>
      <c r="V37" s="20">
        <v>8.0999999999999996E-3</v>
      </c>
      <c r="W37" s="18">
        <f>$F37*V37</f>
        <v>12.524098500000001</v>
      </c>
      <c r="X37" s="19"/>
      <c r="Y37" s="21">
        <f t="shared" si="13"/>
        <v>0.46385549999999931</v>
      </c>
      <c r="Z37" s="22">
        <f t="shared" si="26"/>
        <v>3.8461538461538401E-2</v>
      </c>
      <c r="AA37" s="19"/>
      <c r="AB37" s="20">
        <v>8.3999999999999995E-3</v>
      </c>
      <c r="AC37" s="18">
        <f>$F37*AB37</f>
        <v>12.987954</v>
      </c>
      <c r="AD37" s="19"/>
      <c r="AE37" s="21">
        <f t="shared" si="14"/>
        <v>0.46385549999999931</v>
      </c>
      <c r="AF37" s="22">
        <f t="shared" si="27"/>
        <v>3.7037037037036979E-2</v>
      </c>
      <c r="AG37" s="19"/>
      <c r="AH37" s="20">
        <v>8.6E-3</v>
      </c>
      <c r="AI37" s="18">
        <f>$F37*AH37</f>
        <v>13.297191000000002</v>
      </c>
      <c r="AJ37" s="19"/>
      <c r="AK37" s="21">
        <f t="shared" si="15"/>
        <v>0.30923700000000132</v>
      </c>
      <c r="AL37" s="22">
        <f t="shared" si="28"/>
        <v>2.3809523809523909E-2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1546.1850000000002</v>
      </c>
      <c r="G38" s="20">
        <v>5.1999999999999998E-3</v>
      </c>
      <c r="H38" s="18">
        <f>F38*G38</f>
        <v>8.0401620000000005</v>
      </c>
      <c r="I38" s="19"/>
      <c r="J38" s="20">
        <v>5.5999999999999999E-3</v>
      </c>
      <c r="K38" s="18">
        <f>$F38*J38</f>
        <v>8.6586360000000013</v>
      </c>
      <c r="L38" s="19"/>
      <c r="M38" s="21">
        <f t="shared" si="10"/>
        <v>0.61847400000000086</v>
      </c>
      <c r="N38" s="22">
        <f t="shared" si="24"/>
        <v>7.6923076923077024E-2</v>
      </c>
      <c r="O38" s="19"/>
      <c r="P38" s="20">
        <v>5.7000000000000002E-3</v>
      </c>
      <c r="Q38" s="18">
        <f>$F38*P38</f>
        <v>8.8132545000000011</v>
      </c>
      <c r="R38" s="19"/>
      <c r="S38" s="21">
        <f t="shared" si="12"/>
        <v>0.15461849999999977</v>
      </c>
      <c r="T38" s="22">
        <f t="shared" si="25"/>
        <v>1.7857142857142828E-2</v>
      </c>
      <c r="U38" s="19"/>
      <c r="V38" s="20">
        <v>5.7999999999999996E-3</v>
      </c>
      <c r="W38" s="18">
        <f>$F38*V38</f>
        <v>8.9678730000000009</v>
      </c>
      <c r="X38" s="19"/>
      <c r="Y38" s="21">
        <f t="shared" si="13"/>
        <v>0.15461849999999977</v>
      </c>
      <c r="Z38" s="22">
        <f t="shared" si="26"/>
        <v>1.7543859649122778E-2</v>
      </c>
      <c r="AA38" s="19"/>
      <c r="AB38" s="20">
        <v>6.0000000000000001E-3</v>
      </c>
      <c r="AC38" s="18">
        <f>$F38*AB38</f>
        <v>9.2771100000000004</v>
      </c>
      <c r="AD38" s="19"/>
      <c r="AE38" s="21">
        <f t="shared" si="14"/>
        <v>0.30923699999999954</v>
      </c>
      <c r="AF38" s="22">
        <f t="shared" si="27"/>
        <v>3.4482758620689599E-2</v>
      </c>
      <c r="AG38" s="19"/>
      <c r="AH38" s="20">
        <v>6.1000000000000004E-3</v>
      </c>
      <c r="AI38" s="18">
        <f>$F38*AH38</f>
        <v>9.431728500000002</v>
      </c>
      <c r="AJ38" s="19"/>
      <c r="AK38" s="21">
        <f t="shared" si="15"/>
        <v>0.15461850000000155</v>
      </c>
      <c r="AL38" s="22">
        <f t="shared" si="28"/>
        <v>1.6666666666666833E-2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59.768415995834438</v>
      </c>
      <c r="I39" s="49"/>
      <c r="J39" s="48"/>
      <c r="K39" s="44">
        <f>SUM(K36:K38)</f>
        <v>66.686412200000021</v>
      </c>
      <c r="L39" s="49"/>
      <c r="M39" s="32">
        <f t="shared" si="10"/>
        <v>6.9179962041655827</v>
      </c>
      <c r="N39" s="33">
        <f t="shared" si="24"/>
        <v>0.11574668809438973</v>
      </c>
      <c r="O39" s="49"/>
      <c r="P39" s="48"/>
      <c r="Q39" s="44">
        <f>SUM(Q36:Q38)</f>
        <v>68.190267700000021</v>
      </c>
      <c r="R39" s="49"/>
      <c r="S39" s="32">
        <f t="shared" si="12"/>
        <v>1.5038555000000002</v>
      </c>
      <c r="T39" s="33">
        <f t="shared" si="25"/>
        <v>2.2551153231782348E-2</v>
      </c>
      <c r="U39" s="49"/>
      <c r="V39" s="48"/>
      <c r="W39" s="44">
        <f>SUM(W36:W38)</f>
        <v>69.618741700000015</v>
      </c>
      <c r="X39" s="49"/>
      <c r="Y39" s="32">
        <f t="shared" si="13"/>
        <v>1.4284739999999942</v>
      </c>
      <c r="Z39" s="33">
        <f t="shared" si="26"/>
        <v>2.0948355948454414E-2</v>
      </c>
      <c r="AA39" s="49"/>
      <c r="AB39" s="48"/>
      <c r="AC39" s="44">
        <f>SUM(AC36:AC38)</f>
        <v>70.941834200000017</v>
      </c>
      <c r="AD39" s="49"/>
      <c r="AE39" s="32">
        <f t="shared" si="14"/>
        <v>1.3230925000000013</v>
      </c>
      <c r="AF39" s="33">
        <f t="shared" si="27"/>
        <v>1.9004832142779177E-2</v>
      </c>
      <c r="AG39" s="49"/>
      <c r="AH39" s="48"/>
      <c r="AI39" s="44">
        <f>SUM(AI36:AI38)</f>
        <v>71.875613801805372</v>
      </c>
      <c r="AJ39" s="49"/>
      <c r="AK39" s="32">
        <f t="shared" si="15"/>
        <v>0.93377960180535524</v>
      </c>
      <c r="AL39" s="33">
        <f t="shared" si="28"/>
        <v>1.3162608668572528E-2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1546.1850000000002</v>
      </c>
      <c r="G40" s="51">
        <v>4.4000000000000003E-3</v>
      </c>
      <c r="H40" s="162">
        <f t="shared" ref="H40:H48" si="29">F40*G40</f>
        <v>6.8032140000000014</v>
      </c>
      <c r="I40" s="19"/>
      <c r="J40" s="51">
        <v>4.4000000000000003E-3</v>
      </c>
      <c r="K40" s="162">
        <f t="shared" ref="K40:K48" si="30">$F40*J40</f>
        <v>6.8032140000000014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6.8032140000000014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6.8032140000000014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6.8032140000000014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6.8032140000000014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1546.1850000000002</v>
      </c>
      <c r="G41" s="51">
        <v>1.1999999999999999E-3</v>
      </c>
      <c r="H41" s="162">
        <f t="shared" si="29"/>
        <v>1.8554220000000001</v>
      </c>
      <c r="I41" s="19"/>
      <c r="J41" s="51">
        <v>1.1999999999999999E-3</v>
      </c>
      <c r="K41" s="162">
        <f t="shared" si="30"/>
        <v>1.8554220000000001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2.0100405000000001</v>
      </c>
      <c r="R41" s="19"/>
      <c r="S41" s="21">
        <f t="shared" si="12"/>
        <v>0.15461849999999999</v>
      </c>
      <c r="T41" s="163">
        <f t="shared" si="25"/>
        <v>8.3333333333333329E-2</v>
      </c>
      <c r="U41" s="19"/>
      <c r="V41" s="51">
        <v>1.2999999999999999E-3</v>
      </c>
      <c r="W41" s="162">
        <f t="shared" si="32"/>
        <v>2.0100405000000001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2.0100405000000001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2.0100405000000001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1500</v>
      </c>
      <c r="G43" s="51">
        <v>7.0000000000000001E-3</v>
      </c>
      <c r="H43" s="162">
        <f t="shared" si="29"/>
        <v>10.5</v>
      </c>
      <c r="I43" s="19"/>
      <c r="J43" s="51">
        <v>7.0000000000000001E-3</v>
      </c>
      <c r="K43" s="162">
        <f t="shared" si="30"/>
        <v>10.5</v>
      </c>
      <c r="L43" s="19"/>
      <c r="M43" s="21">
        <f t="shared" si="10"/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10.5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10.5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10.5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10.5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960</v>
      </c>
      <c r="G44" s="55">
        <v>7.1999999999999995E-2</v>
      </c>
      <c r="H44" s="162">
        <f t="shared" si="29"/>
        <v>69.11999999999999</v>
      </c>
      <c r="I44" s="19"/>
      <c r="J44" s="55">
        <v>7.1999999999999995E-2</v>
      </c>
      <c r="K44" s="162">
        <f t="shared" si="30"/>
        <v>69.11999999999999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69.11999999999999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69.11999999999999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69.11999999999999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69.11999999999999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270</v>
      </c>
      <c r="G45" s="55">
        <v>0.109</v>
      </c>
      <c r="H45" s="162">
        <f t="shared" si="29"/>
        <v>29.43</v>
      </c>
      <c r="I45" s="19"/>
      <c r="J45" s="55">
        <v>0.109</v>
      </c>
      <c r="K45" s="162">
        <f t="shared" si="30"/>
        <v>29.43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29.43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29.43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29.43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29.43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270</v>
      </c>
      <c r="G46" s="55">
        <v>0.129</v>
      </c>
      <c r="H46" s="162">
        <f t="shared" si="29"/>
        <v>34.83</v>
      </c>
      <c r="I46" s="19"/>
      <c r="J46" s="55">
        <v>0.129</v>
      </c>
      <c r="K46" s="162">
        <f t="shared" si="30"/>
        <v>34.83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34.83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34.83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34.83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34.83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600</v>
      </c>
      <c r="G47" s="55">
        <v>8.3000000000000004E-2</v>
      </c>
      <c r="H47" s="162">
        <f t="shared" si="29"/>
        <v>49.800000000000004</v>
      </c>
      <c r="I47" s="60"/>
      <c r="J47" s="55">
        <v>8.3000000000000004E-2</v>
      </c>
      <c r="K47" s="162">
        <f t="shared" si="30"/>
        <v>49.800000000000004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49.800000000000004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49.800000000000004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49.800000000000004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49.800000000000004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900</v>
      </c>
      <c r="G48" s="55">
        <v>9.7000000000000003E-2</v>
      </c>
      <c r="H48" s="162">
        <f t="shared" si="29"/>
        <v>87.3</v>
      </c>
      <c r="I48" s="60"/>
      <c r="J48" s="55">
        <v>9.7000000000000003E-2</v>
      </c>
      <c r="K48" s="162">
        <f t="shared" si="30"/>
        <v>87.3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1"/>
        <v>87.3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2"/>
        <v>87.3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3"/>
        <v>87.3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4"/>
        <v>87.3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212.55705199583443</v>
      </c>
      <c r="I50" s="76"/>
      <c r="J50" s="73"/>
      <c r="K50" s="75">
        <f>SUM(K40:K46,K39)</f>
        <v>219.4750482</v>
      </c>
      <c r="L50" s="76"/>
      <c r="M50" s="77">
        <f>K50-H50</f>
        <v>6.9179962041655756</v>
      </c>
      <c r="N50" s="78">
        <f>IF((H50)=0,"",(M50/H50))</f>
        <v>3.254653816096937E-2</v>
      </c>
      <c r="O50" s="76"/>
      <c r="P50" s="73"/>
      <c r="Q50" s="75">
        <f>SUM(Q40:Q46,Q39)</f>
        <v>221.13352219999999</v>
      </c>
      <c r="R50" s="76"/>
      <c r="S50" s="77">
        <f t="shared" si="12"/>
        <v>1.658473999999984</v>
      </c>
      <c r="T50" s="78">
        <f>IF((K50)=0,"",(S50/K50))</f>
        <v>7.5565492004752823E-3</v>
      </c>
      <c r="U50" s="76"/>
      <c r="V50" s="73"/>
      <c r="W50" s="75">
        <f>SUM(W40:W46,W39)</f>
        <v>222.56199619999998</v>
      </c>
      <c r="X50" s="76"/>
      <c r="Y50" s="77">
        <f t="shared" si="13"/>
        <v>1.4284739999999942</v>
      </c>
      <c r="Z50" s="78">
        <f>IF((Q50)=0,"",(Y50/Q50))</f>
        <v>6.4597804339589825E-3</v>
      </c>
      <c r="AA50" s="76"/>
      <c r="AB50" s="73"/>
      <c r="AC50" s="75">
        <f>SUM(AC40:AC46,AC39)</f>
        <v>223.88508869999998</v>
      </c>
      <c r="AD50" s="76"/>
      <c r="AE50" s="77">
        <f t="shared" si="14"/>
        <v>1.3230925000000013</v>
      </c>
      <c r="AF50" s="78">
        <f>IF((W50)=0,"",(AE50/W50))</f>
        <v>5.9448267116144846E-3</v>
      </c>
      <c r="AG50" s="76"/>
      <c r="AH50" s="73"/>
      <c r="AI50" s="75">
        <f>SUM(AI40:AI46,AI39)</f>
        <v>224.81886830180534</v>
      </c>
      <c r="AJ50" s="76"/>
      <c r="AK50" s="77">
        <f t="shared" si="15"/>
        <v>0.93377960180535524</v>
      </c>
      <c r="AL50" s="78">
        <f>IF((AC50)=0,"",(AK50/AC50))</f>
        <v>4.1707985432499926E-3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27.632416759458476</v>
      </c>
      <c r="I51" s="83"/>
      <c r="J51" s="80">
        <v>0.13</v>
      </c>
      <c r="K51" s="84">
        <f>K50*J51</f>
        <v>28.531756266000002</v>
      </c>
      <c r="L51" s="83"/>
      <c r="M51" s="85">
        <f>K51-H51</f>
        <v>0.89933950654152639</v>
      </c>
      <c r="N51" s="86">
        <f>IF((H51)=0,"",(M51/H51))</f>
        <v>3.2546538160969425E-2</v>
      </c>
      <c r="O51" s="83"/>
      <c r="P51" s="80">
        <v>0.13</v>
      </c>
      <c r="Q51" s="84">
        <f>Q50*P51</f>
        <v>28.747357886</v>
      </c>
      <c r="R51" s="83"/>
      <c r="S51" s="85">
        <f t="shared" si="12"/>
        <v>0.2156016199999975</v>
      </c>
      <c r="T51" s="86">
        <f>IF((K51)=0,"",(S51/K51))</f>
        <v>7.5565492004752667E-3</v>
      </c>
      <c r="U51" s="83"/>
      <c r="V51" s="80">
        <v>0.13</v>
      </c>
      <c r="W51" s="84">
        <f>W50*V51</f>
        <v>28.933059505999999</v>
      </c>
      <c r="X51" s="83"/>
      <c r="Y51" s="85">
        <f t="shared" si="13"/>
        <v>0.18570161999999968</v>
      </c>
      <c r="Z51" s="86">
        <f>IF((Q51)=0,"",(Y51/Q51))</f>
        <v>6.4597804339589972E-3</v>
      </c>
      <c r="AA51" s="83"/>
      <c r="AB51" s="80">
        <v>0.13</v>
      </c>
      <c r="AC51" s="84">
        <f>AC50*AB51</f>
        <v>29.105061531</v>
      </c>
      <c r="AD51" s="83"/>
      <c r="AE51" s="85">
        <f t="shared" si="14"/>
        <v>0.17200202500000117</v>
      </c>
      <c r="AF51" s="86">
        <f>IF((W51)=0,"",(AE51/W51))</f>
        <v>5.9448267116145185E-3</v>
      </c>
      <c r="AG51" s="83"/>
      <c r="AH51" s="80">
        <v>0.13</v>
      </c>
      <c r="AI51" s="84">
        <f>AI50*AH51</f>
        <v>29.226452879234696</v>
      </c>
      <c r="AJ51" s="83"/>
      <c r="AK51" s="85">
        <f t="shared" si="15"/>
        <v>0.12139134823469533</v>
      </c>
      <c r="AL51" s="86">
        <f>IF((AC51)=0,"",(AK51/AC51))</f>
        <v>4.1707985432499622E-3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240.18946875529289</v>
      </c>
      <c r="I52" s="83"/>
      <c r="J52" s="88"/>
      <c r="K52" s="84">
        <f>K50+K51</f>
        <v>248.00680446600001</v>
      </c>
      <c r="L52" s="83"/>
      <c r="M52" s="85">
        <f>K52-H52</f>
        <v>7.8173357107071126</v>
      </c>
      <c r="N52" s="86">
        <f>IF((H52)=0,"",(M52/H52))</f>
        <v>3.2546538160969418E-2</v>
      </c>
      <c r="O52" s="83"/>
      <c r="P52" s="88"/>
      <c r="Q52" s="84">
        <f>Q50+Q51</f>
        <v>249.88088008599999</v>
      </c>
      <c r="R52" s="83"/>
      <c r="S52" s="85">
        <f t="shared" si="12"/>
        <v>1.8740756199999851</v>
      </c>
      <c r="T52" s="86">
        <f>IF((K52)=0,"",(S52/K52))</f>
        <v>7.5565492004752944E-3</v>
      </c>
      <c r="U52" s="83"/>
      <c r="V52" s="88"/>
      <c r="W52" s="84">
        <f>W50+W51</f>
        <v>251.49505570599999</v>
      </c>
      <c r="X52" s="83"/>
      <c r="Y52" s="85">
        <f t="shared" si="13"/>
        <v>1.6141756199999975</v>
      </c>
      <c r="Z52" s="86">
        <f>IF((Q52)=0,"",(Y52/Q52))</f>
        <v>6.4597804339589981E-3</v>
      </c>
      <c r="AA52" s="83"/>
      <c r="AB52" s="88"/>
      <c r="AC52" s="84">
        <f>AC50+AC51</f>
        <v>252.99015023099997</v>
      </c>
      <c r="AD52" s="83"/>
      <c r="AE52" s="85">
        <f t="shared" si="14"/>
        <v>1.4950945249999847</v>
      </c>
      <c r="AF52" s="86">
        <f>IF((W52)=0,"",(AE52/W52))</f>
        <v>5.9448267116144178E-3</v>
      </c>
      <c r="AG52" s="83"/>
      <c r="AH52" s="88"/>
      <c r="AI52" s="84">
        <f>AI50+AI51</f>
        <v>254.04532118104004</v>
      </c>
      <c r="AJ52" s="83"/>
      <c r="AK52" s="85">
        <f t="shared" si="15"/>
        <v>1.0551709500400648</v>
      </c>
      <c r="AL52" s="86">
        <f>IF((AC52)=0,"",(AK52/AC52))</f>
        <v>4.1707985432500455E-3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-24.02</v>
      </c>
      <c r="I53" s="83"/>
      <c r="J53" s="88"/>
      <c r="K53" s="90">
        <f>ROUND(-K52*10%,2)</f>
        <v>-24.8</v>
      </c>
      <c r="L53" s="83"/>
      <c r="M53" s="91">
        <f>K53-H53</f>
        <v>-0.78000000000000114</v>
      </c>
      <c r="N53" s="92">
        <f>IF((H53)=0,"",(M53/H53))</f>
        <v>3.2472939217318947E-2</v>
      </c>
      <c r="O53" s="83"/>
      <c r="P53" s="88"/>
      <c r="Q53" s="90">
        <f>ROUND(-Q52*10%,2)</f>
        <v>-24.99</v>
      </c>
      <c r="R53" s="83"/>
      <c r="S53" s="91">
        <f t="shared" si="12"/>
        <v>-0.18999999999999773</v>
      </c>
      <c r="T53" s="92">
        <f>IF((K53)=0,"",(S53/K53))</f>
        <v>7.6612903225805528E-3</v>
      </c>
      <c r="U53" s="83"/>
      <c r="V53" s="88"/>
      <c r="W53" s="90">
        <f>ROUND(-W52*10%,2)</f>
        <v>-25.15</v>
      </c>
      <c r="X53" s="83"/>
      <c r="Y53" s="91">
        <f t="shared" si="13"/>
        <v>-0.16000000000000014</v>
      </c>
      <c r="Z53" s="92">
        <f>IF((Q53)=0,"",(Y53/Q53))</f>
        <v>6.4025610244097704E-3</v>
      </c>
      <c r="AA53" s="83"/>
      <c r="AB53" s="88"/>
      <c r="AC53" s="90">
        <f>ROUND(-AC52*10%,2)</f>
        <v>-25.3</v>
      </c>
      <c r="AD53" s="83"/>
      <c r="AE53" s="91">
        <f t="shared" si="14"/>
        <v>-0.15000000000000213</v>
      </c>
      <c r="AF53" s="92">
        <f>IF((W53)=0,"",(AE53/W53))</f>
        <v>5.9642147117297071E-3</v>
      </c>
      <c r="AG53" s="83"/>
      <c r="AH53" s="88"/>
      <c r="AI53" s="90">
        <f>ROUND(-AI52*10%,2)</f>
        <v>-25.4</v>
      </c>
      <c r="AJ53" s="83"/>
      <c r="AK53" s="91">
        <f t="shared" si="15"/>
        <v>-9.9999999999997868E-2</v>
      </c>
      <c r="AL53" s="92">
        <f>IF((AC53)=0,"",(AK53/AC53))</f>
        <v>3.9525691699603899E-3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216.16946875529288</v>
      </c>
      <c r="I54" s="96"/>
      <c r="J54" s="93"/>
      <c r="K54" s="97">
        <f>K52+K53</f>
        <v>223.20680446599999</v>
      </c>
      <c r="L54" s="96"/>
      <c r="M54" s="98">
        <f>K54-H54</f>
        <v>7.0373357107071115</v>
      </c>
      <c r="N54" s="99">
        <f>IF((H54)=0,"",(M54/H54))</f>
        <v>3.2554716219770526E-2</v>
      </c>
      <c r="O54" s="96"/>
      <c r="P54" s="93"/>
      <c r="Q54" s="97">
        <f>Q52+Q53</f>
        <v>224.89088008599998</v>
      </c>
      <c r="R54" s="96"/>
      <c r="S54" s="98">
        <f t="shared" si="12"/>
        <v>1.6840756199999873</v>
      </c>
      <c r="T54" s="99">
        <f>IF((K54)=0,"",(S54/K54))</f>
        <v>7.5449116528009535E-3</v>
      </c>
      <c r="U54" s="96"/>
      <c r="V54" s="93"/>
      <c r="W54" s="97">
        <f>W52+W53</f>
        <v>226.34505570599998</v>
      </c>
      <c r="X54" s="96"/>
      <c r="Y54" s="98">
        <f t="shared" si="13"/>
        <v>1.4541756200000009</v>
      </c>
      <c r="Z54" s="99">
        <f>IF((Q54)=0,"",(Y54/Q54))</f>
        <v>6.4661386866551153E-3</v>
      </c>
      <c r="AA54" s="96"/>
      <c r="AB54" s="93"/>
      <c r="AC54" s="97">
        <f>AC52+AC53</f>
        <v>227.69015023099996</v>
      </c>
      <c r="AD54" s="96"/>
      <c r="AE54" s="98">
        <f t="shared" si="14"/>
        <v>1.3450945249999791</v>
      </c>
      <c r="AF54" s="99">
        <f>IF((W54)=0,"",(AE54/W54))</f>
        <v>5.9426724423224195E-3</v>
      </c>
      <c r="AG54" s="96"/>
      <c r="AH54" s="93"/>
      <c r="AI54" s="97">
        <f>AI52+AI53</f>
        <v>228.64532118104003</v>
      </c>
      <c r="AJ54" s="96"/>
      <c r="AK54" s="98">
        <f t="shared" si="15"/>
        <v>0.95517095004007047</v>
      </c>
      <c r="AL54" s="99">
        <f>IF((AC54)=0,"",(AK54/AC54))</f>
        <v>4.1950473003378261E-3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216.27705199583443</v>
      </c>
      <c r="I56" s="110"/>
      <c r="J56" s="107"/>
      <c r="K56" s="109">
        <f>SUM(K47:K48,K39,K40:K43)</f>
        <v>223.19504820000003</v>
      </c>
      <c r="L56" s="110"/>
      <c r="M56" s="111">
        <f>K56-H56</f>
        <v>6.917996204165604</v>
      </c>
      <c r="N56" s="78">
        <f>IF((H56)=0,"",(M56/H56))</f>
        <v>3.1986732481904027E-2</v>
      </c>
      <c r="O56" s="110"/>
      <c r="P56" s="107"/>
      <c r="Q56" s="109">
        <f>SUM(Q47:Q48,Q39,Q40:Q43)</f>
        <v>224.85352220000001</v>
      </c>
      <c r="R56" s="110"/>
      <c r="S56" s="111">
        <f t="shared" si="12"/>
        <v>1.658473999999984</v>
      </c>
      <c r="T56" s="78">
        <f>IF((K56)=0,"",(S56/K56))</f>
        <v>7.4306039196436963E-3</v>
      </c>
      <c r="U56" s="110"/>
      <c r="V56" s="107"/>
      <c r="W56" s="109">
        <f>SUM(W47:W48,W39,W40:W43)</f>
        <v>226.28199620000001</v>
      </c>
      <c r="X56" s="110"/>
      <c r="Y56" s="111">
        <f t="shared" si="13"/>
        <v>1.4284739999999942</v>
      </c>
      <c r="Z56" s="78">
        <f>IF((Q56)=0,"",(Y56/Q56))</f>
        <v>6.3529091562524532E-3</v>
      </c>
      <c r="AA56" s="110"/>
      <c r="AB56" s="107"/>
      <c r="AC56" s="109">
        <f>SUM(AC47:AC48,AC39,AC40:AC43)</f>
        <v>227.60508870000001</v>
      </c>
      <c r="AD56" s="110"/>
      <c r="AE56" s="111">
        <f t="shared" si="14"/>
        <v>1.3230925000000013</v>
      </c>
      <c r="AF56" s="78">
        <f>IF((W56)=0,"",(AE56/W56))</f>
        <v>5.8470957575899327E-3</v>
      </c>
      <c r="AG56" s="110"/>
      <c r="AH56" s="107"/>
      <c r="AI56" s="109">
        <f>SUM(AI47:AI48,AI39,AI40:AI43)</f>
        <v>228.53886830180537</v>
      </c>
      <c r="AJ56" s="110"/>
      <c r="AK56" s="111">
        <f t="shared" si="15"/>
        <v>0.93377960180535524</v>
      </c>
      <c r="AL56" s="78">
        <f>IF((AC56)=0,"",(AK56/AC56))</f>
        <v>4.1026306008304777E-3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28.116016759458475</v>
      </c>
      <c r="I57" s="115"/>
      <c r="J57" s="113">
        <v>0.13</v>
      </c>
      <c r="K57" s="116">
        <f>K56*J57</f>
        <v>29.015356266000005</v>
      </c>
      <c r="L57" s="115"/>
      <c r="M57" s="117">
        <f>K57-H57</f>
        <v>0.89933950654152994</v>
      </c>
      <c r="N57" s="86">
        <f>IF((H57)=0,"",(M57/H57))</f>
        <v>3.1986732481904083E-2</v>
      </c>
      <c r="O57" s="115"/>
      <c r="P57" s="113">
        <v>0.13</v>
      </c>
      <c r="Q57" s="116">
        <f>Q56*P57</f>
        <v>29.230957886000002</v>
      </c>
      <c r="R57" s="115"/>
      <c r="S57" s="117">
        <f t="shared" si="12"/>
        <v>0.2156016199999975</v>
      </c>
      <c r="T57" s="86">
        <f>IF((K57)=0,"",(S57/K57))</f>
        <v>7.4306039196436816E-3</v>
      </c>
      <c r="U57" s="115"/>
      <c r="V57" s="113">
        <v>0.13</v>
      </c>
      <c r="W57" s="116">
        <f>W56*V57</f>
        <v>29.416659506000002</v>
      </c>
      <c r="X57" s="115"/>
      <c r="Y57" s="117">
        <f t="shared" si="13"/>
        <v>0.18570161999999968</v>
      </c>
      <c r="Z57" s="86">
        <f>IF((Q57)=0,"",(Y57/Q57))</f>
        <v>6.352909156252467E-3</v>
      </c>
      <c r="AA57" s="115"/>
      <c r="AB57" s="113">
        <v>0.13</v>
      </c>
      <c r="AC57" s="116">
        <f>AC56*AB57</f>
        <v>29.588661531000003</v>
      </c>
      <c r="AD57" s="115"/>
      <c r="AE57" s="117">
        <f t="shared" si="14"/>
        <v>0.17200202500000117</v>
      </c>
      <c r="AF57" s="86">
        <f>IF((W57)=0,"",(AE57/W57))</f>
        <v>5.8470957575899665E-3</v>
      </c>
      <c r="AG57" s="115"/>
      <c r="AH57" s="113">
        <v>0.13</v>
      </c>
      <c r="AI57" s="116">
        <f>AI56*AH57</f>
        <v>29.710052879234699</v>
      </c>
      <c r="AJ57" s="115"/>
      <c r="AK57" s="117">
        <f t="shared" si="15"/>
        <v>0.12139134823469533</v>
      </c>
      <c r="AL57" s="86">
        <f>IF((AC57)=0,"",(AK57/AC57))</f>
        <v>4.1026306008304491E-3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244.39306875529292</v>
      </c>
      <c r="I58" s="115"/>
      <c r="J58" s="119"/>
      <c r="K58" s="116">
        <f>K56+K57</f>
        <v>252.21040446600003</v>
      </c>
      <c r="L58" s="115"/>
      <c r="M58" s="117">
        <f>K58-H58</f>
        <v>7.8173357107071126</v>
      </c>
      <c r="N58" s="86">
        <f>IF((H58)=0,"",(M58/H58))</f>
        <v>3.1986732481903944E-2</v>
      </c>
      <c r="O58" s="115"/>
      <c r="P58" s="119"/>
      <c r="Q58" s="116">
        <f>Q56+Q57</f>
        <v>254.08448008600001</v>
      </c>
      <c r="R58" s="115"/>
      <c r="S58" s="117">
        <f t="shared" si="12"/>
        <v>1.8740756199999851</v>
      </c>
      <c r="T58" s="86">
        <f>IF((K58)=0,"",(S58/K58))</f>
        <v>7.4306039196437093E-3</v>
      </c>
      <c r="U58" s="115"/>
      <c r="V58" s="119"/>
      <c r="W58" s="116">
        <f>W56+W57</f>
        <v>255.69865570600001</v>
      </c>
      <c r="X58" s="115"/>
      <c r="Y58" s="117">
        <f t="shared" si="13"/>
        <v>1.6141756199999975</v>
      </c>
      <c r="Z58" s="86">
        <f>IF((Q58)=0,"",(Y58/Q58))</f>
        <v>6.3529091562524688E-3</v>
      </c>
      <c r="AA58" s="115"/>
      <c r="AB58" s="119"/>
      <c r="AC58" s="116">
        <f>AC56+AC57</f>
        <v>257.19375023100002</v>
      </c>
      <c r="AD58" s="115"/>
      <c r="AE58" s="117">
        <f t="shared" si="14"/>
        <v>1.4950945250000132</v>
      </c>
      <c r="AF58" s="86">
        <f>IF((W58)=0,"",(AE58/W58))</f>
        <v>5.8470957575899787E-3</v>
      </c>
      <c r="AG58" s="115"/>
      <c r="AH58" s="119"/>
      <c r="AI58" s="116">
        <f>AI56+AI57</f>
        <v>258.24892118104009</v>
      </c>
      <c r="AJ58" s="115"/>
      <c r="AK58" s="117">
        <f t="shared" si="15"/>
        <v>1.0551709500400648</v>
      </c>
      <c r="AL58" s="86">
        <f>IF((AC58)=0,"",(AK58/AC58))</f>
        <v>4.1026306008305298E-3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-24.44</v>
      </c>
      <c r="I59" s="115"/>
      <c r="J59" s="119"/>
      <c r="K59" s="122">
        <f>ROUND(-K58*10%,2)</f>
        <v>-25.22</v>
      </c>
      <c r="L59" s="115"/>
      <c r="M59" s="123">
        <f>K59-H59</f>
        <v>-0.77999999999999758</v>
      </c>
      <c r="N59" s="92">
        <f>IF((H59)=0,"",(M59/H59))</f>
        <v>3.1914893617021177E-2</v>
      </c>
      <c r="O59" s="115"/>
      <c r="P59" s="119"/>
      <c r="Q59" s="122">
        <f>ROUND(-Q58*10%,2)</f>
        <v>-25.41</v>
      </c>
      <c r="R59" s="115"/>
      <c r="S59" s="123">
        <f t="shared" si="12"/>
        <v>-0.19000000000000128</v>
      </c>
      <c r="T59" s="92">
        <f>IF((K59)=0,"",(S59/K59))</f>
        <v>7.5337034099921211E-3</v>
      </c>
      <c r="U59" s="115"/>
      <c r="V59" s="119"/>
      <c r="W59" s="122">
        <f>ROUND(-W58*10%,2)</f>
        <v>-25.57</v>
      </c>
      <c r="X59" s="115"/>
      <c r="Y59" s="123">
        <f t="shared" si="13"/>
        <v>-0.16000000000000014</v>
      </c>
      <c r="Z59" s="92">
        <f>IF((Q59)=0,"",(Y59/Q59))</f>
        <v>6.2967335694608479E-3</v>
      </c>
      <c r="AA59" s="115"/>
      <c r="AB59" s="119"/>
      <c r="AC59" s="122">
        <f>ROUND(-AC58*10%,2)</f>
        <v>-25.72</v>
      </c>
      <c r="AD59" s="115"/>
      <c r="AE59" s="123">
        <f t="shared" si="14"/>
        <v>-0.14999999999999858</v>
      </c>
      <c r="AF59" s="92">
        <f>IF((W59)=0,"",(AE59/W59))</f>
        <v>5.8662495111458188E-3</v>
      </c>
      <c r="AG59" s="115"/>
      <c r="AH59" s="119"/>
      <c r="AI59" s="122">
        <f>ROUND(-AI58*10%,2)</f>
        <v>-25.82</v>
      </c>
      <c r="AJ59" s="115"/>
      <c r="AK59" s="123">
        <f t="shared" si="15"/>
        <v>-0.10000000000000142</v>
      </c>
      <c r="AL59" s="92">
        <f>IF((AC59)=0,"",(AK59/AC59))</f>
        <v>3.8880248833593088E-3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219.95306875529292</v>
      </c>
      <c r="I60" s="127"/>
      <c r="J60" s="124"/>
      <c r="K60" s="128">
        <f>SUM(K58:K59)</f>
        <v>226.99040446600003</v>
      </c>
      <c r="L60" s="127"/>
      <c r="M60" s="129">
        <f>K60-H60</f>
        <v>7.0373357107071115</v>
      </c>
      <c r="N60" s="130">
        <f>IF((H60)=0,"",(M60/H60))</f>
        <v>3.1994714829536863E-2</v>
      </c>
      <c r="O60" s="127"/>
      <c r="P60" s="124"/>
      <c r="Q60" s="128">
        <f>SUM(Q58:Q59)</f>
        <v>228.67448008600002</v>
      </c>
      <c r="R60" s="127"/>
      <c r="S60" s="129">
        <f t="shared" si="12"/>
        <v>1.6840756199999873</v>
      </c>
      <c r="T60" s="130">
        <f>IF((K60)=0,"",(S60/K60))</f>
        <v>7.4191489457971259E-3</v>
      </c>
      <c r="U60" s="127"/>
      <c r="V60" s="124"/>
      <c r="W60" s="128">
        <f>SUM(W58:W59)</f>
        <v>230.12865570600002</v>
      </c>
      <c r="X60" s="127"/>
      <c r="Y60" s="129">
        <f t="shared" si="13"/>
        <v>1.4541756200000009</v>
      </c>
      <c r="Z60" s="130">
        <f>IF((Q60)=0,"",(Y60/Q60))</f>
        <v>6.3591513117384757E-3</v>
      </c>
      <c r="AA60" s="127"/>
      <c r="AB60" s="124"/>
      <c r="AC60" s="128">
        <f>SUM(AC58:AC59)</f>
        <v>231.47375023100003</v>
      </c>
      <c r="AD60" s="127"/>
      <c r="AE60" s="129">
        <f t="shared" si="14"/>
        <v>1.3450945250000075</v>
      </c>
      <c r="AF60" s="130">
        <f>IF((W60)=0,"",(AE60/W60))</f>
        <v>5.8449675503185828E-3</v>
      </c>
      <c r="AG60" s="127"/>
      <c r="AH60" s="124"/>
      <c r="AI60" s="128">
        <f>SUM(AI58:AI59)</f>
        <v>232.4289211810401</v>
      </c>
      <c r="AJ60" s="127"/>
      <c r="AK60" s="129">
        <f t="shared" si="15"/>
        <v>0.95517095004007047</v>
      </c>
      <c r="AL60" s="130">
        <f>IF((AC60)=0,"",(AK60/AC60))</f>
        <v>4.1264763243644446E-3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topLeftCell="O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16.38</v>
      </c>
      <c r="K12" s="18">
        <f t="shared" ref="K12:K27" si="1">$F12*J12</f>
        <v>16.38</v>
      </c>
      <c r="L12" s="19"/>
      <c r="M12" s="21">
        <f>K12-H12</f>
        <v>1.4599999999999991</v>
      </c>
      <c r="N12" s="22">
        <f>IF((H12)=0,"",(M12/H12))</f>
        <v>9.7855227882037474E-2</v>
      </c>
      <c r="O12" s="19"/>
      <c r="P12" s="16">
        <v>17.13</v>
      </c>
      <c r="Q12" s="18">
        <f t="shared" ref="Q12:Q27" si="2">$F12*P12</f>
        <v>17.13</v>
      </c>
      <c r="R12" s="19"/>
      <c r="S12" s="21">
        <f>Q12-K12</f>
        <v>0.75</v>
      </c>
      <c r="T12" s="22">
        <f t="shared" ref="T12:T34" si="3">IF((K12)=0,"",(S12/K12))</f>
        <v>4.5787545787545791E-2</v>
      </c>
      <c r="U12" s="19"/>
      <c r="V12" s="16">
        <v>17.489999999999998</v>
      </c>
      <c r="W12" s="18">
        <f t="shared" ref="W12:W27" si="4">$F12*V12</f>
        <v>17.489999999999998</v>
      </c>
      <c r="X12" s="19"/>
      <c r="Y12" s="21">
        <f>W12-Q12</f>
        <v>0.35999999999999943</v>
      </c>
      <c r="Z12" s="22">
        <f t="shared" ref="Z12:Z34" si="5">IF((Q12)=0,"",(Y12/Q12))</f>
        <v>2.1015761821365993E-2</v>
      </c>
      <c r="AA12" s="19"/>
      <c r="AB12" s="16">
        <v>17.739999999999998</v>
      </c>
      <c r="AC12" s="18">
        <f t="shared" ref="AC12:AC27" si="6">$F12*AB12</f>
        <v>17.739999999999998</v>
      </c>
      <c r="AD12" s="19"/>
      <c r="AE12" s="21">
        <f>AC12-W12</f>
        <v>0.25</v>
      </c>
      <c r="AF12" s="22">
        <f t="shared" ref="AF12:AF34" si="7">IF((W12)=0,"",(AE12/W12))</f>
        <v>1.4293882218410521E-2</v>
      </c>
      <c r="AG12" s="19"/>
      <c r="AH12" s="16">
        <v>18.25</v>
      </c>
      <c r="AI12" s="18">
        <f t="shared" ref="AI12:AI27" si="8">$F12*AH12</f>
        <v>18.25</v>
      </c>
      <c r="AJ12" s="19"/>
      <c r="AK12" s="21">
        <f>AI12-AC12</f>
        <v>0.51000000000000156</v>
      </c>
      <c r="AL12" s="22">
        <f t="shared" ref="AL12:AL34" si="9">IF((AC12)=0,"",(AK12/AC12))</f>
        <v>2.874859075535522E-2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si="10"/>
        <v>-1.47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2000</v>
      </c>
      <c r="G19" s="16">
        <v>1.47E-2</v>
      </c>
      <c r="H19" s="18">
        <f t="shared" si="0"/>
        <v>29.4</v>
      </c>
      <c r="I19" s="19"/>
      <c r="J19" s="16">
        <v>1.61E-2</v>
      </c>
      <c r="K19" s="18">
        <f t="shared" si="1"/>
        <v>32.200000000000003</v>
      </c>
      <c r="L19" s="19"/>
      <c r="M19" s="21">
        <f t="shared" si="10"/>
        <v>2.8000000000000043</v>
      </c>
      <c r="N19" s="22">
        <f t="shared" si="11"/>
        <v>9.5238095238095385E-2</v>
      </c>
      <c r="O19" s="19"/>
      <c r="P19" s="16">
        <v>1.6799999999999999E-2</v>
      </c>
      <c r="Q19" s="18">
        <f t="shared" si="2"/>
        <v>33.6</v>
      </c>
      <c r="R19" s="19"/>
      <c r="S19" s="21">
        <f t="shared" si="12"/>
        <v>1.3999999999999986</v>
      </c>
      <c r="T19" s="22">
        <f t="shared" si="3"/>
        <v>4.3478260869565168E-2</v>
      </c>
      <c r="U19" s="19"/>
      <c r="V19" s="16">
        <v>1.7100000000000001E-2</v>
      </c>
      <c r="W19" s="18">
        <f t="shared" si="4"/>
        <v>34.200000000000003</v>
      </c>
      <c r="X19" s="19"/>
      <c r="Y19" s="21">
        <f t="shared" si="13"/>
        <v>0.60000000000000142</v>
      </c>
      <c r="Z19" s="22">
        <f t="shared" si="5"/>
        <v>1.7857142857142898E-2</v>
      </c>
      <c r="AA19" s="19"/>
      <c r="AB19" s="16">
        <v>1.7299999999999999E-2</v>
      </c>
      <c r="AC19" s="18">
        <f t="shared" si="6"/>
        <v>34.6</v>
      </c>
      <c r="AD19" s="19"/>
      <c r="AE19" s="21">
        <f t="shared" si="14"/>
        <v>0.39999999999999858</v>
      </c>
      <c r="AF19" s="22">
        <f t="shared" si="7"/>
        <v>1.1695906432748496E-2</v>
      </c>
      <c r="AG19" s="19"/>
      <c r="AH19" s="16">
        <v>1.78E-2</v>
      </c>
      <c r="AI19" s="18">
        <f t="shared" si="8"/>
        <v>35.6</v>
      </c>
      <c r="AJ19" s="19"/>
      <c r="AK19" s="21">
        <f t="shared" si="15"/>
        <v>1</v>
      </c>
      <c r="AL19" s="22">
        <f t="shared" si="9"/>
        <v>2.8901734104046242E-2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0"/>
        <v>0.01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2000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-0.2</v>
      </c>
      <c r="L21" s="19"/>
      <c r="M21" s="21">
        <f t="shared" si="10"/>
        <v>-0.2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0.2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2000</v>
      </c>
      <c r="G24" s="16">
        <v>-1E-4</v>
      </c>
      <c r="H24" s="18">
        <f t="shared" si="0"/>
        <v>-0.2</v>
      </c>
      <c r="I24" s="19"/>
      <c r="J24" s="16">
        <v>0</v>
      </c>
      <c r="K24" s="18">
        <f t="shared" si="1"/>
        <v>0</v>
      </c>
      <c r="L24" s="19"/>
      <c r="M24" s="21">
        <f t="shared" si="10"/>
        <v>0.2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45.629999999999995</v>
      </c>
      <c r="I28" s="31"/>
      <c r="J28" s="28"/>
      <c r="K28" s="30">
        <f>SUM(K12:K27)</f>
        <v>48.389999999999993</v>
      </c>
      <c r="L28" s="31"/>
      <c r="M28" s="32">
        <f t="shared" si="10"/>
        <v>2.759999999999998</v>
      </c>
      <c r="N28" s="33">
        <f t="shared" si="11"/>
        <v>6.0486522024983523E-2</v>
      </c>
      <c r="O28" s="31"/>
      <c r="P28" s="28"/>
      <c r="Q28" s="30">
        <f>SUM(Q12:Q27)</f>
        <v>50.730000000000004</v>
      </c>
      <c r="R28" s="31"/>
      <c r="S28" s="32">
        <f t="shared" si="12"/>
        <v>2.3400000000000105</v>
      </c>
      <c r="T28" s="33">
        <f t="shared" si="3"/>
        <v>4.835709857408578E-2</v>
      </c>
      <c r="U28" s="31"/>
      <c r="V28" s="28"/>
      <c r="W28" s="30">
        <f>SUM(W12:W27)</f>
        <v>51.69</v>
      </c>
      <c r="X28" s="31"/>
      <c r="Y28" s="32">
        <f t="shared" si="13"/>
        <v>0.95999999999999375</v>
      </c>
      <c r="Z28" s="33">
        <f t="shared" si="5"/>
        <v>1.8923713778828972E-2</v>
      </c>
      <c r="AA28" s="31"/>
      <c r="AB28" s="28"/>
      <c r="AC28" s="30">
        <f>SUM(AC12:AC27)</f>
        <v>52.34</v>
      </c>
      <c r="AD28" s="31"/>
      <c r="AE28" s="32">
        <f t="shared" si="14"/>
        <v>0.65000000000000568</v>
      </c>
      <c r="AF28" s="33">
        <f t="shared" si="7"/>
        <v>1.257496614432203E-2</v>
      </c>
      <c r="AG28" s="31"/>
      <c r="AH28" s="28"/>
      <c r="AI28" s="30">
        <f>SUM(AI12:AI27)</f>
        <v>53.85</v>
      </c>
      <c r="AJ28" s="31"/>
      <c r="AK28" s="32">
        <f t="shared" si="15"/>
        <v>1.509999999999998</v>
      </c>
      <c r="AL28" s="33">
        <f t="shared" si="9"/>
        <v>2.884982804738246E-2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2000</v>
      </c>
      <c r="G29" s="16">
        <v>-1.6000000000000001E-3</v>
      </c>
      <c r="H29" s="18">
        <f t="shared" ref="H29:H35" si="17">F29*G29</f>
        <v>-3.2</v>
      </c>
      <c r="I29" s="19"/>
      <c r="J29" s="16">
        <v>-6.9999999999999999E-4</v>
      </c>
      <c r="K29" s="18">
        <f t="shared" ref="K29:K35" si="18">$F29*J29</f>
        <v>-1.4</v>
      </c>
      <c r="L29" s="19"/>
      <c r="M29" s="21">
        <f t="shared" si="10"/>
        <v>1.8000000000000003</v>
      </c>
      <c r="N29" s="22">
        <f t="shared" si="11"/>
        <v>-0.5625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1.4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:F33" si="23">$G$7</f>
        <v>2000</v>
      </c>
      <c r="G30" s="16">
        <v>-2.1403213611039147E-4</v>
      </c>
      <c r="H30" s="18">
        <f t="shared" si="17"/>
        <v>-0.42806427222078292</v>
      </c>
      <c r="I30" s="19"/>
      <c r="J30" s="16">
        <v>1.1999999999999999E-3</v>
      </c>
      <c r="K30" s="18">
        <f t="shared" si="18"/>
        <v>2.4</v>
      </c>
      <c r="L30" s="19"/>
      <c r="M30" s="21">
        <f t="shared" si="10"/>
        <v>2.8280642722207827</v>
      </c>
      <c r="N30" s="22">
        <f t="shared" si="11"/>
        <v>-6.6066346942455185</v>
      </c>
      <c r="O30" s="19"/>
      <c r="P30" s="16">
        <v>0</v>
      </c>
      <c r="Q30" s="18">
        <f t="shared" si="19"/>
        <v>0</v>
      </c>
      <c r="R30" s="19"/>
      <c r="S30" s="21">
        <f t="shared" si="12"/>
        <v>-2.4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3"/>
        <v>2000</v>
      </c>
      <c r="G31" s="16">
        <v>0</v>
      </c>
      <c r="H31" s="18">
        <f t="shared" si="17"/>
        <v>0</v>
      </c>
      <c r="I31" s="19"/>
      <c r="J31" s="16">
        <v>1E-4</v>
      </c>
      <c r="K31" s="18">
        <f t="shared" si="18"/>
        <v>0.2</v>
      </c>
      <c r="L31" s="19"/>
      <c r="M31" s="21">
        <f t="shared" si="10"/>
        <v>0.2</v>
      </c>
      <c r="N31" s="22" t="str">
        <f t="shared" si="11"/>
        <v/>
      </c>
      <c r="O31" s="19"/>
      <c r="P31" s="16">
        <v>0</v>
      </c>
      <c r="Q31" s="18">
        <f t="shared" si="19"/>
        <v>0</v>
      </c>
      <c r="R31" s="19"/>
      <c r="S31" s="21">
        <f t="shared" si="12"/>
        <v>-0.2</v>
      </c>
      <c r="T31" s="22">
        <f t="shared" si="3"/>
        <v>-1</v>
      </c>
      <c r="U31" s="19"/>
      <c r="V31" s="16">
        <v>0</v>
      </c>
      <c r="W31" s="18">
        <f t="shared" si="20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1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2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3"/>
        <v>2000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3"/>
        <v>2000</v>
      </c>
      <c r="G33" s="141">
        <v>6.0000000000000002E-5</v>
      </c>
      <c r="H33" s="18">
        <f t="shared" si="17"/>
        <v>0.12000000000000001</v>
      </c>
      <c r="I33" s="19"/>
      <c r="J33" s="141">
        <v>6.0000000000000022E-5</v>
      </c>
      <c r="K33" s="18">
        <f t="shared" si="18"/>
        <v>0.12000000000000004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19"/>
        <v>0.12000000000000001</v>
      </c>
      <c r="R33" s="19"/>
      <c r="S33" s="21">
        <f t="shared" si="12"/>
        <v>0</v>
      </c>
      <c r="T33" s="22">
        <f t="shared" si="3"/>
        <v>0</v>
      </c>
      <c r="U33" s="19"/>
      <c r="V33" s="141">
        <v>5.9999999999999995E-5</v>
      </c>
      <c r="W33" s="18">
        <f t="shared" si="20"/>
        <v>0.12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6.0000000000000008E-5</v>
      </c>
      <c r="AC33" s="18">
        <f t="shared" si="21"/>
        <v>0.12000000000000002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5.9949401203565472E-5</v>
      </c>
      <c r="AI33" s="18">
        <f t="shared" si="22"/>
        <v>0.11989880240713094</v>
      </c>
      <c r="AJ33" s="19"/>
      <c r="AK33" s="21">
        <f t="shared" si="15"/>
        <v>-1.0119759286908447E-4</v>
      </c>
      <c r="AL33" s="22">
        <f t="shared" si="9"/>
        <v>-8.433132739090371E-4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61.580000000000382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5.4756936000000342</v>
      </c>
      <c r="I34" s="19"/>
      <c r="J34" s="38">
        <f>0.64*$G$44+0.18*$G$45+0.18*$G$46</f>
        <v>8.8919999999999999E-2</v>
      </c>
      <c r="K34" s="18">
        <f t="shared" si="18"/>
        <v>5.4756936000000342</v>
      </c>
      <c r="L34" s="19"/>
      <c r="M34" s="21">
        <f t="shared" si="10"/>
        <v>0</v>
      </c>
      <c r="N34" s="22">
        <f t="shared" si="11"/>
        <v>0</v>
      </c>
      <c r="O34" s="19"/>
      <c r="P34" s="38">
        <f>0.64*$G$44+0.18*$G$45+0.18*$G$46</f>
        <v>8.8919999999999999E-2</v>
      </c>
      <c r="Q34" s="18">
        <f t="shared" si="19"/>
        <v>5.4756936000000342</v>
      </c>
      <c r="R34" s="19"/>
      <c r="S34" s="21">
        <f t="shared" si="12"/>
        <v>0</v>
      </c>
      <c r="T34" s="22">
        <f t="shared" si="3"/>
        <v>0</v>
      </c>
      <c r="U34" s="19"/>
      <c r="V34" s="38">
        <f>0.64*$G$44+0.18*$G$45+0.18*$G$46</f>
        <v>8.8919999999999999E-2</v>
      </c>
      <c r="W34" s="18">
        <f t="shared" si="20"/>
        <v>5.4756936000000342</v>
      </c>
      <c r="X34" s="19"/>
      <c r="Y34" s="21">
        <f t="shared" si="13"/>
        <v>0</v>
      </c>
      <c r="Z34" s="22">
        <f t="shared" si="5"/>
        <v>0</v>
      </c>
      <c r="AA34" s="19"/>
      <c r="AB34" s="38">
        <f>0.64*$G$44+0.18*$G$45+0.18*$G$46</f>
        <v>8.8919999999999999E-2</v>
      </c>
      <c r="AC34" s="18">
        <f t="shared" si="21"/>
        <v>5.4756936000000342</v>
      </c>
      <c r="AD34" s="19"/>
      <c r="AE34" s="21">
        <f t="shared" si="14"/>
        <v>0</v>
      </c>
      <c r="AF34" s="22">
        <f t="shared" si="7"/>
        <v>0</v>
      </c>
      <c r="AG34" s="19"/>
      <c r="AH34" s="38">
        <f>0.64*$G$44+0.18*$G$45+0.18*$G$46</f>
        <v>8.8919999999999999E-2</v>
      </c>
      <c r="AI34" s="18">
        <f t="shared" si="22"/>
        <v>5.4756936000000342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7"/>
        <v>0.79</v>
      </c>
      <c r="I35" s="19"/>
      <c r="J35" s="38">
        <v>0.79</v>
      </c>
      <c r="K35" s="18">
        <f t="shared" si="18"/>
        <v>0.79</v>
      </c>
      <c r="L35" s="19"/>
      <c r="M35" s="21">
        <f t="shared" si="10"/>
        <v>0</v>
      </c>
      <c r="N35" s="22"/>
      <c r="O35" s="19"/>
      <c r="P35" s="38">
        <v>0.79</v>
      </c>
      <c r="Q35" s="18">
        <f t="shared" si="19"/>
        <v>0.79</v>
      </c>
      <c r="R35" s="19"/>
      <c r="S35" s="21">
        <f t="shared" si="12"/>
        <v>0</v>
      </c>
      <c r="T35" s="22"/>
      <c r="U35" s="19"/>
      <c r="V35" s="38">
        <v>0.79</v>
      </c>
      <c r="W35" s="18">
        <f t="shared" si="20"/>
        <v>0.79</v>
      </c>
      <c r="X35" s="19"/>
      <c r="Y35" s="21">
        <f t="shared" si="13"/>
        <v>0</v>
      </c>
      <c r="Z35" s="22"/>
      <c r="AA35" s="19"/>
      <c r="AB35" s="38">
        <v>0.79</v>
      </c>
      <c r="AC35" s="18">
        <f t="shared" si="21"/>
        <v>0.79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48.387629327779244</v>
      </c>
      <c r="I36" s="31"/>
      <c r="J36" s="42"/>
      <c r="K36" s="44">
        <f>SUM(K29:K35)+K28</f>
        <v>55.975693600000028</v>
      </c>
      <c r="L36" s="31"/>
      <c r="M36" s="32">
        <f t="shared" si="10"/>
        <v>7.5880642722207838</v>
      </c>
      <c r="N36" s="33">
        <f t="shared" ref="N36:N46" si="24">IF((H36)=0,"",(M36/H36))</f>
        <v>0.15681826900051271</v>
      </c>
      <c r="O36" s="31"/>
      <c r="P36" s="42"/>
      <c r="Q36" s="44">
        <f>SUM(Q29:Q35)+Q28</f>
        <v>57.115693600000036</v>
      </c>
      <c r="R36" s="31"/>
      <c r="S36" s="32">
        <f t="shared" si="12"/>
        <v>1.1400000000000077</v>
      </c>
      <c r="T36" s="33">
        <f t="shared" ref="T36:T46" si="25">IF((K36)=0,"",(S36/K36))</f>
        <v>2.0365982566404629E-2</v>
      </c>
      <c r="U36" s="31"/>
      <c r="V36" s="42"/>
      <c r="W36" s="44">
        <f>SUM(W29:W35)+W28</f>
        <v>58.075693600000029</v>
      </c>
      <c r="X36" s="31"/>
      <c r="Y36" s="32">
        <f t="shared" si="13"/>
        <v>0.95999999999999375</v>
      </c>
      <c r="Z36" s="33">
        <f t="shared" ref="Z36:Z46" si="26">IF((Q36)=0,"",(Y36/Q36))</f>
        <v>1.6807989879685067E-2</v>
      </c>
      <c r="AA36" s="31"/>
      <c r="AB36" s="42"/>
      <c r="AC36" s="44">
        <f>SUM(AC29:AC35)+AC28</f>
        <v>58.725693600000035</v>
      </c>
      <c r="AD36" s="31"/>
      <c r="AE36" s="32">
        <f t="shared" si="14"/>
        <v>0.65000000000000568</v>
      </c>
      <c r="AF36" s="33">
        <f t="shared" ref="AF36:AF46" si="27">IF((W36)=0,"",(AE36/W36))</f>
        <v>1.1192289918686487E-2</v>
      </c>
      <c r="AG36" s="31"/>
      <c r="AH36" s="42"/>
      <c r="AI36" s="44">
        <f>SUM(AI29:AI35)+AI28</f>
        <v>59.445592402407165</v>
      </c>
      <c r="AJ36" s="31"/>
      <c r="AK36" s="32">
        <f t="shared" si="15"/>
        <v>0.71989880240712978</v>
      </c>
      <c r="AL36" s="33">
        <f t="shared" ref="AL36:AL46" si="28">IF((AC36)=0,"",(AK36/AC36))</f>
        <v>1.2258668366023852E-2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2061.5800000000004</v>
      </c>
      <c r="G37" s="20">
        <v>7.1999999999999998E-3</v>
      </c>
      <c r="H37" s="18">
        <f>F37*G37</f>
        <v>14.843376000000003</v>
      </c>
      <c r="I37" s="19"/>
      <c r="J37" s="20">
        <v>7.6E-3</v>
      </c>
      <c r="K37" s="18">
        <f>$F37*J37</f>
        <v>15.668008000000002</v>
      </c>
      <c r="L37" s="19"/>
      <c r="M37" s="21">
        <f t="shared" si="10"/>
        <v>0.82463199999999937</v>
      </c>
      <c r="N37" s="22">
        <f t="shared" si="24"/>
        <v>5.5555555555555504E-2</v>
      </c>
      <c r="O37" s="19"/>
      <c r="P37" s="20">
        <v>7.7999999999999996E-3</v>
      </c>
      <c r="Q37" s="18">
        <f>$F37*P37</f>
        <v>16.080324000000001</v>
      </c>
      <c r="R37" s="19"/>
      <c r="S37" s="21">
        <f t="shared" si="12"/>
        <v>0.41231599999999879</v>
      </c>
      <c r="T37" s="22">
        <f t="shared" si="25"/>
        <v>2.6315789473684129E-2</v>
      </c>
      <c r="U37" s="19"/>
      <c r="V37" s="20">
        <v>8.0999999999999996E-3</v>
      </c>
      <c r="W37" s="18">
        <f>$F37*V37</f>
        <v>16.698798000000004</v>
      </c>
      <c r="X37" s="19"/>
      <c r="Y37" s="21">
        <f t="shared" si="13"/>
        <v>0.61847400000000263</v>
      </c>
      <c r="Z37" s="22">
        <f t="shared" si="26"/>
        <v>3.8461538461538623E-2</v>
      </c>
      <c r="AA37" s="19"/>
      <c r="AB37" s="20">
        <v>8.3999999999999995E-3</v>
      </c>
      <c r="AC37" s="18">
        <f>$F37*AB37</f>
        <v>17.317272000000003</v>
      </c>
      <c r="AD37" s="19"/>
      <c r="AE37" s="21">
        <f t="shared" si="14"/>
        <v>0.61847399999999908</v>
      </c>
      <c r="AF37" s="22">
        <f t="shared" si="27"/>
        <v>3.7037037037036973E-2</v>
      </c>
      <c r="AG37" s="19"/>
      <c r="AH37" s="20">
        <v>8.6E-3</v>
      </c>
      <c r="AI37" s="18">
        <f>$F37*AH37</f>
        <v>17.729588000000003</v>
      </c>
      <c r="AJ37" s="19"/>
      <c r="AK37" s="21">
        <f t="shared" si="15"/>
        <v>0.41231600000000057</v>
      </c>
      <c r="AL37" s="22">
        <f t="shared" si="28"/>
        <v>2.3809523809523839E-2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2061.5800000000004</v>
      </c>
      <c r="G38" s="20">
        <v>5.1999999999999998E-3</v>
      </c>
      <c r="H38" s="18">
        <f>F38*G38</f>
        <v>10.720216000000001</v>
      </c>
      <c r="I38" s="19"/>
      <c r="J38" s="20">
        <v>5.5999999999999999E-3</v>
      </c>
      <c r="K38" s="18">
        <f>$F38*J38</f>
        <v>11.544848000000002</v>
      </c>
      <c r="L38" s="19"/>
      <c r="M38" s="21">
        <f t="shared" si="10"/>
        <v>0.82463200000000114</v>
      </c>
      <c r="N38" s="22">
        <f t="shared" si="24"/>
        <v>7.6923076923077024E-2</v>
      </c>
      <c r="O38" s="19"/>
      <c r="P38" s="20">
        <v>5.7000000000000002E-3</v>
      </c>
      <c r="Q38" s="18">
        <f>$F38*P38</f>
        <v>11.751006000000002</v>
      </c>
      <c r="R38" s="19"/>
      <c r="S38" s="21">
        <f t="shared" si="12"/>
        <v>0.20615800000000029</v>
      </c>
      <c r="T38" s="22">
        <f t="shared" si="25"/>
        <v>1.785714285714288E-2</v>
      </c>
      <c r="U38" s="19"/>
      <c r="V38" s="20">
        <v>5.7999999999999996E-3</v>
      </c>
      <c r="W38" s="18">
        <f>$F38*V38</f>
        <v>11.957164000000001</v>
      </c>
      <c r="X38" s="19"/>
      <c r="Y38" s="21">
        <f t="shared" si="13"/>
        <v>0.20615799999999851</v>
      </c>
      <c r="Z38" s="22">
        <f t="shared" si="26"/>
        <v>1.7543859649122678E-2</v>
      </c>
      <c r="AA38" s="19"/>
      <c r="AB38" s="20">
        <v>6.0000000000000001E-3</v>
      </c>
      <c r="AC38" s="18">
        <f>$F38*AB38</f>
        <v>12.369480000000003</v>
      </c>
      <c r="AD38" s="19"/>
      <c r="AE38" s="21">
        <f t="shared" si="14"/>
        <v>0.41231600000000235</v>
      </c>
      <c r="AF38" s="22">
        <f t="shared" si="27"/>
        <v>3.4482758620689849E-2</v>
      </c>
      <c r="AG38" s="19"/>
      <c r="AH38" s="20">
        <v>6.1000000000000004E-3</v>
      </c>
      <c r="AI38" s="18">
        <f>$F38*AH38</f>
        <v>12.575638000000003</v>
      </c>
      <c r="AJ38" s="19"/>
      <c r="AK38" s="21">
        <f t="shared" si="15"/>
        <v>0.20615800000000029</v>
      </c>
      <c r="AL38" s="22">
        <f t="shared" si="28"/>
        <v>1.6666666666666687E-2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73.951221327779251</v>
      </c>
      <c r="I39" s="49"/>
      <c r="J39" s="48"/>
      <c r="K39" s="44">
        <f>SUM(K36:K38)</f>
        <v>83.18854960000003</v>
      </c>
      <c r="L39" s="49"/>
      <c r="M39" s="32">
        <f t="shared" si="10"/>
        <v>9.237328272220779</v>
      </c>
      <c r="N39" s="33">
        <f t="shared" si="24"/>
        <v>0.1249110982397101</v>
      </c>
      <c r="O39" s="49"/>
      <c r="P39" s="48"/>
      <c r="Q39" s="44">
        <f>SUM(Q36:Q38)</f>
        <v>84.947023600000037</v>
      </c>
      <c r="R39" s="49"/>
      <c r="S39" s="32">
        <f t="shared" si="12"/>
        <v>1.7584740000000068</v>
      </c>
      <c r="T39" s="33">
        <f t="shared" si="25"/>
        <v>2.1138413981916643E-2</v>
      </c>
      <c r="U39" s="49"/>
      <c r="V39" s="48"/>
      <c r="W39" s="44">
        <f>SUM(W36:W38)</f>
        <v>86.731655600000039</v>
      </c>
      <c r="X39" s="49"/>
      <c r="Y39" s="32">
        <f t="shared" si="13"/>
        <v>1.784632000000002</v>
      </c>
      <c r="Z39" s="33">
        <f t="shared" si="26"/>
        <v>2.1008764337683058E-2</v>
      </c>
      <c r="AA39" s="49"/>
      <c r="AB39" s="48"/>
      <c r="AC39" s="44">
        <f>SUM(AC36:AC38)</f>
        <v>88.412445600000041</v>
      </c>
      <c r="AD39" s="49"/>
      <c r="AE39" s="32">
        <f t="shared" si="14"/>
        <v>1.6807900000000018</v>
      </c>
      <c r="AF39" s="33">
        <f t="shared" si="27"/>
        <v>1.9379198844671899E-2</v>
      </c>
      <c r="AG39" s="49"/>
      <c r="AH39" s="48"/>
      <c r="AI39" s="44">
        <f>SUM(AI36:AI38)</f>
        <v>89.750818402407162</v>
      </c>
      <c r="AJ39" s="49"/>
      <c r="AK39" s="32">
        <f t="shared" si="15"/>
        <v>1.3383728024071218</v>
      </c>
      <c r="AL39" s="33">
        <f t="shared" si="28"/>
        <v>1.5137832613094475E-2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2061.5800000000004</v>
      </c>
      <c r="G40" s="51">
        <v>4.4000000000000003E-3</v>
      </c>
      <c r="H40" s="162">
        <f t="shared" ref="H40:H48" si="29">F40*G40</f>
        <v>9.0709520000000019</v>
      </c>
      <c r="I40" s="19"/>
      <c r="J40" s="51">
        <v>4.4000000000000003E-3</v>
      </c>
      <c r="K40" s="162">
        <f t="shared" ref="K40:K48" si="30">$F40*J40</f>
        <v>9.0709520000000019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9.0709520000000019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9.0709520000000019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9.0709520000000019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9.0709520000000019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2061.5800000000004</v>
      </c>
      <c r="G41" s="51">
        <v>1.1999999999999999E-3</v>
      </c>
      <c r="H41" s="162">
        <f t="shared" si="29"/>
        <v>2.4738960000000003</v>
      </c>
      <c r="I41" s="19"/>
      <c r="J41" s="51">
        <v>1.1999999999999999E-3</v>
      </c>
      <c r="K41" s="162">
        <f t="shared" si="30"/>
        <v>2.4738960000000003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2.6800540000000002</v>
      </c>
      <c r="R41" s="19"/>
      <c r="S41" s="21">
        <f t="shared" si="12"/>
        <v>0.20615799999999984</v>
      </c>
      <c r="T41" s="163">
        <f t="shared" si="25"/>
        <v>8.3333333333333259E-2</v>
      </c>
      <c r="U41" s="19"/>
      <c r="V41" s="51">
        <v>1.2999999999999999E-3</v>
      </c>
      <c r="W41" s="162">
        <f t="shared" si="32"/>
        <v>2.6800540000000002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2.6800540000000002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2.6800540000000002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2000</v>
      </c>
      <c r="G43" s="51">
        <v>7.0000000000000001E-3</v>
      </c>
      <c r="H43" s="162">
        <f t="shared" si="29"/>
        <v>14</v>
      </c>
      <c r="I43" s="19"/>
      <c r="J43" s="51">
        <v>7.0000000000000001E-3</v>
      </c>
      <c r="K43" s="162">
        <f t="shared" si="30"/>
        <v>14</v>
      </c>
      <c r="L43" s="19"/>
      <c r="M43" s="21">
        <f t="shared" si="10"/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14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14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14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14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1280</v>
      </c>
      <c r="G44" s="55">
        <v>7.1999999999999995E-2</v>
      </c>
      <c r="H44" s="162">
        <f t="shared" si="29"/>
        <v>92.16</v>
      </c>
      <c r="I44" s="19"/>
      <c r="J44" s="55">
        <v>7.1999999999999995E-2</v>
      </c>
      <c r="K44" s="162">
        <f t="shared" si="30"/>
        <v>92.16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92.16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92.16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92.16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92.16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360</v>
      </c>
      <c r="G45" s="55">
        <v>0.109</v>
      </c>
      <c r="H45" s="162">
        <f t="shared" si="29"/>
        <v>39.24</v>
      </c>
      <c r="I45" s="19"/>
      <c r="J45" s="55">
        <v>0.109</v>
      </c>
      <c r="K45" s="162">
        <f t="shared" si="30"/>
        <v>39.24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39.24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39.24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39.24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39.24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360</v>
      </c>
      <c r="G46" s="55">
        <v>0.129</v>
      </c>
      <c r="H46" s="162">
        <f t="shared" si="29"/>
        <v>46.44</v>
      </c>
      <c r="I46" s="19"/>
      <c r="J46" s="55">
        <v>0.129</v>
      </c>
      <c r="K46" s="162">
        <f t="shared" si="30"/>
        <v>46.44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46.44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46.44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46.44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46.44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600</v>
      </c>
      <c r="G47" s="55">
        <v>8.3000000000000004E-2</v>
      </c>
      <c r="H47" s="162">
        <f t="shared" si="29"/>
        <v>49.800000000000004</v>
      </c>
      <c r="I47" s="60"/>
      <c r="J47" s="55">
        <v>8.3000000000000004E-2</v>
      </c>
      <c r="K47" s="162">
        <f t="shared" si="30"/>
        <v>49.800000000000004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49.800000000000004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49.800000000000004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49.800000000000004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49.800000000000004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1400</v>
      </c>
      <c r="G48" s="55">
        <v>9.7000000000000003E-2</v>
      </c>
      <c r="H48" s="162">
        <f t="shared" si="29"/>
        <v>135.80000000000001</v>
      </c>
      <c r="I48" s="60"/>
      <c r="J48" s="55">
        <v>9.7000000000000003E-2</v>
      </c>
      <c r="K48" s="162">
        <f t="shared" si="30"/>
        <v>135.80000000000001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1"/>
        <v>135.80000000000001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2"/>
        <v>135.80000000000001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3"/>
        <v>135.80000000000001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4"/>
        <v>135.80000000000001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277.58606932777923</v>
      </c>
      <c r="I50" s="76"/>
      <c r="J50" s="73"/>
      <c r="K50" s="75">
        <f>SUM(K40:K46,K39)</f>
        <v>286.82339760000002</v>
      </c>
      <c r="L50" s="76"/>
      <c r="M50" s="77">
        <f>K50-H50</f>
        <v>9.2373282722207932</v>
      </c>
      <c r="N50" s="78">
        <f>IF((H50)=0,"",(M50/H50))</f>
        <v>3.3277348155800891E-2</v>
      </c>
      <c r="O50" s="76"/>
      <c r="P50" s="73"/>
      <c r="Q50" s="75">
        <f>SUM(Q40:Q46,Q39)</f>
        <v>288.78802960000002</v>
      </c>
      <c r="R50" s="76"/>
      <c r="S50" s="77">
        <f t="shared" si="12"/>
        <v>1.9646319999999946</v>
      </c>
      <c r="T50" s="78">
        <f>IF((K50)=0,"",(S50/K50))</f>
        <v>6.849622507923302E-3</v>
      </c>
      <c r="U50" s="76"/>
      <c r="V50" s="73"/>
      <c r="W50" s="75">
        <f>SUM(W40:W46,W39)</f>
        <v>290.57266160000006</v>
      </c>
      <c r="X50" s="76"/>
      <c r="Y50" s="77">
        <f t="shared" si="13"/>
        <v>1.7846320000000446</v>
      </c>
      <c r="Z50" s="78">
        <f>IF((Q50)=0,"",(Y50/Q50))</f>
        <v>6.1797298263087169E-3</v>
      </c>
      <c r="AA50" s="76"/>
      <c r="AB50" s="73"/>
      <c r="AC50" s="75">
        <f>SUM(AC40:AC46,AC39)</f>
        <v>292.25345160000006</v>
      </c>
      <c r="AD50" s="76"/>
      <c r="AE50" s="77">
        <f t="shared" si="14"/>
        <v>1.6807900000000018</v>
      </c>
      <c r="AF50" s="78">
        <f>IF((W50)=0,"",(AE50/W50))</f>
        <v>5.7844051492833264E-3</v>
      </c>
      <c r="AG50" s="76"/>
      <c r="AH50" s="73"/>
      <c r="AI50" s="75">
        <f>SUM(AI40:AI46,AI39)</f>
        <v>293.59182440240716</v>
      </c>
      <c r="AJ50" s="76"/>
      <c r="AK50" s="77">
        <f t="shared" si="15"/>
        <v>1.3383728024070933</v>
      </c>
      <c r="AL50" s="78">
        <f>IF((AC50)=0,"",(AK50/AC50))</f>
        <v>4.5794935699814783E-3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36.0861890126113</v>
      </c>
      <c r="I51" s="83"/>
      <c r="J51" s="80">
        <v>0.13</v>
      </c>
      <c r="K51" s="84">
        <f>K50*J51</f>
        <v>37.287041688000002</v>
      </c>
      <c r="L51" s="83"/>
      <c r="M51" s="85">
        <f>K51-H51</f>
        <v>1.2008526753887026</v>
      </c>
      <c r="N51" s="86">
        <f>IF((H51)=0,"",(M51/H51))</f>
        <v>3.3277348155800877E-2</v>
      </c>
      <c r="O51" s="83"/>
      <c r="P51" s="80">
        <v>0.13</v>
      </c>
      <c r="Q51" s="84">
        <f>Q50*P51</f>
        <v>37.542443848000005</v>
      </c>
      <c r="R51" s="83"/>
      <c r="S51" s="85">
        <f t="shared" si="12"/>
        <v>0.25540216000000271</v>
      </c>
      <c r="T51" s="86">
        <f>IF((K51)=0,"",(S51/K51))</f>
        <v>6.849622507923394E-3</v>
      </c>
      <c r="U51" s="83"/>
      <c r="V51" s="80">
        <v>0.13</v>
      </c>
      <c r="W51" s="84">
        <f>W50*V51</f>
        <v>37.774446008000012</v>
      </c>
      <c r="X51" s="83"/>
      <c r="Y51" s="85">
        <f t="shared" si="13"/>
        <v>0.23200216000000751</v>
      </c>
      <c r="Z51" s="86">
        <f>IF((Q51)=0,"",(Y51/Q51))</f>
        <v>6.179729826308762E-3</v>
      </c>
      <c r="AA51" s="83"/>
      <c r="AB51" s="80">
        <v>0.13</v>
      </c>
      <c r="AC51" s="84">
        <f>AC50*AB51</f>
        <v>37.992948708000007</v>
      </c>
      <c r="AD51" s="83"/>
      <c r="AE51" s="85">
        <f t="shared" si="14"/>
        <v>0.21850269999999483</v>
      </c>
      <c r="AF51" s="86">
        <f>IF((W51)=0,"",(AE51/W51))</f>
        <v>5.7844051492831824E-3</v>
      </c>
      <c r="AG51" s="83"/>
      <c r="AH51" s="80">
        <v>0.13</v>
      </c>
      <c r="AI51" s="84">
        <f>AI50*AH51</f>
        <v>38.166937172312934</v>
      </c>
      <c r="AJ51" s="83"/>
      <c r="AK51" s="85">
        <f t="shared" si="15"/>
        <v>0.17398846431292725</v>
      </c>
      <c r="AL51" s="86">
        <f>IF((AC51)=0,"",(AK51/AC51))</f>
        <v>4.5794935699816127E-3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313.6722583403905</v>
      </c>
      <c r="I52" s="83"/>
      <c r="J52" s="88"/>
      <c r="K52" s="84">
        <f>K50+K51</f>
        <v>324.11043928800001</v>
      </c>
      <c r="L52" s="83"/>
      <c r="M52" s="85">
        <f>K52-H52</f>
        <v>10.43818094760951</v>
      </c>
      <c r="N52" s="86">
        <f>IF((H52)=0,"",(M52/H52))</f>
        <v>3.327734815580094E-2</v>
      </c>
      <c r="O52" s="83"/>
      <c r="P52" s="88"/>
      <c r="Q52" s="84">
        <f>Q50+Q51</f>
        <v>326.33047344800002</v>
      </c>
      <c r="R52" s="83"/>
      <c r="S52" s="85">
        <f t="shared" si="12"/>
        <v>2.2200341600000115</v>
      </c>
      <c r="T52" s="86">
        <f>IF((K52)=0,"",(S52/K52))</f>
        <v>6.8496225079233567E-3</v>
      </c>
      <c r="U52" s="83"/>
      <c r="V52" s="88"/>
      <c r="W52" s="84">
        <f>W50+W51</f>
        <v>328.3471076080001</v>
      </c>
      <c r="X52" s="83"/>
      <c r="Y52" s="85">
        <f t="shared" si="13"/>
        <v>2.0166341600000806</v>
      </c>
      <c r="Z52" s="86">
        <f>IF((Q52)=0,"",(Y52/Q52))</f>
        <v>6.1797298263088088E-3</v>
      </c>
      <c r="AA52" s="83"/>
      <c r="AB52" s="88"/>
      <c r="AC52" s="84">
        <f>AC50+AC51</f>
        <v>330.24640030800009</v>
      </c>
      <c r="AD52" s="83"/>
      <c r="AE52" s="85">
        <f t="shared" si="14"/>
        <v>1.8992926999999895</v>
      </c>
      <c r="AF52" s="86">
        <f>IF((W52)=0,"",(AE52/W52))</f>
        <v>5.7844051492832874E-3</v>
      </c>
      <c r="AG52" s="83"/>
      <c r="AH52" s="88"/>
      <c r="AI52" s="84">
        <f>AI50+AI51</f>
        <v>331.7587615747201</v>
      </c>
      <c r="AJ52" s="83"/>
      <c r="AK52" s="85">
        <f t="shared" si="15"/>
        <v>1.5123612667200064</v>
      </c>
      <c r="AL52" s="86">
        <f>IF((AC52)=0,"",(AK52/AC52))</f>
        <v>4.5794935699814496E-3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-31.37</v>
      </c>
      <c r="I53" s="83"/>
      <c r="J53" s="88"/>
      <c r="K53" s="90">
        <f>ROUND(-K52*10%,2)</f>
        <v>-32.409999999999997</v>
      </c>
      <c r="L53" s="83"/>
      <c r="M53" s="91">
        <f>K53-H53</f>
        <v>-1.0399999999999956</v>
      </c>
      <c r="N53" s="92">
        <f>IF((H53)=0,"",(M53/H53))</f>
        <v>3.3152693656359436E-2</v>
      </c>
      <c r="O53" s="83"/>
      <c r="P53" s="88"/>
      <c r="Q53" s="90">
        <f>ROUND(-Q52*10%,2)</f>
        <v>-32.630000000000003</v>
      </c>
      <c r="R53" s="83"/>
      <c r="S53" s="91">
        <f t="shared" si="12"/>
        <v>-0.22000000000000597</v>
      </c>
      <c r="T53" s="92">
        <f>IF((K53)=0,"",(S53/K53))</f>
        <v>6.7880283863007091E-3</v>
      </c>
      <c r="U53" s="83"/>
      <c r="V53" s="88"/>
      <c r="W53" s="90">
        <f>ROUND(-W52*10%,2)</f>
        <v>-32.83</v>
      </c>
      <c r="X53" s="83"/>
      <c r="Y53" s="91">
        <f t="shared" si="13"/>
        <v>-0.19999999999999574</v>
      </c>
      <c r="Z53" s="92">
        <f>IF((Q53)=0,"",(Y53/Q53))</f>
        <v>6.1293288384920543E-3</v>
      </c>
      <c r="AA53" s="83"/>
      <c r="AB53" s="88"/>
      <c r="AC53" s="90">
        <f>ROUND(-AC52*10%,2)</f>
        <v>-33.020000000000003</v>
      </c>
      <c r="AD53" s="83"/>
      <c r="AE53" s="91">
        <f t="shared" si="14"/>
        <v>-0.19000000000000483</v>
      </c>
      <c r="AF53" s="92">
        <f>IF((W53)=0,"",(AE53/W53))</f>
        <v>5.7873895826988982E-3</v>
      </c>
      <c r="AG53" s="83"/>
      <c r="AH53" s="88"/>
      <c r="AI53" s="90">
        <f>ROUND(-AI52*10%,2)</f>
        <v>-33.18</v>
      </c>
      <c r="AJ53" s="83"/>
      <c r="AK53" s="91">
        <f t="shared" si="15"/>
        <v>-0.15999999999999659</v>
      </c>
      <c r="AL53" s="92">
        <f>IF((AC53)=0,"",(AK53/AC53))</f>
        <v>4.8455481526346635E-3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282.30225834039049</v>
      </c>
      <c r="I54" s="96"/>
      <c r="J54" s="93"/>
      <c r="K54" s="97">
        <f>K52+K53</f>
        <v>291.70043928799998</v>
      </c>
      <c r="L54" s="96"/>
      <c r="M54" s="98">
        <f>K54-H54</f>
        <v>9.3981809476094895</v>
      </c>
      <c r="N54" s="99">
        <f>IF((H54)=0,"",(M54/H54))</f>
        <v>3.3291200016818435E-2</v>
      </c>
      <c r="O54" s="96"/>
      <c r="P54" s="93"/>
      <c r="Q54" s="97">
        <f>Q52+Q53</f>
        <v>293.70047344800003</v>
      </c>
      <c r="R54" s="96"/>
      <c r="S54" s="98">
        <f t="shared" si="12"/>
        <v>2.0000341600000411</v>
      </c>
      <c r="T54" s="99">
        <f>IF((K54)=0,"",(S54/K54))</f>
        <v>6.8564660542913304E-3</v>
      </c>
      <c r="U54" s="96"/>
      <c r="V54" s="93"/>
      <c r="W54" s="97">
        <f>W52+W53</f>
        <v>295.51710760800012</v>
      </c>
      <c r="X54" s="96"/>
      <c r="Y54" s="98">
        <f t="shared" si="13"/>
        <v>1.8166341600000919</v>
      </c>
      <c r="Z54" s="99">
        <f>IF((Q54)=0,"",(Y54/Q54))</f>
        <v>6.1853293550162723E-3</v>
      </c>
      <c r="AA54" s="96"/>
      <c r="AB54" s="93"/>
      <c r="AC54" s="97">
        <f>AC52+AC53</f>
        <v>297.22640030800011</v>
      </c>
      <c r="AD54" s="96"/>
      <c r="AE54" s="98">
        <f t="shared" si="14"/>
        <v>1.7092926999999918</v>
      </c>
      <c r="AF54" s="99">
        <f>IF((W54)=0,"",(AE54/W54))</f>
        <v>5.7840735984305445E-3</v>
      </c>
      <c r="AG54" s="96"/>
      <c r="AH54" s="93"/>
      <c r="AI54" s="97">
        <f>AI52+AI53</f>
        <v>298.57876157472009</v>
      </c>
      <c r="AJ54" s="96"/>
      <c r="AK54" s="98">
        <f t="shared" si="15"/>
        <v>1.3523612667199814</v>
      </c>
      <c r="AL54" s="99">
        <f>IF((AC54)=0,"",(AK54/AC54))</f>
        <v>4.5499365645804016E-3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285.34606932777928</v>
      </c>
      <c r="I56" s="110"/>
      <c r="J56" s="107"/>
      <c r="K56" s="109">
        <f>SUM(K47:K48,K39,K40:K43)</f>
        <v>294.58339760000007</v>
      </c>
      <c r="L56" s="110"/>
      <c r="M56" s="111">
        <f>K56-H56</f>
        <v>9.2373282722207932</v>
      </c>
      <c r="N56" s="78">
        <f>IF((H56)=0,"",(M56/H56))</f>
        <v>3.2372369081453169E-2</v>
      </c>
      <c r="O56" s="110"/>
      <c r="P56" s="107"/>
      <c r="Q56" s="109">
        <f>SUM(Q47:Q48,Q39,Q40:Q43)</f>
        <v>296.54802960000001</v>
      </c>
      <c r="R56" s="110"/>
      <c r="S56" s="111">
        <f t="shared" si="12"/>
        <v>1.9646319999999378</v>
      </c>
      <c r="T56" s="78">
        <f>IF((K56)=0,"",(S56/K56))</f>
        <v>6.6691877953950832E-3</v>
      </c>
      <c r="U56" s="110"/>
      <c r="V56" s="107"/>
      <c r="W56" s="109">
        <f>SUM(W47:W48,W39,W40:W43)</f>
        <v>298.33266160000005</v>
      </c>
      <c r="X56" s="110"/>
      <c r="Y56" s="111">
        <f t="shared" si="13"/>
        <v>1.7846320000000446</v>
      </c>
      <c r="Z56" s="78">
        <f>IF((Q56)=0,"",(Y56/Q56))</f>
        <v>6.0180200907328655E-3</v>
      </c>
      <c r="AA56" s="110"/>
      <c r="AB56" s="107"/>
      <c r="AC56" s="109">
        <f>SUM(AC47:AC48,AC39,AC40:AC43)</f>
        <v>300.01345160000005</v>
      </c>
      <c r="AD56" s="110"/>
      <c r="AE56" s="111">
        <f t="shared" si="14"/>
        <v>1.6807900000000018</v>
      </c>
      <c r="AF56" s="78">
        <f>IF((W56)=0,"",(AE56/W56))</f>
        <v>5.6339456463991855E-3</v>
      </c>
      <c r="AG56" s="110"/>
      <c r="AH56" s="107"/>
      <c r="AI56" s="109">
        <f>SUM(AI47:AI48,AI39,AI40:AI43)</f>
        <v>301.35182440240715</v>
      </c>
      <c r="AJ56" s="110"/>
      <c r="AK56" s="111">
        <f t="shared" si="15"/>
        <v>1.3383728024070933</v>
      </c>
      <c r="AL56" s="78">
        <f>IF((AC56)=0,"",(AK56/AC56))</f>
        <v>4.4610426474860536E-3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37.094989012611308</v>
      </c>
      <c r="I57" s="115"/>
      <c r="J57" s="113">
        <v>0.13</v>
      </c>
      <c r="K57" s="116">
        <f>K56*J57</f>
        <v>38.29584168800001</v>
      </c>
      <c r="L57" s="115"/>
      <c r="M57" s="117">
        <f>K57-H57</f>
        <v>1.2008526753887026</v>
      </c>
      <c r="N57" s="86">
        <f>IF((H57)=0,"",(M57/H57))</f>
        <v>3.2372369081453148E-2</v>
      </c>
      <c r="O57" s="115"/>
      <c r="P57" s="113">
        <v>0.13</v>
      </c>
      <c r="Q57" s="116">
        <f>Q56*P57</f>
        <v>38.551243848000006</v>
      </c>
      <c r="R57" s="115"/>
      <c r="S57" s="117">
        <f t="shared" si="12"/>
        <v>0.2554021599999956</v>
      </c>
      <c r="T57" s="86">
        <f>IF((K57)=0,"",(S57/K57))</f>
        <v>6.6691877953951794E-3</v>
      </c>
      <c r="U57" s="115"/>
      <c r="V57" s="113">
        <v>0.13</v>
      </c>
      <c r="W57" s="116">
        <f>W56*V57</f>
        <v>38.783246008000006</v>
      </c>
      <c r="X57" s="115"/>
      <c r="Y57" s="117">
        <f t="shared" si="13"/>
        <v>0.2320021600000004</v>
      </c>
      <c r="Z57" s="86">
        <f>IF((Q57)=0,"",(Y57/Q57))</f>
        <v>6.0180200907327249E-3</v>
      </c>
      <c r="AA57" s="115"/>
      <c r="AB57" s="113">
        <v>0.13</v>
      </c>
      <c r="AC57" s="116">
        <f>AC56*AB57</f>
        <v>39.001748708000008</v>
      </c>
      <c r="AD57" s="115"/>
      <c r="AE57" s="117">
        <f t="shared" si="14"/>
        <v>0.21850270000000194</v>
      </c>
      <c r="AF57" s="86">
        <f>IF((W57)=0,"",(AE57/W57))</f>
        <v>5.6339456463992297E-3</v>
      </c>
      <c r="AG57" s="115"/>
      <c r="AH57" s="113">
        <v>0.13</v>
      </c>
      <c r="AI57" s="116">
        <f>AI56*AH57</f>
        <v>39.175737172312928</v>
      </c>
      <c r="AJ57" s="115"/>
      <c r="AK57" s="117">
        <f t="shared" si="15"/>
        <v>0.17398846431292014</v>
      </c>
      <c r="AL57" s="86">
        <f>IF((AC57)=0,"",(AK57/AC57))</f>
        <v>4.4610426474860024E-3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322.44105834039055</v>
      </c>
      <c r="I58" s="115"/>
      <c r="J58" s="119"/>
      <c r="K58" s="116">
        <f>K56+K57</f>
        <v>332.87923928800006</v>
      </c>
      <c r="L58" s="115"/>
      <c r="M58" s="117">
        <f>K58-H58</f>
        <v>10.43818094760951</v>
      </c>
      <c r="N58" s="86">
        <f>IF((H58)=0,"",(M58/H58))</f>
        <v>3.237236908145321E-2</v>
      </c>
      <c r="O58" s="115"/>
      <c r="P58" s="119"/>
      <c r="Q58" s="116">
        <f>Q56+Q57</f>
        <v>335.09927344800002</v>
      </c>
      <c r="R58" s="115"/>
      <c r="S58" s="117">
        <f t="shared" si="12"/>
        <v>2.2200341599999547</v>
      </c>
      <c r="T58" s="86">
        <f>IF((K58)=0,"",(S58/K58))</f>
        <v>6.6691877953951586E-3</v>
      </c>
      <c r="U58" s="115"/>
      <c r="V58" s="119"/>
      <c r="W58" s="116">
        <f>W56+W57</f>
        <v>337.11590760800004</v>
      </c>
      <c r="X58" s="115"/>
      <c r="Y58" s="117">
        <f t="shared" si="13"/>
        <v>2.0166341600000237</v>
      </c>
      <c r="Z58" s="86">
        <f>IF((Q58)=0,"",(Y58/Q58))</f>
        <v>6.0180200907327857E-3</v>
      </c>
      <c r="AA58" s="115"/>
      <c r="AB58" s="119"/>
      <c r="AC58" s="116">
        <f>AC56+AC57</f>
        <v>339.01520030800009</v>
      </c>
      <c r="AD58" s="115"/>
      <c r="AE58" s="117">
        <f t="shared" si="14"/>
        <v>1.8992927000000464</v>
      </c>
      <c r="AF58" s="86">
        <f>IF((W58)=0,"",(AE58/W58))</f>
        <v>5.6339456463993173E-3</v>
      </c>
      <c r="AG58" s="115"/>
      <c r="AH58" s="119"/>
      <c r="AI58" s="116">
        <f>AI56+AI57</f>
        <v>340.5275615747201</v>
      </c>
      <c r="AJ58" s="115"/>
      <c r="AK58" s="117">
        <f t="shared" si="15"/>
        <v>1.5123612667200064</v>
      </c>
      <c r="AL58" s="86">
        <f>IF((AC58)=0,"",(AK58/AC58))</f>
        <v>4.4610426474860267E-3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-32.24</v>
      </c>
      <c r="I59" s="115"/>
      <c r="J59" s="119"/>
      <c r="K59" s="122">
        <f>ROUND(-K58*10%,2)</f>
        <v>-33.29</v>
      </c>
      <c r="L59" s="115"/>
      <c r="M59" s="123">
        <f>K59-H59</f>
        <v>-1.0499999999999972</v>
      </c>
      <c r="N59" s="92">
        <f>IF((H59)=0,"",(M59/H59))</f>
        <v>3.2568238213399416E-2</v>
      </c>
      <c r="O59" s="115"/>
      <c r="P59" s="119"/>
      <c r="Q59" s="122">
        <f>ROUND(-Q58*10%,2)</f>
        <v>-33.51</v>
      </c>
      <c r="R59" s="115"/>
      <c r="S59" s="123">
        <f t="shared" si="12"/>
        <v>-0.21999999999999886</v>
      </c>
      <c r="T59" s="92">
        <f>IF((K59)=0,"",(S59/K59))</f>
        <v>6.6085911685190412E-3</v>
      </c>
      <c r="U59" s="115"/>
      <c r="V59" s="119"/>
      <c r="W59" s="122">
        <f>ROUND(-W58*10%,2)</f>
        <v>-33.71</v>
      </c>
      <c r="X59" s="115"/>
      <c r="Y59" s="123">
        <f t="shared" si="13"/>
        <v>-0.20000000000000284</v>
      </c>
      <c r="Z59" s="92">
        <f>IF((Q59)=0,"",(Y59/Q59))</f>
        <v>5.9683676514474147E-3</v>
      </c>
      <c r="AA59" s="115"/>
      <c r="AB59" s="119"/>
      <c r="AC59" s="122">
        <f>ROUND(-AC58*10%,2)</f>
        <v>-33.9</v>
      </c>
      <c r="AD59" s="115"/>
      <c r="AE59" s="123">
        <f t="shared" si="14"/>
        <v>-0.18999999999999773</v>
      </c>
      <c r="AF59" s="92">
        <f>IF((W59)=0,"",(AE59/W59))</f>
        <v>5.636309700385575E-3</v>
      </c>
      <c r="AG59" s="115"/>
      <c r="AH59" s="119"/>
      <c r="AI59" s="122">
        <f>ROUND(-AI58*10%,2)</f>
        <v>-34.049999999999997</v>
      </c>
      <c r="AJ59" s="115"/>
      <c r="AK59" s="123">
        <f t="shared" si="15"/>
        <v>-0.14999999999999858</v>
      </c>
      <c r="AL59" s="92">
        <f>IF((AC59)=0,"",(AK59/AC59))</f>
        <v>4.4247787610619052E-3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290.20105834039055</v>
      </c>
      <c r="I60" s="127"/>
      <c r="J60" s="124"/>
      <c r="K60" s="128">
        <f>SUM(K58:K59)</f>
        <v>299.58923928800004</v>
      </c>
      <c r="L60" s="127"/>
      <c r="M60" s="129">
        <f>K60-H60</f>
        <v>9.3881809476094986</v>
      </c>
      <c r="N60" s="130">
        <f>IF((H60)=0,"",(M60/H60))</f>
        <v>3.2350608923685097E-2</v>
      </c>
      <c r="O60" s="127"/>
      <c r="P60" s="124"/>
      <c r="Q60" s="128">
        <f>SUM(Q58:Q59)</f>
        <v>301.58927344800003</v>
      </c>
      <c r="R60" s="127"/>
      <c r="S60" s="129">
        <f t="shared" si="12"/>
        <v>2.0000341599999842</v>
      </c>
      <c r="T60" s="130">
        <f>IF((K60)=0,"",(S60/K60))</f>
        <v>6.6759212205125922E-3</v>
      </c>
      <c r="U60" s="127"/>
      <c r="V60" s="124"/>
      <c r="W60" s="128">
        <f>SUM(W58:W59)</f>
        <v>303.40590760800006</v>
      </c>
      <c r="X60" s="127"/>
      <c r="Y60" s="129">
        <f t="shared" si="13"/>
        <v>1.8166341600000351</v>
      </c>
      <c r="Z60" s="130">
        <f>IF((Q60)=0,"",(Y60/Q60))</f>
        <v>6.0235370417219391E-3</v>
      </c>
      <c r="AA60" s="127"/>
      <c r="AB60" s="124"/>
      <c r="AC60" s="128">
        <f>SUM(AC58:AC59)</f>
        <v>305.11520030800011</v>
      </c>
      <c r="AD60" s="127"/>
      <c r="AE60" s="129">
        <f t="shared" si="14"/>
        <v>1.7092927000000486</v>
      </c>
      <c r="AF60" s="130">
        <f>IF((W60)=0,"",(AE60/W60))</f>
        <v>5.6336829875061369E-3</v>
      </c>
      <c r="AG60" s="127"/>
      <c r="AH60" s="124"/>
      <c r="AI60" s="128">
        <f>SUM(AI58:AI59)</f>
        <v>306.47756157472008</v>
      </c>
      <c r="AJ60" s="127"/>
      <c r="AK60" s="129">
        <f t="shared" si="15"/>
        <v>1.3623612667199723</v>
      </c>
      <c r="AL60" s="130">
        <f>IF((AC60)=0,"",(AK60/AC60))</f>
        <v>4.465071767465959E-3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79"/>
  <sheetViews>
    <sheetView showGridLines="0" topLeftCell="O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10.33203125" style="152" bestFit="1" customWidth="1"/>
    <col min="9" max="9" width="1.6640625" style="1" customWidth="1"/>
    <col min="10" max="10" width="9.88671875" style="1" bestFit="1" customWidth="1"/>
    <col min="11" max="11" width="10.3320312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10.33203125" style="1" bestFit="1" customWidth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10.33203125" style="1" bestFit="1" customWidth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10.33203125" style="1" bestFit="1" customWidth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10.33203125" style="1" bestFit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71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33.21</v>
      </c>
      <c r="H12" s="18">
        <f t="shared" ref="H12:H27" si="0">F12*G12</f>
        <v>33.21</v>
      </c>
      <c r="I12" s="19"/>
      <c r="J12" s="16">
        <v>41.33</v>
      </c>
      <c r="K12" s="18">
        <f t="shared" ref="K12:K27" si="1">$F12*J12</f>
        <v>41.33</v>
      </c>
      <c r="L12" s="19"/>
      <c r="M12" s="21">
        <f>K12-H12</f>
        <v>8.1199999999999974</v>
      </c>
      <c r="N12" s="22">
        <f>IF((H12)=0,"",(M12/H12))</f>
        <v>0.24450466726889483</v>
      </c>
      <c r="O12" s="19"/>
      <c r="P12" s="16">
        <v>43.26</v>
      </c>
      <c r="Q12" s="18">
        <f t="shared" ref="Q12:Q27" si="2">$F12*P12</f>
        <v>43.26</v>
      </c>
      <c r="R12" s="19"/>
      <c r="S12" s="21">
        <f>Q12-K12</f>
        <v>1.9299999999999997</v>
      </c>
      <c r="T12" s="22">
        <f t="shared" ref="T12:T34" si="3">IF((K12)=0,"",(S12/K12))</f>
        <v>4.6697314299540278E-2</v>
      </c>
      <c r="U12" s="19"/>
      <c r="V12" s="16">
        <v>44.28</v>
      </c>
      <c r="W12" s="18">
        <f t="shared" ref="W12:W27" si="4">$F12*V12</f>
        <v>44.28</v>
      </c>
      <c r="X12" s="19"/>
      <c r="Y12" s="21">
        <f>W12-Q12</f>
        <v>1.0200000000000031</v>
      </c>
      <c r="Z12" s="22">
        <f t="shared" ref="Z12:Z34" si="5">IF((Q12)=0,"",(Y12/Q12))</f>
        <v>2.35783633841887E-2</v>
      </c>
      <c r="AA12" s="19"/>
      <c r="AB12" s="16">
        <v>44.91</v>
      </c>
      <c r="AC12" s="18">
        <f t="shared" ref="AC12:AC27" si="6">$F12*AB12</f>
        <v>44.91</v>
      </c>
      <c r="AD12" s="19"/>
      <c r="AE12" s="21">
        <f>AC12-W12</f>
        <v>0.62999999999999545</v>
      </c>
      <c r="AF12" s="22">
        <f t="shared" ref="AF12:AF34" si="7">IF((W12)=0,"",(AE12/W12))</f>
        <v>1.4227642276422661E-2</v>
      </c>
      <c r="AG12" s="19"/>
      <c r="AH12" s="16">
        <v>46.2</v>
      </c>
      <c r="AI12" s="18">
        <f t="shared" ref="AI12:AI27" si="8">$F12*AH12</f>
        <v>46.2</v>
      </c>
      <c r="AJ12" s="19"/>
      <c r="AK12" s="21">
        <f>AI12-AC12</f>
        <v>1.2900000000000063</v>
      </c>
      <c r="AL12" s="22">
        <f t="shared" ref="AL12:AL34" si="9">IF((AC12)=0,"",(AK12/AC12))</f>
        <v>2.8724114896459728E-2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3.62</v>
      </c>
      <c r="H14" s="18">
        <f>F14*G14</f>
        <v>3.62</v>
      </c>
      <c r="I14" s="19"/>
      <c r="J14" s="16">
        <v>0</v>
      </c>
      <c r="K14" s="18">
        <f t="shared" ref="K14" si="16">$F14*J14</f>
        <v>0</v>
      </c>
      <c r="L14" s="19"/>
      <c r="M14" s="21">
        <f>K14-H14</f>
        <v>-3.62</v>
      </c>
      <c r="N14" s="22">
        <f t="shared" ref="N14" si="17">IF((H14)=0,"",(M14/H14))</f>
        <v>-1</v>
      </c>
      <c r="O14" s="19"/>
      <c r="P14" s="16">
        <v>0</v>
      </c>
      <c r="Q14" s="18">
        <f t="shared" ref="Q14" si="18">$F14*P14</f>
        <v>0</v>
      </c>
      <c r="R14" s="19"/>
      <c r="S14" s="21">
        <f t="shared" ref="S14" si="19">Q14-K14</f>
        <v>0</v>
      </c>
      <c r="T14" s="22" t="str">
        <f>IF((K14)=0,"",(S14/K14))</f>
        <v/>
      </c>
      <c r="U14" s="19"/>
      <c r="V14" s="16">
        <v>0</v>
      </c>
      <c r="W14" s="18">
        <f t="shared" ref="W14" si="20">$F14*V14</f>
        <v>0</v>
      </c>
      <c r="X14" s="19"/>
      <c r="Y14" s="21">
        <f t="shared" ref="Y14" si="21">W14-Q14</f>
        <v>0</v>
      </c>
      <c r="Z14" s="22" t="str">
        <f t="shared" ref="Z14" si="22">IF((Q14)=0,"",(Y14/Q14))</f>
        <v/>
      </c>
      <c r="AA14" s="19"/>
      <c r="AB14" s="16">
        <v>0</v>
      </c>
      <c r="AC14" s="18">
        <f t="shared" ref="AC14" si="23">$F14*AB14</f>
        <v>0</v>
      </c>
      <c r="AD14" s="19"/>
      <c r="AE14" s="21">
        <f t="shared" ref="AE14" si="24">AC14-W14</f>
        <v>0</v>
      </c>
      <c r="AF14" s="22" t="str">
        <f t="shared" ref="AF14" si="25">IF((W14)=0,"",(AE14/W14))</f>
        <v/>
      </c>
      <c r="AG14" s="19"/>
      <c r="AH14" s="16">
        <v>0</v>
      </c>
      <c r="AI14" s="18">
        <f t="shared" ref="AI14" si="26">$F14*AH14</f>
        <v>0</v>
      </c>
      <c r="AJ14" s="19"/>
      <c r="AK14" s="21">
        <f t="shared" ref="AK14" si="27">AI14-AC14</f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1000</v>
      </c>
      <c r="G19" s="16">
        <v>8.6E-3</v>
      </c>
      <c r="H19" s="18">
        <f t="shared" si="0"/>
        <v>8.6</v>
      </c>
      <c r="I19" s="19"/>
      <c r="J19" s="16">
        <v>1.0699999999999999E-2</v>
      </c>
      <c r="K19" s="18">
        <f t="shared" si="1"/>
        <v>10.7</v>
      </c>
      <c r="L19" s="19"/>
      <c r="M19" s="21">
        <f t="shared" si="10"/>
        <v>2.0999999999999996</v>
      </c>
      <c r="N19" s="22">
        <f t="shared" si="11"/>
        <v>0.24418604651162787</v>
      </c>
      <c r="O19" s="19"/>
      <c r="P19" s="16">
        <v>1.12E-2</v>
      </c>
      <c r="Q19" s="18">
        <f t="shared" si="2"/>
        <v>11.2</v>
      </c>
      <c r="R19" s="19"/>
      <c r="S19" s="21">
        <f t="shared" si="12"/>
        <v>0.5</v>
      </c>
      <c r="T19" s="22">
        <f t="shared" si="3"/>
        <v>4.6728971962616828E-2</v>
      </c>
      <c r="U19" s="19"/>
      <c r="V19" s="16">
        <v>1.15E-2</v>
      </c>
      <c r="W19" s="18">
        <f t="shared" si="4"/>
        <v>11.5</v>
      </c>
      <c r="X19" s="19"/>
      <c r="Y19" s="21">
        <f t="shared" si="13"/>
        <v>0.30000000000000071</v>
      </c>
      <c r="Z19" s="22">
        <f t="shared" si="5"/>
        <v>2.678571428571435E-2</v>
      </c>
      <c r="AA19" s="19"/>
      <c r="AB19" s="16">
        <v>1.17E-2</v>
      </c>
      <c r="AC19" s="18">
        <f t="shared" si="6"/>
        <v>11.700000000000001</v>
      </c>
      <c r="AD19" s="19"/>
      <c r="AE19" s="21">
        <f t="shared" si="14"/>
        <v>0.20000000000000107</v>
      </c>
      <c r="AF19" s="22">
        <f t="shared" si="7"/>
        <v>1.7391304347826181E-2</v>
      </c>
      <c r="AG19" s="19"/>
      <c r="AH19" s="16">
        <v>1.2E-2</v>
      </c>
      <c r="AI19" s="18">
        <f t="shared" si="8"/>
        <v>12</v>
      </c>
      <c r="AJ19" s="19"/>
      <c r="AK19" s="21">
        <f t="shared" si="15"/>
        <v>0.29999999999999893</v>
      </c>
      <c r="AL19" s="22">
        <f t="shared" si="9"/>
        <v>2.5641025641025546E-2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2.2999999999999998</v>
      </c>
      <c r="K20" s="18">
        <f t="shared" si="1"/>
        <v>2.2999999999999998</v>
      </c>
      <c r="L20" s="19"/>
      <c r="M20" s="21">
        <f t="shared" si="10"/>
        <v>2.2999999999999998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-2.2999999999999998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-0.1</v>
      </c>
      <c r="L21" s="19"/>
      <c r="M21" s="21">
        <f t="shared" si="10"/>
        <v>-0.1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1" si="28">$G$7</f>
        <v>1000</v>
      </c>
      <c r="G24" s="16">
        <v>-1E-4</v>
      </c>
      <c r="H24" s="18">
        <f t="shared" si="0"/>
        <v>-0.1</v>
      </c>
      <c r="I24" s="19"/>
      <c r="J24" s="16">
        <v>0</v>
      </c>
      <c r="K24" s="18">
        <f t="shared" si="1"/>
        <v>0</v>
      </c>
      <c r="L24" s="19"/>
      <c r="M24" s="21">
        <f t="shared" si="10"/>
        <v>0.1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28"/>
        <v>1000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28"/>
        <v>1000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28"/>
        <v>1000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45.37</v>
      </c>
      <c r="I28" s="31"/>
      <c r="J28" s="28"/>
      <c r="K28" s="30">
        <f>SUM(K12:K27)</f>
        <v>54.23</v>
      </c>
      <c r="L28" s="31"/>
      <c r="M28" s="32">
        <f t="shared" si="10"/>
        <v>8.86</v>
      </c>
      <c r="N28" s="33">
        <f t="shared" si="11"/>
        <v>0.19528322680185145</v>
      </c>
      <c r="O28" s="31"/>
      <c r="P28" s="28"/>
      <c r="Q28" s="30">
        <f>SUM(Q12:Q27)</f>
        <v>54.459999999999994</v>
      </c>
      <c r="R28" s="31"/>
      <c r="S28" s="32">
        <f t="shared" si="12"/>
        <v>0.22999999999999687</v>
      </c>
      <c r="T28" s="33">
        <f t="shared" si="3"/>
        <v>4.2411949105660499E-3</v>
      </c>
      <c r="U28" s="31"/>
      <c r="V28" s="28"/>
      <c r="W28" s="30">
        <f>SUM(W12:W27)</f>
        <v>55.78</v>
      </c>
      <c r="X28" s="31"/>
      <c r="Y28" s="32">
        <f t="shared" si="13"/>
        <v>1.3200000000000074</v>
      </c>
      <c r="Z28" s="33">
        <f t="shared" si="5"/>
        <v>2.4237972824091215E-2</v>
      </c>
      <c r="AA28" s="31"/>
      <c r="AB28" s="28"/>
      <c r="AC28" s="30">
        <f>SUM(AC12:AC27)</f>
        <v>56.61</v>
      </c>
      <c r="AD28" s="31"/>
      <c r="AE28" s="32">
        <f t="shared" si="14"/>
        <v>0.82999999999999829</v>
      </c>
      <c r="AF28" s="33">
        <f t="shared" si="7"/>
        <v>1.4879885263535286E-2</v>
      </c>
      <c r="AG28" s="31"/>
      <c r="AH28" s="28"/>
      <c r="AI28" s="30">
        <f>SUM(AI12:AI27)</f>
        <v>58.2</v>
      </c>
      <c r="AJ28" s="31"/>
      <c r="AK28" s="32">
        <f t="shared" si="15"/>
        <v>1.5900000000000034</v>
      </c>
      <c r="AL28" s="33">
        <f t="shared" si="9"/>
        <v>2.8086910439851676E-2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1000</v>
      </c>
      <c r="G29" s="16">
        <v>-1.6086780734186502E-3</v>
      </c>
      <c r="H29" s="18">
        <f t="shared" ref="H29:H35" si="29">F29*G29</f>
        <v>-1.6086780734186501</v>
      </c>
      <c r="I29" s="19"/>
      <c r="J29" s="16">
        <v>-8.9999999999999998E-4</v>
      </c>
      <c r="K29" s="18">
        <f t="shared" ref="K29:K35" si="30">$F29*J29</f>
        <v>-0.9</v>
      </c>
      <c r="L29" s="19"/>
      <c r="M29" s="21">
        <f t="shared" si="10"/>
        <v>0.70867807341865008</v>
      </c>
      <c r="N29" s="22">
        <f t="shared" si="11"/>
        <v>-0.44053442707316637</v>
      </c>
      <c r="O29" s="19"/>
      <c r="P29" s="16">
        <v>0</v>
      </c>
      <c r="Q29" s="18">
        <f t="shared" ref="Q29:Q35" si="31">$F29*P29</f>
        <v>0</v>
      </c>
      <c r="R29" s="19"/>
      <c r="S29" s="21">
        <f t="shared" si="12"/>
        <v>0.9</v>
      </c>
      <c r="T29" s="22">
        <f t="shared" si="3"/>
        <v>-1</v>
      </c>
      <c r="U29" s="19"/>
      <c r="V29" s="16">
        <v>0</v>
      </c>
      <c r="W29" s="18">
        <f t="shared" ref="W29:W35" si="32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3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4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" si="35">$G$7</f>
        <v>1000</v>
      </c>
      <c r="G30" s="16">
        <v>-2.1105382765707151E-4</v>
      </c>
      <c r="H30" s="18">
        <f t="shared" si="29"/>
        <v>-0.21105382765707151</v>
      </c>
      <c r="I30" s="19"/>
      <c r="J30" s="16">
        <v>1.1999999999999999E-3</v>
      </c>
      <c r="K30" s="18">
        <f t="shared" si="30"/>
        <v>1.2</v>
      </c>
      <c r="L30" s="19"/>
      <c r="M30" s="21">
        <f t="shared" ref="M30" si="36">K30-H30</f>
        <v>1.4110538276570714</v>
      </c>
      <c r="N30" s="22">
        <f t="shared" ref="N30" si="37">IF((H30)=0,"",(M30/H30))</f>
        <v>-6.6857533138408973</v>
      </c>
      <c r="O30" s="19"/>
      <c r="P30" s="16">
        <v>0</v>
      </c>
      <c r="Q30" s="18">
        <f t="shared" si="31"/>
        <v>0</v>
      </c>
      <c r="R30" s="19"/>
      <c r="S30" s="21">
        <f t="shared" ref="S30" si="38">Q30-K30</f>
        <v>-1.2</v>
      </c>
      <c r="T30" s="22">
        <f t="shared" ref="T30" si="39">IF((K30)=0,"",(S30/K30))</f>
        <v>-1</v>
      </c>
      <c r="U30" s="19"/>
      <c r="V30" s="16">
        <v>0</v>
      </c>
      <c r="W30" s="18">
        <f t="shared" si="32"/>
        <v>0</v>
      </c>
      <c r="X30" s="19"/>
      <c r="Y30" s="21">
        <f t="shared" ref="Y30" si="40">W30-Q30</f>
        <v>0</v>
      </c>
      <c r="Z30" s="22" t="str">
        <f t="shared" ref="Z30" si="41">IF((Q30)=0,"",(Y30/Q30))</f>
        <v/>
      </c>
      <c r="AA30" s="19"/>
      <c r="AB30" s="16">
        <v>0</v>
      </c>
      <c r="AC30" s="18">
        <f t="shared" si="33"/>
        <v>0</v>
      </c>
      <c r="AD30" s="19"/>
      <c r="AE30" s="21">
        <f t="shared" ref="AE30" si="42">AC30-W30</f>
        <v>0</v>
      </c>
      <c r="AF30" s="22" t="str">
        <f t="shared" ref="AF30" si="43">IF((W30)=0,"",(AE30/W30))</f>
        <v/>
      </c>
      <c r="AG30" s="19"/>
      <c r="AH30" s="16">
        <v>0</v>
      </c>
      <c r="AI30" s="18">
        <f t="shared" si="34"/>
        <v>0</v>
      </c>
      <c r="AJ30" s="19"/>
      <c r="AK30" s="21">
        <f t="shared" ref="AK30" si="44">AI30-AC30</f>
        <v>0</v>
      </c>
      <c r="AL30" s="22" t="str">
        <f t="shared" ref="AL30" si="45">IF((AC30)=0,"",(AK30/AC30))</f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8"/>
        <v>1000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0.1</v>
      </c>
      <c r="L31" s="19"/>
      <c r="M31" s="21">
        <f>K31-H31</f>
        <v>0.1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-0.1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ref="F32:F33" si="46">$G$7</f>
        <v>1000</v>
      </c>
      <c r="G32" s="16"/>
      <c r="H32" s="18">
        <f t="shared" si="29"/>
        <v>0</v>
      </c>
      <c r="I32" s="36"/>
      <c r="J32" s="16"/>
      <c r="K32" s="18">
        <f t="shared" si="30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1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2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3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4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46"/>
        <v>1000</v>
      </c>
      <c r="G33" s="141">
        <v>6.0000000000000002E-5</v>
      </c>
      <c r="H33" s="18">
        <f t="shared" si="29"/>
        <v>6.0000000000000005E-2</v>
      </c>
      <c r="I33" s="19"/>
      <c r="J33" s="141">
        <v>6.0000000000000002E-5</v>
      </c>
      <c r="K33" s="18">
        <f t="shared" si="30"/>
        <v>6.0000000000000005E-2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31"/>
        <v>6.0000000000000005E-2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32"/>
        <v>6.0000000000000005E-2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33"/>
        <v>6.0000000000000005E-2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34"/>
        <v>6.0000000000000005E-2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30.790000000000191</v>
      </c>
      <c r="G34" s="38">
        <f>IF(ISBLANK(D5)=TRUE, 0, IF(D5="TOU", 0.64*$G$44+0.18*$G$45+0.18*$G$46, IF(AND(D5="non-TOU", F48&gt;0), G48,G47)))</f>
        <v>8.8919999999999999E-2</v>
      </c>
      <c r="H34" s="18">
        <f t="shared" si="29"/>
        <v>2.7378468000000171</v>
      </c>
      <c r="I34" s="19"/>
      <c r="J34" s="38">
        <f>IF(ISBLANK($D$5)=TRUE, 0, IF($D$5="TOU", 0.64*$G$44+0.18*$G$45+0.18*$G$46, IF(AND($D$5="non-TOU", $F$48&gt;0), J48,J47)))</f>
        <v>8.8919999999999999E-2</v>
      </c>
      <c r="K34" s="18">
        <f t="shared" si="30"/>
        <v>2.7378468000000171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8.8919999999999999E-2</v>
      </c>
      <c r="Q34" s="18">
        <f t="shared" si="31"/>
        <v>2.7378468000000171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8.8919999999999999E-2</v>
      </c>
      <c r="W34" s="18">
        <f t="shared" si="32"/>
        <v>2.7378468000000171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8.8919999999999999E-2</v>
      </c>
      <c r="AC34" s="18">
        <f t="shared" si="33"/>
        <v>2.7378468000000171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8.8919999999999999E-2</v>
      </c>
      <c r="AI34" s="18">
        <f t="shared" si="34"/>
        <v>2.7378468000000171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29"/>
        <v>0.78800000000000003</v>
      </c>
      <c r="I35" s="19"/>
      <c r="J35" s="38">
        <v>0.78800000000000003</v>
      </c>
      <c r="K35" s="18">
        <f t="shared" si="30"/>
        <v>0.78800000000000003</v>
      </c>
      <c r="L35" s="19"/>
      <c r="M35" s="21">
        <f t="shared" si="10"/>
        <v>0</v>
      </c>
      <c r="N35" s="22"/>
      <c r="O35" s="19"/>
      <c r="P35" s="38">
        <v>0.78800000000000003</v>
      </c>
      <c r="Q35" s="18">
        <f t="shared" si="31"/>
        <v>0.78800000000000003</v>
      </c>
      <c r="R35" s="19"/>
      <c r="S35" s="21">
        <f t="shared" si="12"/>
        <v>0</v>
      </c>
      <c r="T35" s="22"/>
      <c r="U35" s="19"/>
      <c r="V35" s="38">
        <v>0.78800000000000003</v>
      </c>
      <c r="W35" s="18">
        <f t="shared" si="32"/>
        <v>0.78800000000000003</v>
      </c>
      <c r="X35" s="19"/>
      <c r="Y35" s="21">
        <f t="shared" si="13"/>
        <v>0</v>
      </c>
      <c r="Z35" s="22"/>
      <c r="AA35" s="19"/>
      <c r="AB35" s="38">
        <v>0.78800000000000003</v>
      </c>
      <c r="AC35" s="18">
        <f t="shared" si="33"/>
        <v>0.78800000000000003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34"/>
        <v>0</v>
      </c>
      <c r="AJ35" s="19"/>
      <c r="AK35" s="21">
        <f t="shared" si="15"/>
        <v>-0.78800000000000003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47.136114898924291</v>
      </c>
      <c r="I36" s="31"/>
      <c r="J36" s="42"/>
      <c r="K36" s="44">
        <f>SUM(K29:K35)+K28</f>
        <v>58.215846800000016</v>
      </c>
      <c r="L36" s="31"/>
      <c r="M36" s="32">
        <f t="shared" si="10"/>
        <v>11.079731901075725</v>
      </c>
      <c r="N36" s="33">
        <f t="shared" ref="N36:N46" si="47">IF((H36)=0,"",(M36/H36))</f>
        <v>0.23505823347627192</v>
      </c>
      <c r="O36" s="31"/>
      <c r="P36" s="42"/>
      <c r="Q36" s="44">
        <f>SUM(Q29:Q35)+Q28</f>
        <v>58.045846800000014</v>
      </c>
      <c r="R36" s="31"/>
      <c r="S36" s="32">
        <f t="shared" si="12"/>
        <v>-0.17000000000000171</v>
      </c>
      <c r="T36" s="33">
        <f t="shared" ref="T36:T46" si="48">IF((K36)=0,"",(S36/K36))</f>
        <v>-2.9201670909990382E-3</v>
      </c>
      <c r="U36" s="31"/>
      <c r="V36" s="42"/>
      <c r="W36" s="44">
        <f>SUM(W29:W35)+W28</f>
        <v>59.365846800000021</v>
      </c>
      <c r="X36" s="31"/>
      <c r="Y36" s="32">
        <f t="shared" si="13"/>
        <v>1.3200000000000074</v>
      </c>
      <c r="Z36" s="33">
        <f t="shared" ref="Z36:Z46" si="49">IF((Q36)=0,"",(Y36/Q36))</f>
        <v>2.2740645072301831E-2</v>
      </c>
      <c r="AA36" s="31"/>
      <c r="AB36" s="42"/>
      <c r="AC36" s="44">
        <f>SUM(AC29:AC35)+AC28</f>
        <v>60.19584680000002</v>
      </c>
      <c r="AD36" s="31"/>
      <c r="AE36" s="32">
        <f t="shared" si="14"/>
        <v>0.82999999999999829</v>
      </c>
      <c r="AF36" s="33">
        <f t="shared" ref="AF36:AF46" si="50">IF((W36)=0,"",(AE36/W36))</f>
        <v>1.3981102683437137E-2</v>
      </c>
      <c r="AG36" s="31"/>
      <c r="AH36" s="42"/>
      <c r="AI36" s="44">
        <f>SUM(AI29:AI35)+AI28</f>
        <v>60.997846800000019</v>
      </c>
      <c r="AJ36" s="31"/>
      <c r="AK36" s="32">
        <f t="shared" si="15"/>
        <v>0.8019999999999996</v>
      </c>
      <c r="AL36" s="33">
        <f t="shared" ref="AL36:AL46" si="51">IF((AC36)=0,"",(AK36/AC36))</f>
        <v>1.3323178302726349E-2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1030.7900000000002</v>
      </c>
      <c r="G37" s="20">
        <v>6.3E-3</v>
      </c>
      <c r="H37" s="18">
        <f>F37*G37</f>
        <v>6.493977000000001</v>
      </c>
      <c r="I37" s="19"/>
      <c r="J37" s="20">
        <v>6.4999999999999997E-3</v>
      </c>
      <c r="K37" s="18">
        <f>$F37*J37</f>
        <v>6.7001350000000013</v>
      </c>
      <c r="L37" s="19"/>
      <c r="M37" s="21">
        <f t="shared" si="10"/>
        <v>0.20615800000000029</v>
      </c>
      <c r="N37" s="22">
        <f t="shared" si="47"/>
        <v>3.1746031746031786E-2</v>
      </c>
      <c r="O37" s="19"/>
      <c r="P37" s="20">
        <v>6.7000000000000002E-3</v>
      </c>
      <c r="Q37" s="18">
        <f>$F37*P37</f>
        <v>6.9062930000000016</v>
      </c>
      <c r="R37" s="19"/>
      <c r="S37" s="21">
        <f t="shared" si="12"/>
        <v>0.20615800000000029</v>
      </c>
      <c r="T37" s="22">
        <f t="shared" si="48"/>
        <v>3.0769230769230806E-2</v>
      </c>
      <c r="U37" s="19"/>
      <c r="V37" s="20">
        <v>6.8999999999999999E-3</v>
      </c>
      <c r="W37" s="18">
        <f>$F37*V37</f>
        <v>7.112451000000001</v>
      </c>
      <c r="X37" s="19"/>
      <c r="Y37" s="21">
        <f t="shared" si="13"/>
        <v>0.2061579999999994</v>
      </c>
      <c r="Z37" s="22">
        <f t="shared" si="49"/>
        <v>2.9850746268656622E-2</v>
      </c>
      <c r="AA37" s="19"/>
      <c r="AB37" s="20">
        <v>7.1999999999999998E-3</v>
      </c>
      <c r="AC37" s="18">
        <f>$F37*AB37</f>
        <v>7.4216880000000014</v>
      </c>
      <c r="AD37" s="19"/>
      <c r="AE37" s="21">
        <f t="shared" si="14"/>
        <v>0.30923700000000043</v>
      </c>
      <c r="AF37" s="22">
        <f t="shared" si="50"/>
        <v>4.3478260869565272E-2</v>
      </c>
      <c r="AG37" s="19"/>
      <c r="AH37" s="20">
        <v>7.4000000000000003E-3</v>
      </c>
      <c r="AI37" s="18">
        <f>$F37*AH37</f>
        <v>7.6278460000000017</v>
      </c>
      <c r="AJ37" s="19"/>
      <c r="AK37" s="21">
        <f t="shared" si="15"/>
        <v>0.20615800000000029</v>
      </c>
      <c r="AL37" s="22">
        <f t="shared" si="51"/>
        <v>2.7777777777777811E-2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1030.7900000000002</v>
      </c>
      <c r="G38" s="20">
        <v>4.7000000000000002E-3</v>
      </c>
      <c r="H38" s="18">
        <f>F38*G38</f>
        <v>4.8447130000000014</v>
      </c>
      <c r="I38" s="19"/>
      <c r="J38" s="20">
        <v>5.1000000000000004E-3</v>
      </c>
      <c r="K38" s="18">
        <f>$F38*J38</f>
        <v>5.2570290000000011</v>
      </c>
      <c r="L38" s="19"/>
      <c r="M38" s="21">
        <f t="shared" si="10"/>
        <v>0.41231599999999968</v>
      </c>
      <c r="N38" s="22">
        <f t="shared" si="47"/>
        <v>8.5106382978723319E-2</v>
      </c>
      <c r="O38" s="19"/>
      <c r="P38" s="20">
        <v>5.1999999999999998E-3</v>
      </c>
      <c r="Q38" s="18">
        <f>$F38*P38</f>
        <v>5.3601080000000003</v>
      </c>
      <c r="R38" s="19"/>
      <c r="S38" s="21">
        <f t="shared" si="12"/>
        <v>0.10307899999999925</v>
      </c>
      <c r="T38" s="22">
        <f t="shared" si="48"/>
        <v>1.9607843137254756E-2</v>
      </c>
      <c r="U38" s="19"/>
      <c r="V38" s="20">
        <v>5.3E-3</v>
      </c>
      <c r="W38" s="18">
        <f>$F38*V38</f>
        <v>5.4631870000000013</v>
      </c>
      <c r="X38" s="19"/>
      <c r="Y38" s="21">
        <f t="shared" si="13"/>
        <v>0.10307900000000103</v>
      </c>
      <c r="Z38" s="22">
        <f t="shared" si="49"/>
        <v>1.9230769230769423E-2</v>
      </c>
      <c r="AA38" s="19"/>
      <c r="AB38" s="20">
        <v>5.4000000000000003E-3</v>
      </c>
      <c r="AC38" s="18">
        <f>$F38*AB38</f>
        <v>5.5662660000000015</v>
      </c>
      <c r="AD38" s="19"/>
      <c r="AE38" s="21">
        <f t="shared" si="14"/>
        <v>0.10307900000000014</v>
      </c>
      <c r="AF38" s="22">
        <f t="shared" si="50"/>
        <v>1.8867924528301907E-2</v>
      </c>
      <c r="AG38" s="19"/>
      <c r="AH38" s="20">
        <v>5.4999999999999997E-3</v>
      </c>
      <c r="AI38" s="18">
        <f>$F38*AH38</f>
        <v>5.6693450000000007</v>
      </c>
      <c r="AJ38" s="19"/>
      <c r="AK38" s="21">
        <f t="shared" si="15"/>
        <v>0.10307899999999925</v>
      </c>
      <c r="AL38" s="22">
        <f t="shared" si="51"/>
        <v>1.8518518518518379E-2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58.47480489892429</v>
      </c>
      <c r="I39" s="49"/>
      <c r="J39" s="48"/>
      <c r="K39" s="44">
        <f>SUM(K36:K38)</f>
        <v>70.173010800000014</v>
      </c>
      <c r="L39" s="49"/>
      <c r="M39" s="32">
        <f t="shared" si="10"/>
        <v>11.698205901075724</v>
      </c>
      <c r="N39" s="33">
        <f t="shared" si="47"/>
        <v>0.20005549263988953</v>
      </c>
      <c r="O39" s="49"/>
      <c r="P39" s="48"/>
      <c r="Q39" s="44">
        <f>SUM(Q36:Q38)</f>
        <v>70.312247800000009</v>
      </c>
      <c r="R39" s="49"/>
      <c r="S39" s="32">
        <f t="shared" si="12"/>
        <v>0.13923699999999428</v>
      </c>
      <c r="T39" s="33">
        <f t="shared" si="48"/>
        <v>1.9841958954395361E-3</v>
      </c>
      <c r="U39" s="49"/>
      <c r="V39" s="48"/>
      <c r="W39" s="44">
        <f>SUM(W36:W38)</f>
        <v>71.941484800000026</v>
      </c>
      <c r="X39" s="49"/>
      <c r="Y39" s="32">
        <f t="shared" si="13"/>
        <v>1.6292370000000176</v>
      </c>
      <c r="Z39" s="33">
        <f t="shared" si="49"/>
        <v>2.317145377906717E-2</v>
      </c>
      <c r="AA39" s="49"/>
      <c r="AB39" s="48"/>
      <c r="AC39" s="44">
        <f>SUM(AC36:AC38)</f>
        <v>73.183800800000014</v>
      </c>
      <c r="AD39" s="49"/>
      <c r="AE39" s="32">
        <f t="shared" si="14"/>
        <v>1.2423159999999882</v>
      </c>
      <c r="AF39" s="33">
        <f t="shared" si="50"/>
        <v>1.7268423128236406E-2</v>
      </c>
      <c r="AG39" s="49"/>
      <c r="AH39" s="48"/>
      <c r="AI39" s="44">
        <f>SUM(AI36:AI38)</f>
        <v>74.295037800000031</v>
      </c>
      <c r="AJ39" s="49"/>
      <c r="AK39" s="32">
        <f t="shared" si="15"/>
        <v>1.1112370000000169</v>
      </c>
      <c r="AL39" s="33">
        <f t="shared" si="51"/>
        <v>1.5184193603675428E-2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1030.7900000000002</v>
      </c>
      <c r="G40" s="51">
        <v>4.4000000000000003E-3</v>
      </c>
      <c r="H40" s="162">
        <f t="shared" ref="H40:H48" si="52">F40*G40</f>
        <v>4.535476000000001</v>
      </c>
      <c r="I40" s="19"/>
      <c r="J40" s="51">
        <v>4.4000000000000003E-3</v>
      </c>
      <c r="K40" s="162">
        <f t="shared" ref="K40:K48" si="53">$F40*J40</f>
        <v>4.535476000000001</v>
      </c>
      <c r="L40" s="19"/>
      <c r="M40" s="21">
        <f t="shared" si="10"/>
        <v>0</v>
      </c>
      <c r="N40" s="163">
        <f t="shared" si="47"/>
        <v>0</v>
      </c>
      <c r="O40" s="19"/>
      <c r="P40" s="51">
        <v>4.4000000000000003E-3</v>
      </c>
      <c r="Q40" s="162">
        <f t="shared" ref="Q40:Q48" si="54">$F40*P40</f>
        <v>4.535476000000001</v>
      </c>
      <c r="R40" s="19"/>
      <c r="S40" s="21">
        <f t="shared" si="12"/>
        <v>0</v>
      </c>
      <c r="T40" s="163">
        <f t="shared" si="48"/>
        <v>0</v>
      </c>
      <c r="U40" s="19"/>
      <c r="V40" s="51">
        <v>4.4000000000000003E-3</v>
      </c>
      <c r="W40" s="162">
        <f t="shared" ref="W40:W48" si="55">$F40*V40</f>
        <v>4.535476000000001</v>
      </c>
      <c r="X40" s="19"/>
      <c r="Y40" s="21">
        <f t="shared" si="13"/>
        <v>0</v>
      </c>
      <c r="Z40" s="163">
        <f t="shared" si="49"/>
        <v>0</v>
      </c>
      <c r="AA40" s="19"/>
      <c r="AB40" s="51">
        <v>4.4000000000000003E-3</v>
      </c>
      <c r="AC40" s="162">
        <f t="shared" ref="AC40:AC48" si="56">$F40*AB40</f>
        <v>4.535476000000001</v>
      </c>
      <c r="AD40" s="19"/>
      <c r="AE40" s="21">
        <f t="shared" si="14"/>
        <v>0</v>
      </c>
      <c r="AF40" s="163">
        <f t="shared" si="50"/>
        <v>0</v>
      </c>
      <c r="AG40" s="19"/>
      <c r="AH40" s="51">
        <v>4.4000000000000003E-3</v>
      </c>
      <c r="AI40" s="162">
        <f t="shared" ref="AI40:AI48" si="57">$F40*AH40</f>
        <v>4.535476000000001</v>
      </c>
      <c r="AJ40" s="19"/>
      <c r="AK40" s="21">
        <f t="shared" si="15"/>
        <v>0</v>
      </c>
      <c r="AL40" s="163">
        <f t="shared" si="51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1030.7900000000002</v>
      </c>
      <c r="G41" s="51">
        <v>1.1999999999999999E-3</v>
      </c>
      <c r="H41" s="162">
        <f t="shared" si="52"/>
        <v>1.2369480000000002</v>
      </c>
      <c r="I41" s="19"/>
      <c r="J41" s="51">
        <v>1.1999999999999999E-3</v>
      </c>
      <c r="K41" s="162">
        <f t="shared" si="53"/>
        <v>1.2369480000000002</v>
      </c>
      <c r="L41" s="19"/>
      <c r="M41" s="21">
        <f t="shared" si="10"/>
        <v>0</v>
      </c>
      <c r="N41" s="163">
        <f t="shared" si="47"/>
        <v>0</v>
      </c>
      <c r="O41" s="19"/>
      <c r="P41" s="51">
        <v>1.2999999999999999E-3</v>
      </c>
      <c r="Q41" s="162">
        <f t="shared" si="54"/>
        <v>1.3400270000000001</v>
      </c>
      <c r="R41" s="19"/>
      <c r="S41" s="21">
        <f t="shared" si="12"/>
        <v>0.10307899999999992</v>
      </c>
      <c r="T41" s="163">
        <f t="shared" si="48"/>
        <v>8.3333333333333259E-2</v>
      </c>
      <c r="U41" s="19"/>
      <c r="V41" s="51">
        <v>1.2999999999999999E-3</v>
      </c>
      <c r="W41" s="162">
        <f t="shared" si="55"/>
        <v>1.3400270000000001</v>
      </c>
      <c r="X41" s="19"/>
      <c r="Y41" s="21">
        <f t="shared" si="13"/>
        <v>0</v>
      </c>
      <c r="Z41" s="163">
        <f t="shared" si="49"/>
        <v>0</v>
      </c>
      <c r="AA41" s="19"/>
      <c r="AB41" s="51">
        <v>1.2999999999999999E-3</v>
      </c>
      <c r="AC41" s="162">
        <f t="shared" si="56"/>
        <v>1.3400270000000001</v>
      </c>
      <c r="AD41" s="19"/>
      <c r="AE41" s="21">
        <f t="shared" si="14"/>
        <v>0</v>
      </c>
      <c r="AF41" s="163">
        <f t="shared" si="50"/>
        <v>0</v>
      </c>
      <c r="AG41" s="19"/>
      <c r="AH41" s="51">
        <v>1.2999999999999999E-3</v>
      </c>
      <c r="AI41" s="162">
        <f t="shared" si="57"/>
        <v>1.3400270000000001</v>
      </c>
      <c r="AJ41" s="19"/>
      <c r="AK41" s="21">
        <f t="shared" si="15"/>
        <v>0</v>
      </c>
      <c r="AL41" s="163">
        <f t="shared" si="51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52"/>
        <v>0.25</v>
      </c>
      <c r="I42" s="19"/>
      <c r="J42" s="51">
        <v>0.25</v>
      </c>
      <c r="K42" s="162">
        <f t="shared" si="53"/>
        <v>0.25</v>
      </c>
      <c r="L42" s="19"/>
      <c r="M42" s="21">
        <f t="shared" si="10"/>
        <v>0</v>
      </c>
      <c r="N42" s="163">
        <f t="shared" si="47"/>
        <v>0</v>
      </c>
      <c r="O42" s="19"/>
      <c r="P42" s="51">
        <v>0.25</v>
      </c>
      <c r="Q42" s="162">
        <f t="shared" si="54"/>
        <v>0.25</v>
      </c>
      <c r="R42" s="19"/>
      <c r="S42" s="21">
        <f t="shared" si="12"/>
        <v>0</v>
      </c>
      <c r="T42" s="163">
        <f t="shared" si="48"/>
        <v>0</v>
      </c>
      <c r="U42" s="19"/>
      <c r="V42" s="51">
        <v>0.25</v>
      </c>
      <c r="W42" s="162">
        <f t="shared" si="55"/>
        <v>0.25</v>
      </c>
      <c r="X42" s="19"/>
      <c r="Y42" s="21">
        <f t="shared" si="13"/>
        <v>0</v>
      </c>
      <c r="Z42" s="163">
        <f t="shared" si="49"/>
        <v>0</v>
      </c>
      <c r="AA42" s="19"/>
      <c r="AB42" s="51">
        <v>0.25</v>
      </c>
      <c r="AC42" s="162">
        <f t="shared" si="56"/>
        <v>0.25</v>
      </c>
      <c r="AD42" s="19"/>
      <c r="AE42" s="21">
        <f t="shared" si="14"/>
        <v>0</v>
      </c>
      <c r="AF42" s="163">
        <f t="shared" si="50"/>
        <v>0</v>
      </c>
      <c r="AG42" s="19"/>
      <c r="AH42" s="51">
        <v>0.25</v>
      </c>
      <c r="AI42" s="162">
        <f t="shared" si="57"/>
        <v>0.25</v>
      </c>
      <c r="AJ42" s="19"/>
      <c r="AK42" s="21">
        <f t="shared" si="15"/>
        <v>0</v>
      </c>
      <c r="AL42" s="163">
        <f t="shared" si="51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1000</v>
      </c>
      <c r="G43" s="51">
        <v>7.0000000000000001E-3</v>
      </c>
      <c r="H43" s="162">
        <f t="shared" si="52"/>
        <v>7</v>
      </c>
      <c r="I43" s="19"/>
      <c r="J43" s="51">
        <v>7.0000000000000001E-3</v>
      </c>
      <c r="K43" s="162">
        <f t="shared" si="53"/>
        <v>7</v>
      </c>
      <c r="L43" s="19"/>
      <c r="M43" s="21">
        <f t="shared" si="10"/>
        <v>0</v>
      </c>
      <c r="N43" s="163">
        <f t="shared" si="47"/>
        <v>0</v>
      </c>
      <c r="O43" s="19"/>
      <c r="P43" s="51">
        <v>7.0000000000000001E-3</v>
      </c>
      <c r="Q43" s="162">
        <f t="shared" si="54"/>
        <v>7</v>
      </c>
      <c r="R43" s="19"/>
      <c r="S43" s="21">
        <f t="shared" si="12"/>
        <v>0</v>
      </c>
      <c r="T43" s="163">
        <f t="shared" si="48"/>
        <v>0</v>
      </c>
      <c r="U43" s="19"/>
      <c r="V43" s="51">
        <v>7.0000000000000001E-3</v>
      </c>
      <c r="W43" s="162">
        <f t="shared" si="55"/>
        <v>7</v>
      </c>
      <c r="X43" s="19"/>
      <c r="Y43" s="21">
        <f t="shared" si="13"/>
        <v>0</v>
      </c>
      <c r="Z43" s="163">
        <f t="shared" si="49"/>
        <v>0</v>
      </c>
      <c r="AA43" s="19"/>
      <c r="AB43" s="51">
        <v>7.0000000000000001E-3</v>
      </c>
      <c r="AC43" s="162">
        <f t="shared" si="56"/>
        <v>7</v>
      </c>
      <c r="AD43" s="19"/>
      <c r="AE43" s="21">
        <f t="shared" si="14"/>
        <v>0</v>
      </c>
      <c r="AF43" s="163">
        <f t="shared" si="50"/>
        <v>0</v>
      </c>
      <c r="AG43" s="19"/>
      <c r="AH43" s="51">
        <v>7.0000000000000001E-3</v>
      </c>
      <c r="AI43" s="162">
        <f t="shared" si="57"/>
        <v>7</v>
      </c>
      <c r="AJ43" s="19"/>
      <c r="AK43" s="21">
        <f t="shared" si="15"/>
        <v>0</v>
      </c>
      <c r="AL43" s="163">
        <f t="shared" si="51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640</v>
      </c>
      <c r="G44" s="55">
        <v>7.1999999999999995E-2</v>
      </c>
      <c r="H44" s="162">
        <f t="shared" si="52"/>
        <v>46.08</v>
      </c>
      <c r="I44" s="19"/>
      <c r="J44" s="55">
        <v>7.1999999999999995E-2</v>
      </c>
      <c r="K44" s="162">
        <f t="shared" si="53"/>
        <v>46.08</v>
      </c>
      <c r="L44" s="19"/>
      <c r="M44" s="21">
        <f t="shared" si="10"/>
        <v>0</v>
      </c>
      <c r="N44" s="163">
        <f t="shared" si="47"/>
        <v>0</v>
      </c>
      <c r="O44" s="19"/>
      <c r="P44" s="55">
        <v>7.1999999999999995E-2</v>
      </c>
      <c r="Q44" s="162">
        <f t="shared" si="54"/>
        <v>46.08</v>
      </c>
      <c r="R44" s="19"/>
      <c r="S44" s="21">
        <f t="shared" si="12"/>
        <v>0</v>
      </c>
      <c r="T44" s="163">
        <f t="shared" si="48"/>
        <v>0</v>
      </c>
      <c r="U44" s="19"/>
      <c r="V44" s="55">
        <v>7.1999999999999995E-2</v>
      </c>
      <c r="W44" s="162">
        <f t="shared" si="55"/>
        <v>46.08</v>
      </c>
      <c r="X44" s="19"/>
      <c r="Y44" s="21">
        <f t="shared" si="13"/>
        <v>0</v>
      </c>
      <c r="Z44" s="163">
        <f t="shared" si="49"/>
        <v>0</v>
      </c>
      <c r="AA44" s="19"/>
      <c r="AB44" s="55">
        <v>7.1999999999999995E-2</v>
      </c>
      <c r="AC44" s="162">
        <f t="shared" si="56"/>
        <v>46.08</v>
      </c>
      <c r="AD44" s="19"/>
      <c r="AE44" s="21">
        <f t="shared" si="14"/>
        <v>0</v>
      </c>
      <c r="AF44" s="163">
        <f t="shared" si="50"/>
        <v>0</v>
      </c>
      <c r="AG44" s="19"/>
      <c r="AH44" s="55">
        <v>7.1999999999999995E-2</v>
      </c>
      <c r="AI44" s="162">
        <f t="shared" si="57"/>
        <v>46.08</v>
      </c>
      <c r="AJ44" s="19"/>
      <c r="AK44" s="21">
        <f t="shared" si="15"/>
        <v>0</v>
      </c>
      <c r="AL44" s="163">
        <f t="shared" si="51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180</v>
      </c>
      <c r="G45" s="55">
        <v>0.109</v>
      </c>
      <c r="H45" s="162">
        <f t="shared" si="52"/>
        <v>19.62</v>
      </c>
      <c r="I45" s="19"/>
      <c r="J45" s="55">
        <v>0.109</v>
      </c>
      <c r="K45" s="162">
        <f t="shared" si="53"/>
        <v>19.62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54"/>
        <v>19.62</v>
      </c>
      <c r="R45" s="19"/>
      <c r="S45" s="21">
        <f t="shared" si="12"/>
        <v>0</v>
      </c>
      <c r="T45" s="163">
        <f t="shared" si="48"/>
        <v>0</v>
      </c>
      <c r="U45" s="19"/>
      <c r="V45" s="55">
        <v>0.109</v>
      </c>
      <c r="W45" s="162">
        <f t="shared" si="55"/>
        <v>19.62</v>
      </c>
      <c r="X45" s="19"/>
      <c r="Y45" s="21">
        <f t="shared" si="13"/>
        <v>0</v>
      </c>
      <c r="Z45" s="163">
        <f t="shared" si="49"/>
        <v>0</v>
      </c>
      <c r="AA45" s="19"/>
      <c r="AB45" s="55">
        <v>0.109</v>
      </c>
      <c r="AC45" s="162">
        <f t="shared" si="56"/>
        <v>19.62</v>
      </c>
      <c r="AD45" s="19"/>
      <c r="AE45" s="21">
        <f t="shared" si="14"/>
        <v>0</v>
      </c>
      <c r="AF45" s="163">
        <f t="shared" si="50"/>
        <v>0</v>
      </c>
      <c r="AG45" s="19"/>
      <c r="AH45" s="55">
        <v>0.109</v>
      </c>
      <c r="AI45" s="162">
        <f t="shared" si="57"/>
        <v>19.62</v>
      </c>
      <c r="AJ45" s="19"/>
      <c r="AK45" s="21">
        <f t="shared" si="15"/>
        <v>0</v>
      </c>
      <c r="AL45" s="163">
        <f t="shared" si="51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180</v>
      </c>
      <c r="G46" s="55">
        <v>0.129</v>
      </c>
      <c r="H46" s="162">
        <f t="shared" si="52"/>
        <v>23.22</v>
      </c>
      <c r="I46" s="19"/>
      <c r="J46" s="55">
        <v>0.129</v>
      </c>
      <c r="K46" s="162">
        <f t="shared" si="53"/>
        <v>23.22</v>
      </c>
      <c r="L46" s="19"/>
      <c r="M46" s="21">
        <f t="shared" si="10"/>
        <v>0</v>
      </c>
      <c r="N46" s="163">
        <f t="shared" si="47"/>
        <v>0</v>
      </c>
      <c r="O46" s="19"/>
      <c r="P46" s="55">
        <v>0.129</v>
      </c>
      <c r="Q46" s="162">
        <f t="shared" si="54"/>
        <v>23.22</v>
      </c>
      <c r="R46" s="19"/>
      <c r="S46" s="21">
        <f t="shared" si="12"/>
        <v>0</v>
      </c>
      <c r="T46" s="163">
        <f t="shared" si="48"/>
        <v>0</v>
      </c>
      <c r="U46" s="19"/>
      <c r="V46" s="55">
        <v>0.129</v>
      </c>
      <c r="W46" s="162">
        <f t="shared" si="55"/>
        <v>23.22</v>
      </c>
      <c r="X46" s="19"/>
      <c r="Y46" s="21">
        <f t="shared" si="13"/>
        <v>0</v>
      </c>
      <c r="Z46" s="163">
        <f t="shared" si="49"/>
        <v>0</v>
      </c>
      <c r="AA46" s="19"/>
      <c r="AB46" s="55">
        <v>0.129</v>
      </c>
      <c r="AC46" s="162">
        <f t="shared" si="56"/>
        <v>23.22</v>
      </c>
      <c r="AD46" s="19"/>
      <c r="AE46" s="21">
        <f t="shared" si="14"/>
        <v>0</v>
      </c>
      <c r="AF46" s="163">
        <f t="shared" si="50"/>
        <v>0</v>
      </c>
      <c r="AG46" s="19"/>
      <c r="AH46" s="55">
        <v>0.129</v>
      </c>
      <c r="AI46" s="162">
        <f t="shared" si="57"/>
        <v>23.22</v>
      </c>
      <c r="AJ46" s="19"/>
      <c r="AK46" s="21">
        <f t="shared" si="15"/>
        <v>0</v>
      </c>
      <c r="AL46" s="163">
        <f t="shared" si="51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G7&gt;=750), 750, IF(AND(N3=1, AND(G7&lt;750, G7&gt;=0)), G7, IF(AND(N3=2, G7&gt;=750), 750, IF(AND(N3=2, AND(G7&lt;750, G7&gt;=0)), G7))))</f>
        <v>750</v>
      </c>
      <c r="G47" s="55">
        <v>8.3000000000000004E-2</v>
      </c>
      <c r="H47" s="162">
        <f t="shared" si="52"/>
        <v>62.25</v>
      </c>
      <c r="I47" s="60"/>
      <c r="J47" s="55">
        <v>8.3000000000000004E-2</v>
      </c>
      <c r="K47" s="162">
        <f t="shared" si="53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54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55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56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57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G7&gt;=750), G7-750, IF(AND(N3=1, AND(G7&lt;750, G7&gt;=0)), 0, IF(AND(N3=2, G7&gt;=750), G7-750, IF(AND(N3=2, AND(G7&lt;750, G7&gt;=0)), 0))))</f>
        <v>250</v>
      </c>
      <c r="G48" s="55">
        <v>9.7000000000000003E-2</v>
      </c>
      <c r="H48" s="162">
        <f t="shared" si="52"/>
        <v>24.25</v>
      </c>
      <c r="I48" s="60"/>
      <c r="J48" s="55">
        <v>9.7000000000000003E-2</v>
      </c>
      <c r="K48" s="162">
        <f t="shared" si="53"/>
        <v>24.25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54"/>
        <v>24.25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55"/>
        <v>24.25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56"/>
        <v>24.25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57"/>
        <v>24.25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160.41722889892429</v>
      </c>
      <c r="I50" s="76"/>
      <c r="J50" s="73"/>
      <c r="K50" s="75">
        <f>SUM(K40:K46,K39)</f>
        <v>172.1154348</v>
      </c>
      <c r="L50" s="76"/>
      <c r="M50" s="77">
        <f>K50-H50</f>
        <v>11.69820590107571</v>
      </c>
      <c r="N50" s="78">
        <f>IF((H50)=0,"",(M50/H50))</f>
        <v>7.2923625357264571E-2</v>
      </c>
      <c r="O50" s="76"/>
      <c r="P50" s="73"/>
      <c r="Q50" s="75">
        <f>SUM(Q40:Q46,Q39)</f>
        <v>172.35775080000002</v>
      </c>
      <c r="R50" s="76"/>
      <c r="S50" s="77">
        <f t="shared" si="12"/>
        <v>0.24231600000001663</v>
      </c>
      <c r="T50" s="78">
        <f>IF((K50)=0,"",(S50/K50))</f>
        <v>1.4078690867067817E-3</v>
      </c>
      <c r="U50" s="76"/>
      <c r="V50" s="73"/>
      <c r="W50" s="75">
        <f>SUM(W40:W46,W39)</f>
        <v>173.98698780000001</v>
      </c>
      <c r="X50" s="76"/>
      <c r="Y50" s="77">
        <f t="shared" si="13"/>
        <v>1.6292369999999892</v>
      </c>
      <c r="Z50" s="78">
        <f>IF((Q50)=0,"",(Y50/Q50))</f>
        <v>9.452647139092215E-3</v>
      </c>
      <c r="AA50" s="76"/>
      <c r="AB50" s="73"/>
      <c r="AC50" s="75">
        <f>SUM(AC40:AC46,AC39)</f>
        <v>175.22930380000003</v>
      </c>
      <c r="AD50" s="76"/>
      <c r="AE50" s="77">
        <f t="shared" si="14"/>
        <v>1.2423160000000166</v>
      </c>
      <c r="AF50" s="78">
        <f>IF((W50)=0,"",(AE50/W50))</f>
        <v>7.1402810963545893E-3</v>
      </c>
      <c r="AG50" s="76"/>
      <c r="AH50" s="73"/>
      <c r="AI50" s="75">
        <f>SUM(AI40:AI46,AI39)</f>
        <v>176.34054080000004</v>
      </c>
      <c r="AJ50" s="76"/>
      <c r="AK50" s="77">
        <f t="shared" si="15"/>
        <v>1.1112370000000169</v>
      </c>
      <c r="AL50" s="78">
        <f>IF((AC50)=0,"",(AK50/AC50))</f>
        <v>6.3416162474076825E-3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20.85423975686016</v>
      </c>
      <c r="I51" s="83"/>
      <c r="J51" s="80">
        <v>0.13</v>
      </c>
      <c r="K51" s="84">
        <f>K50*J51</f>
        <v>22.375006524</v>
      </c>
      <c r="L51" s="83"/>
      <c r="M51" s="85">
        <f>K51-H51</f>
        <v>1.5207667671398397</v>
      </c>
      <c r="N51" s="86">
        <f>IF((H51)=0,"",(M51/H51))</f>
        <v>7.2923625357264432E-2</v>
      </c>
      <c r="O51" s="83"/>
      <c r="P51" s="80">
        <v>0.13</v>
      </c>
      <c r="Q51" s="84">
        <f>Q50*P51</f>
        <v>22.406507604000002</v>
      </c>
      <c r="R51" s="83"/>
      <c r="S51" s="85">
        <f t="shared" si="12"/>
        <v>3.1501080000001735E-2</v>
      </c>
      <c r="T51" s="86">
        <f>IF((K51)=0,"",(S51/K51))</f>
        <v>1.4078690867067626E-3</v>
      </c>
      <c r="U51" s="83"/>
      <c r="V51" s="80">
        <v>0.13</v>
      </c>
      <c r="W51" s="84">
        <f>W50*V51</f>
        <v>22.618308414000001</v>
      </c>
      <c r="X51" s="83"/>
      <c r="Y51" s="85">
        <f t="shared" si="13"/>
        <v>0.21180080999999973</v>
      </c>
      <c r="Z51" s="86">
        <f>IF((Q51)=0,"",(Y51/Q51))</f>
        <v>9.452647139092267E-3</v>
      </c>
      <c r="AA51" s="83"/>
      <c r="AB51" s="80">
        <v>0.13</v>
      </c>
      <c r="AC51" s="84">
        <f>AC50*AB51</f>
        <v>22.779809494000006</v>
      </c>
      <c r="AD51" s="83"/>
      <c r="AE51" s="85">
        <f t="shared" si="14"/>
        <v>0.16150108000000429</v>
      </c>
      <c r="AF51" s="86">
        <f>IF((W51)=0,"",(AE51/W51))</f>
        <v>7.1402810963546838E-3</v>
      </c>
      <c r="AG51" s="83"/>
      <c r="AH51" s="80">
        <v>0.13</v>
      </c>
      <c r="AI51" s="84">
        <f>AI50*AH51</f>
        <v>22.924270304000007</v>
      </c>
      <c r="AJ51" s="83"/>
      <c r="AK51" s="85">
        <f t="shared" si="15"/>
        <v>0.14446081000000177</v>
      </c>
      <c r="AL51" s="86">
        <f>IF((AC51)=0,"",(AK51/AC51))</f>
        <v>6.3416162474076634E-3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181.27146865578445</v>
      </c>
      <c r="I52" s="83"/>
      <c r="J52" s="88"/>
      <c r="K52" s="84">
        <f>K50+K51</f>
        <v>194.49044132400002</v>
      </c>
      <c r="L52" s="83"/>
      <c r="M52" s="85">
        <f>K52-H52</f>
        <v>13.218972668215571</v>
      </c>
      <c r="N52" s="86">
        <f>IF((H52)=0,"",(M52/H52))</f>
        <v>7.2923625357264668E-2</v>
      </c>
      <c r="O52" s="83"/>
      <c r="P52" s="88"/>
      <c r="Q52" s="84">
        <f>Q50+Q51</f>
        <v>194.76425840400003</v>
      </c>
      <c r="R52" s="83"/>
      <c r="S52" s="85">
        <f t="shared" si="12"/>
        <v>0.27381708000001481</v>
      </c>
      <c r="T52" s="86">
        <f>IF((K52)=0,"",(S52/K52))</f>
        <v>1.4078690867067611E-3</v>
      </c>
      <c r="U52" s="83"/>
      <c r="V52" s="88"/>
      <c r="W52" s="84">
        <f>W50+W51</f>
        <v>196.60529621400002</v>
      </c>
      <c r="X52" s="83"/>
      <c r="Y52" s="85">
        <f t="shared" si="13"/>
        <v>1.8410378099999889</v>
      </c>
      <c r="Z52" s="86">
        <f>IF((Q52)=0,"",(Y52/Q52))</f>
        <v>9.4526471390922202E-3</v>
      </c>
      <c r="AA52" s="83"/>
      <c r="AB52" s="88"/>
      <c r="AC52" s="84">
        <f>AC50+AC51</f>
        <v>198.00911329400003</v>
      </c>
      <c r="AD52" s="83"/>
      <c r="AE52" s="85">
        <f t="shared" si="14"/>
        <v>1.4038170800000103</v>
      </c>
      <c r="AF52" s="86">
        <f>IF((W52)=0,"",(AE52/W52))</f>
        <v>7.1402810963545459E-3</v>
      </c>
      <c r="AG52" s="83"/>
      <c r="AH52" s="88"/>
      <c r="AI52" s="84">
        <f>AI50+AI51</f>
        <v>199.26481110400005</v>
      </c>
      <c r="AJ52" s="83"/>
      <c r="AK52" s="85">
        <f t="shared" si="15"/>
        <v>1.2556978100000151</v>
      </c>
      <c r="AL52" s="86">
        <f>IF((AC52)=0,"",(AK52/AC52))</f>
        <v>6.3416162474076625E-3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-18.13</v>
      </c>
      <c r="I53" s="83"/>
      <c r="J53" s="88"/>
      <c r="K53" s="90">
        <f>ROUND(-K52*10%,2)</f>
        <v>-19.45</v>
      </c>
      <c r="L53" s="83"/>
      <c r="M53" s="91">
        <f>K53-H53</f>
        <v>-1.3200000000000003</v>
      </c>
      <c r="N53" s="92">
        <f>IF((H53)=0,"",(M53/H53))</f>
        <v>7.2807501378929967E-2</v>
      </c>
      <c r="O53" s="83"/>
      <c r="P53" s="88"/>
      <c r="Q53" s="90">
        <f>ROUND(-Q52*10%,2)</f>
        <v>-19.48</v>
      </c>
      <c r="R53" s="83"/>
      <c r="S53" s="91">
        <f t="shared" si="12"/>
        <v>-3.0000000000001137E-2</v>
      </c>
      <c r="T53" s="92">
        <f>IF((K53)=0,"",(S53/K53))</f>
        <v>1.5424164524422178E-3</v>
      </c>
      <c r="U53" s="83"/>
      <c r="V53" s="88"/>
      <c r="W53" s="90">
        <f>ROUND(-W52*10%,2)</f>
        <v>-19.66</v>
      </c>
      <c r="X53" s="83"/>
      <c r="Y53" s="91">
        <f t="shared" si="13"/>
        <v>-0.17999999999999972</v>
      </c>
      <c r="Z53" s="92">
        <f>IF((Q53)=0,"",(Y53/Q53))</f>
        <v>9.2402464065708279E-3</v>
      </c>
      <c r="AA53" s="83"/>
      <c r="AB53" s="88"/>
      <c r="AC53" s="90">
        <f>ROUND(-AC52*10%,2)</f>
        <v>-19.8</v>
      </c>
      <c r="AD53" s="83"/>
      <c r="AE53" s="91">
        <f t="shared" si="14"/>
        <v>-0.14000000000000057</v>
      </c>
      <c r="AF53" s="92">
        <f>IF((W53)=0,"",(AE53/W53))</f>
        <v>7.1210579857579129E-3</v>
      </c>
      <c r="AG53" s="83"/>
      <c r="AH53" s="88"/>
      <c r="AI53" s="90">
        <f>ROUND(-AI52*10%,2)</f>
        <v>-19.93</v>
      </c>
      <c r="AJ53" s="83"/>
      <c r="AK53" s="91">
        <f t="shared" si="15"/>
        <v>-0.12999999999999901</v>
      </c>
      <c r="AL53" s="92">
        <f>IF((AC53)=0,"",(AK53/AC53))</f>
        <v>6.5656565656565151E-3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163.14146865578445</v>
      </c>
      <c r="I54" s="96"/>
      <c r="J54" s="93"/>
      <c r="K54" s="97">
        <f>K52+K53</f>
        <v>175.04044132400003</v>
      </c>
      <c r="L54" s="96"/>
      <c r="M54" s="98">
        <f>K54-H54</f>
        <v>11.898972668215578</v>
      </c>
      <c r="N54" s="99">
        <f>IF((H54)=0,"",(M54/H54))</f>
        <v>7.2936530278034123E-2</v>
      </c>
      <c r="O54" s="96"/>
      <c r="P54" s="93"/>
      <c r="Q54" s="97">
        <f>Q52+Q53</f>
        <v>175.28425840400004</v>
      </c>
      <c r="R54" s="96"/>
      <c r="S54" s="98">
        <f t="shared" si="12"/>
        <v>0.24381708000001368</v>
      </c>
      <c r="T54" s="99">
        <f>IF((K54)=0,"",(S54/K54))</f>
        <v>1.3929185630234331E-3</v>
      </c>
      <c r="U54" s="96"/>
      <c r="V54" s="93"/>
      <c r="W54" s="97">
        <f>W52+W53</f>
        <v>176.94529621400002</v>
      </c>
      <c r="X54" s="96"/>
      <c r="Y54" s="98">
        <f t="shared" si="13"/>
        <v>1.6610378099999821</v>
      </c>
      <c r="Z54" s="99">
        <f>IF((Q54)=0,"",(Y54/Q54))</f>
        <v>9.4762520326929518E-3</v>
      </c>
      <c r="AA54" s="96"/>
      <c r="AB54" s="93"/>
      <c r="AC54" s="97">
        <f>AC52+AC53</f>
        <v>178.20911329400002</v>
      </c>
      <c r="AD54" s="96"/>
      <c r="AE54" s="98">
        <f t="shared" si="14"/>
        <v>1.2638170799999955</v>
      </c>
      <c r="AF54" s="99">
        <f>IF((W54)=0,"",(AE54/W54))</f>
        <v>7.1424169336014344E-3</v>
      </c>
      <c r="AG54" s="96"/>
      <c r="AH54" s="93"/>
      <c r="AI54" s="97">
        <f>AI52+AI53</f>
        <v>179.33481110400004</v>
      </c>
      <c r="AJ54" s="96"/>
      <c r="AK54" s="98">
        <f t="shared" si="15"/>
        <v>1.1256978100000197</v>
      </c>
      <c r="AL54" s="99">
        <f>IF((AC54)=0,"",(AK54/AC54))</f>
        <v>6.3167241517155335E-3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157.99722889892428</v>
      </c>
      <c r="I56" s="110"/>
      <c r="J56" s="107"/>
      <c r="K56" s="109">
        <f>SUM(K47:K48,K39,K40:K43)</f>
        <v>169.69543480000002</v>
      </c>
      <c r="L56" s="110"/>
      <c r="M56" s="111">
        <f>K56-H56</f>
        <v>11.698205901075738</v>
      </c>
      <c r="N56" s="78">
        <f>IF((H56)=0,"",(M56/H56))</f>
        <v>7.4040576424029836E-2</v>
      </c>
      <c r="O56" s="110"/>
      <c r="P56" s="107"/>
      <c r="Q56" s="109">
        <f>SUM(Q47:Q48,Q39,Q40:Q43)</f>
        <v>169.9377508</v>
      </c>
      <c r="R56" s="110"/>
      <c r="S56" s="111">
        <f t="shared" si="12"/>
        <v>0.24231599999998821</v>
      </c>
      <c r="T56" s="78">
        <f>IF((K56)=0,"",(S56/K56))</f>
        <v>1.4279464871024814E-3</v>
      </c>
      <c r="U56" s="110"/>
      <c r="V56" s="107"/>
      <c r="W56" s="109">
        <f>SUM(W47:W48,W39,W40:W43)</f>
        <v>171.56698779999999</v>
      </c>
      <c r="X56" s="110"/>
      <c r="Y56" s="111">
        <f t="shared" si="13"/>
        <v>1.6292369999999892</v>
      </c>
      <c r="Z56" s="78">
        <f>IF((Q56)=0,"",(Y56/Q56))</f>
        <v>9.5872576418728796E-3</v>
      </c>
      <c r="AA56" s="110"/>
      <c r="AB56" s="107"/>
      <c r="AC56" s="109">
        <f>SUM(AC47:AC48,AC39,AC40:AC43)</f>
        <v>172.80930380000001</v>
      </c>
      <c r="AD56" s="110"/>
      <c r="AE56" s="111">
        <f t="shared" si="14"/>
        <v>1.2423160000000166</v>
      </c>
      <c r="AF56" s="78">
        <f>IF((W56)=0,"",(AE56/W56))</f>
        <v>7.2409967437804292E-3</v>
      </c>
      <c r="AG56" s="110"/>
      <c r="AH56" s="107"/>
      <c r="AI56" s="109">
        <f>SUM(AI47:AI48,AI39,AI40:AI43)</f>
        <v>173.92054080000003</v>
      </c>
      <c r="AJ56" s="110"/>
      <c r="AK56" s="111">
        <f t="shared" si="15"/>
        <v>1.1112370000000169</v>
      </c>
      <c r="AL56" s="78">
        <f>IF((AC56)=0,"",(AK56/AC56))</f>
        <v>6.4304234526984813E-3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20.539639756860158</v>
      </c>
      <c r="I57" s="115"/>
      <c r="J57" s="113">
        <v>0.13</v>
      </c>
      <c r="K57" s="116">
        <f>K56*J57</f>
        <v>22.060406524000001</v>
      </c>
      <c r="L57" s="115"/>
      <c r="M57" s="117">
        <f>K57-H57</f>
        <v>1.5207667671398433</v>
      </c>
      <c r="N57" s="86">
        <f>IF((H57)=0,"",(M57/H57))</f>
        <v>7.4040576424029697E-2</v>
      </c>
      <c r="O57" s="115"/>
      <c r="P57" s="113">
        <v>0.13</v>
      </c>
      <c r="Q57" s="116">
        <f>Q56*P57</f>
        <v>22.091907604000003</v>
      </c>
      <c r="R57" s="115"/>
      <c r="S57" s="117">
        <f t="shared" si="12"/>
        <v>3.1501080000001735E-2</v>
      </c>
      <c r="T57" s="86">
        <f>IF((K57)=0,"",(S57/K57))</f>
        <v>1.4279464871026297E-3</v>
      </c>
      <c r="U57" s="115"/>
      <c r="V57" s="113">
        <v>0.13</v>
      </c>
      <c r="W57" s="116">
        <f>W56*V57</f>
        <v>22.303708413999999</v>
      </c>
      <c r="X57" s="115"/>
      <c r="Y57" s="117">
        <f t="shared" si="13"/>
        <v>0.21180080999999618</v>
      </c>
      <c r="Z57" s="86">
        <f>IF((Q57)=0,"",(Y57/Q57))</f>
        <v>9.5872576418727703E-3</v>
      </c>
      <c r="AA57" s="115"/>
      <c r="AB57" s="113">
        <v>0.13</v>
      </c>
      <c r="AC57" s="116">
        <f>AC56*AB57</f>
        <v>22.465209494000003</v>
      </c>
      <c r="AD57" s="115"/>
      <c r="AE57" s="117">
        <f t="shared" si="14"/>
        <v>0.16150108000000429</v>
      </c>
      <c r="AF57" s="86">
        <f>IF((W57)=0,"",(AE57/W57))</f>
        <v>7.2409967437805254E-3</v>
      </c>
      <c r="AG57" s="115"/>
      <c r="AH57" s="113">
        <v>0.13</v>
      </c>
      <c r="AI57" s="116">
        <f>AI56*AH57</f>
        <v>22.609670304000005</v>
      </c>
      <c r="AJ57" s="115"/>
      <c r="AK57" s="117">
        <f t="shared" si="15"/>
        <v>0.14446081000000177</v>
      </c>
      <c r="AL57" s="86">
        <f>IF((AC57)=0,"",(AK57/AC57))</f>
        <v>6.4304234526984623E-3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178.53686865578445</v>
      </c>
      <c r="I58" s="115"/>
      <c r="J58" s="119"/>
      <c r="K58" s="116">
        <f>K56+K57</f>
        <v>191.75584132400002</v>
      </c>
      <c r="L58" s="115"/>
      <c r="M58" s="117">
        <f>K58-H58</f>
        <v>13.218972668215571</v>
      </c>
      <c r="N58" s="86">
        <f>IF((H58)=0,"",(M58/H58))</f>
        <v>7.4040576424029753E-2</v>
      </c>
      <c r="O58" s="115"/>
      <c r="P58" s="119"/>
      <c r="Q58" s="116">
        <f>Q56+Q57</f>
        <v>192.029658404</v>
      </c>
      <c r="R58" s="115"/>
      <c r="S58" s="117">
        <f t="shared" si="12"/>
        <v>0.27381707999998639</v>
      </c>
      <c r="T58" s="86">
        <f>IF((K58)=0,"",(S58/K58))</f>
        <v>1.4279464871024799E-3</v>
      </c>
      <c r="U58" s="115"/>
      <c r="V58" s="119"/>
      <c r="W58" s="116">
        <f>W56+W57</f>
        <v>193.87069621399999</v>
      </c>
      <c r="X58" s="115"/>
      <c r="Y58" s="117">
        <f t="shared" si="13"/>
        <v>1.8410378099999889</v>
      </c>
      <c r="Z58" s="86">
        <f>IF((Q58)=0,"",(Y58/Q58))</f>
        <v>9.5872576418728865E-3</v>
      </c>
      <c r="AA58" s="115"/>
      <c r="AB58" s="119"/>
      <c r="AC58" s="116">
        <f>AC56+AC57</f>
        <v>195.274513294</v>
      </c>
      <c r="AD58" s="115"/>
      <c r="AE58" s="117">
        <f t="shared" si="14"/>
        <v>1.4038170800000103</v>
      </c>
      <c r="AF58" s="86">
        <f>IF((W58)=0,"",(AE58/W58))</f>
        <v>7.2409967437803858E-3</v>
      </c>
      <c r="AG58" s="115"/>
      <c r="AH58" s="119"/>
      <c r="AI58" s="116">
        <f>AI56+AI57</f>
        <v>196.53021110400005</v>
      </c>
      <c r="AJ58" s="115"/>
      <c r="AK58" s="117">
        <f t="shared" si="15"/>
        <v>1.2556978100000435</v>
      </c>
      <c r="AL58" s="86">
        <f>IF((AC58)=0,"",(AK58/AC58))</f>
        <v>6.4304234526986071E-3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-17.850000000000001</v>
      </c>
      <c r="I59" s="115"/>
      <c r="J59" s="119"/>
      <c r="K59" s="122">
        <f>ROUND(-K58*10%,2)</f>
        <v>-19.18</v>
      </c>
      <c r="L59" s="115"/>
      <c r="M59" s="123">
        <f>K59-H59</f>
        <v>-1.3299999999999983</v>
      </c>
      <c r="N59" s="92">
        <f>IF((H59)=0,"",(M59/H59))</f>
        <v>7.4509803921568529E-2</v>
      </c>
      <c r="O59" s="115"/>
      <c r="P59" s="119"/>
      <c r="Q59" s="122">
        <f>ROUND(-Q58*10%,2)</f>
        <v>-19.2</v>
      </c>
      <c r="R59" s="115"/>
      <c r="S59" s="123">
        <f t="shared" si="12"/>
        <v>-1.9999999999999574E-2</v>
      </c>
      <c r="T59" s="92">
        <f>IF((K59)=0,"",(S59/K59))</f>
        <v>1.0427528675703635E-3</v>
      </c>
      <c r="U59" s="115"/>
      <c r="V59" s="119"/>
      <c r="W59" s="122">
        <f>ROUND(-W58*10%,2)</f>
        <v>-19.39</v>
      </c>
      <c r="X59" s="115"/>
      <c r="Y59" s="123">
        <f t="shared" si="13"/>
        <v>-0.19000000000000128</v>
      </c>
      <c r="Z59" s="92">
        <f>IF((Q59)=0,"",(Y59/Q59))</f>
        <v>9.8958333333334005E-3</v>
      </c>
      <c r="AA59" s="115"/>
      <c r="AB59" s="119"/>
      <c r="AC59" s="122">
        <f>ROUND(-AC58*10%,2)</f>
        <v>-19.53</v>
      </c>
      <c r="AD59" s="115"/>
      <c r="AE59" s="123">
        <f t="shared" si="14"/>
        <v>-0.14000000000000057</v>
      </c>
      <c r="AF59" s="92">
        <f>IF((W59)=0,"",(AE59/W59))</f>
        <v>7.2202166064982238E-3</v>
      </c>
      <c r="AG59" s="115"/>
      <c r="AH59" s="119"/>
      <c r="AI59" s="122">
        <f>ROUND(-AI58*10%,2)</f>
        <v>-19.649999999999999</v>
      </c>
      <c r="AJ59" s="115"/>
      <c r="AK59" s="123">
        <f t="shared" si="15"/>
        <v>-0.11999999999999744</v>
      </c>
      <c r="AL59" s="92">
        <f>IF((AC59)=0,"",(AK59/AC59))</f>
        <v>6.1443932411673037E-3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160.68686865578445</v>
      </c>
      <c r="I60" s="127"/>
      <c r="J60" s="124"/>
      <c r="K60" s="128">
        <f>SUM(K58:K59)</f>
        <v>172.57584132400001</v>
      </c>
      <c r="L60" s="127"/>
      <c r="M60" s="129">
        <f>K60-H60</f>
        <v>11.888972668215558</v>
      </c>
      <c r="N60" s="130">
        <f>IF((H60)=0,"",(M60/H60))</f>
        <v>7.3988451997801602E-2</v>
      </c>
      <c r="O60" s="127"/>
      <c r="P60" s="124"/>
      <c r="Q60" s="128">
        <f>SUM(Q58:Q59)</f>
        <v>172.82965840400001</v>
      </c>
      <c r="R60" s="127"/>
      <c r="S60" s="129">
        <f t="shared" si="12"/>
        <v>0.25381708000000458</v>
      </c>
      <c r="T60" s="130">
        <f>IF((K60)=0,"",(S60/K60))</f>
        <v>1.4707567296367943E-3</v>
      </c>
      <c r="U60" s="127"/>
      <c r="V60" s="124"/>
      <c r="W60" s="128">
        <f>SUM(W58:W59)</f>
        <v>174.48069621399998</v>
      </c>
      <c r="X60" s="127"/>
      <c r="Y60" s="129">
        <f t="shared" si="13"/>
        <v>1.6510378099999627</v>
      </c>
      <c r="Z60" s="130">
        <f>IF((Q60)=0,"",(Y60/Q60))</f>
        <v>9.5529773376081071E-3</v>
      </c>
      <c r="AA60" s="127"/>
      <c r="AB60" s="124"/>
      <c r="AC60" s="128">
        <f>SUM(AC58:AC59)</f>
        <v>175.744513294</v>
      </c>
      <c r="AD60" s="127"/>
      <c r="AE60" s="129">
        <f t="shared" si="14"/>
        <v>1.2638170800000239</v>
      </c>
      <c r="AF60" s="130">
        <f>IF((W60)=0,"",(AE60/W60))</f>
        <v>7.2433060357001127E-3</v>
      </c>
      <c r="AG60" s="127"/>
      <c r="AH60" s="124"/>
      <c r="AI60" s="128">
        <f>SUM(AI58:AI59)</f>
        <v>176.88021110400004</v>
      </c>
      <c r="AJ60" s="127"/>
      <c r="AK60" s="129">
        <f t="shared" si="15"/>
        <v>1.135697810000039</v>
      </c>
      <c r="AL60" s="130">
        <f>IF((AC60)=0,"",(AK60/AC60))</f>
        <v>6.4622091962560991E-3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8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A151E946DB9D4283CC2F5BE8C3F4DE" ma:contentTypeVersion="0" ma:contentTypeDescription="Create a new document." ma:contentTypeScope="" ma:versionID="ae73637131f57141f14ba0f0735b39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B55CD6-9138-447D-858B-18849258A7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F5AF97-0CDB-4799-A095-B7522A5B9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D052D5-7E03-4B0A-AEF0-4D8D5929CF2C}">
  <ds:schemaRefs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29</vt:i4>
      </vt:variant>
    </vt:vector>
  </HeadingPairs>
  <TitlesOfParts>
    <vt:vector size="59" baseType="lpstr">
      <vt:lpstr>Summary</vt:lpstr>
      <vt:lpstr>Bill Impacts - Residential 100</vt:lpstr>
      <vt:lpstr>Bill Impacts - Residential 200</vt:lpstr>
      <vt:lpstr>Bill Impacts - Residential 500</vt:lpstr>
      <vt:lpstr>Bill Impacts - Residential 800</vt:lpstr>
      <vt:lpstr>Bill Impacts - Residential 1000</vt:lpstr>
      <vt:lpstr>Bill Impacts - Residential 1500</vt:lpstr>
      <vt:lpstr>Bill Impacts - Residential 2000</vt:lpstr>
      <vt:lpstr>Bill Impacts - GS &lt; 50 1000</vt:lpstr>
      <vt:lpstr>Bill Impacts - GS &lt; 50 2000</vt:lpstr>
      <vt:lpstr>Bill Impacts - GS &lt; 50 5000</vt:lpstr>
      <vt:lpstr>Bill Impacts - GS &lt; 50 10000</vt:lpstr>
      <vt:lpstr>Bill Impacts - GS &lt; 50 15000</vt:lpstr>
      <vt:lpstr>Bill Impacts - GS &gt; 50 100</vt:lpstr>
      <vt:lpstr>Bill Impacts - GS &gt; 50 250</vt:lpstr>
      <vt:lpstr>Bill Impacts - GS &gt; 50 350</vt:lpstr>
      <vt:lpstr>Bill Impacts - GS &gt; 50 2000</vt:lpstr>
      <vt:lpstr>Bill Impacts - GS &gt; 50 4000</vt:lpstr>
      <vt:lpstr>Bill Impacts - Large Use 6500</vt:lpstr>
      <vt:lpstr>Bill Impacts - Large Use 7500</vt:lpstr>
      <vt:lpstr>Bill Impacts - Large Use 10000</vt:lpstr>
      <vt:lpstr>Bill Impacts - Large Use 12500</vt:lpstr>
      <vt:lpstr>Bill Impacts - Large Use2 15000</vt:lpstr>
      <vt:lpstr>Bill Impacts - Large Use2 20000</vt:lpstr>
      <vt:lpstr>Bill Impacts - USL 250</vt:lpstr>
      <vt:lpstr>Bill Impacts - USL 500</vt:lpstr>
      <vt:lpstr>Bill Impacts - Sentinel</vt:lpstr>
      <vt:lpstr>Bill Impacts - Sentinel (2)</vt:lpstr>
      <vt:lpstr>Bill Impacts - Street Light</vt:lpstr>
      <vt:lpstr>Bill Impacts - Street Light (2</vt:lpstr>
      <vt:lpstr>'Bill Impacts - GS &lt; 50 1000'!Print_Area</vt:lpstr>
      <vt:lpstr>'Bill Impacts - GS &lt; 50 10000'!Print_Area</vt:lpstr>
      <vt:lpstr>'Bill Impacts - GS &lt; 50 15000'!Print_Area</vt:lpstr>
      <vt:lpstr>'Bill Impacts - GS &lt; 50 2000'!Print_Area</vt:lpstr>
      <vt:lpstr>'Bill Impacts - GS &lt; 50 5000'!Print_Area</vt:lpstr>
      <vt:lpstr>'Bill Impacts - GS &gt; 50 100'!Print_Area</vt:lpstr>
      <vt:lpstr>'Bill Impacts - GS &gt; 50 2000'!Print_Area</vt:lpstr>
      <vt:lpstr>'Bill Impacts - GS &gt; 50 250'!Print_Area</vt:lpstr>
      <vt:lpstr>'Bill Impacts - GS &gt; 50 350'!Print_Area</vt:lpstr>
      <vt:lpstr>'Bill Impacts - GS &gt; 50 4000'!Print_Area</vt:lpstr>
      <vt:lpstr>'Bill Impacts - Large Use 10000'!Print_Area</vt:lpstr>
      <vt:lpstr>'Bill Impacts - Large Use 12500'!Print_Area</vt:lpstr>
      <vt:lpstr>'Bill Impacts - Large Use 6500'!Print_Area</vt:lpstr>
      <vt:lpstr>'Bill Impacts - Large Use 7500'!Print_Area</vt:lpstr>
      <vt:lpstr>'Bill Impacts - Large Use2 15000'!Print_Area</vt:lpstr>
      <vt:lpstr>'Bill Impacts - Large Use2 20000'!Print_Area</vt:lpstr>
      <vt:lpstr>'Bill Impacts - Residential 100'!Print_Area</vt:lpstr>
      <vt:lpstr>'Bill Impacts - Residential 1000'!Print_Area</vt:lpstr>
      <vt:lpstr>'Bill Impacts - Residential 1500'!Print_Area</vt:lpstr>
      <vt:lpstr>'Bill Impacts - Residential 200'!Print_Area</vt:lpstr>
      <vt:lpstr>'Bill Impacts - Residential 2000'!Print_Area</vt:lpstr>
      <vt:lpstr>'Bill Impacts - Residential 500'!Print_Area</vt:lpstr>
      <vt:lpstr>'Bill Impacts - Residential 800'!Print_Area</vt:lpstr>
      <vt:lpstr>'Bill Impacts - Sentinel'!Print_Area</vt:lpstr>
      <vt:lpstr>'Bill Impacts - Sentinel (2)'!Print_Area</vt:lpstr>
      <vt:lpstr>'Bill Impacts - Street Light'!Print_Area</vt:lpstr>
      <vt:lpstr>'Bill Impacts - Street Light (2'!Print_Area</vt:lpstr>
      <vt:lpstr>'Bill Impacts - USL 250'!Print_Area</vt:lpstr>
      <vt:lpstr>'Bill Impacts - USL 500'!Print_Area</vt:lpstr>
    </vt:vector>
  </TitlesOfParts>
  <Company>Horizon Utilities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Haghani, Nastaran</dc:creator>
  <cp:lastModifiedBy>Arseneau, Lindsey</cp:lastModifiedBy>
  <cp:lastPrinted>2014-02-27T18:24:25Z</cp:lastPrinted>
  <dcterms:created xsi:type="dcterms:W3CDTF">2013-08-28T15:20:38Z</dcterms:created>
  <dcterms:modified xsi:type="dcterms:W3CDTF">2014-04-13T17:29:02Z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0x01010007A151E946DB9D4283CC2F5BE8C3F4DE</vt:lpwstr>
  </property>
</Properties>
</file>