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0100" windowHeight="92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19" i="1" l="1"/>
  <c r="N5" i="1"/>
  <c r="M5" i="1"/>
  <c r="L5" i="1"/>
  <c r="K5" i="1"/>
  <c r="J5" i="1"/>
  <c r="I5" i="1"/>
  <c r="H5" i="1"/>
  <c r="G5" i="1"/>
  <c r="F5" i="1"/>
  <c r="E5" i="1"/>
  <c r="D5" i="1"/>
  <c r="C5" i="1"/>
  <c r="B19" i="1" l="1"/>
  <c r="N22" i="1"/>
  <c r="M22" i="1"/>
  <c r="L22" i="1"/>
  <c r="K22" i="1"/>
  <c r="J22" i="1"/>
  <c r="I22" i="1"/>
  <c r="H22" i="1"/>
  <c r="G22" i="1"/>
  <c r="F22" i="1"/>
  <c r="E22" i="1"/>
  <c r="D22" i="1"/>
  <c r="C22" i="1"/>
  <c r="L10" i="1"/>
  <c r="K10" i="1"/>
  <c r="J10" i="1"/>
  <c r="I10" i="1"/>
  <c r="H10" i="1"/>
  <c r="G10" i="1"/>
  <c r="L12" i="1"/>
  <c r="K12" i="1"/>
  <c r="J12" i="1"/>
  <c r="I12" i="1"/>
  <c r="H12" i="1"/>
  <c r="G12" i="1"/>
  <c r="L11" i="1"/>
  <c r="K11" i="1"/>
  <c r="J11" i="1"/>
  <c r="I11" i="1"/>
  <c r="H11" i="1"/>
  <c r="G11" i="1"/>
  <c r="L9" i="1"/>
  <c r="K9" i="1"/>
  <c r="J9" i="1"/>
  <c r="I9" i="1"/>
  <c r="H9" i="1"/>
  <c r="G9" i="1"/>
  <c r="N8" i="1"/>
  <c r="M8" i="1"/>
  <c r="L8" i="1"/>
  <c r="K8" i="1"/>
  <c r="J8" i="1"/>
  <c r="I8" i="1"/>
  <c r="H8" i="1"/>
  <c r="G8" i="1"/>
  <c r="F8" i="1"/>
  <c r="E8" i="1"/>
  <c r="D8" i="1"/>
  <c r="C11" i="1"/>
  <c r="C8" i="1"/>
  <c r="N10" i="1"/>
  <c r="M11" i="1"/>
  <c r="F10" i="1"/>
  <c r="E11" i="1"/>
  <c r="D11" i="1"/>
  <c r="C10" i="1"/>
  <c r="O8" i="1" l="1"/>
  <c r="H14" i="1"/>
  <c r="G14" i="1"/>
  <c r="M19" i="1"/>
  <c r="M27" i="1" s="1"/>
  <c r="I19" i="1"/>
  <c r="E19" i="1"/>
  <c r="E27" i="1" s="1"/>
  <c r="N19" i="1"/>
  <c r="N25" i="1" s="1"/>
  <c r="J19" i="1"/>
  <c r="F19" i="1"/>
  <c r="F27" i="1" s="1"/>
  <c r="K19" i="1"/>
  <c r="G19" i="1"/>
  <c r="C19" i="1"/>
  <c r="C26" i="1" s="1"/>
  <c r="L19" i="1"/>
  <c r="H19" i="1"/>
  <c r="D19" i="1"/>
  <c r="D24" i="1" s="1"/>
  <c r="J14" i="1"/>
  <c r="L14" i="1"/>
  <c r="K14" i="1"/>
  <c r="I14" i="1"/>
  <c r="N24" i="1"/>
  <c r="D9" i="1"/>
  <c r="E9" i="1"/>
  <c r="N11" i="1"/>
  <c r="N23" i="1"/>
  <c r="F11" i="1"/>
  <c r="D12" i="1"/>
  <c r="E12" i="1"/>
  <c r="M9" i="1"/>
  <c r="M12" i="1"/>
  <c r="C9" i="1"/>
  <c r="F9" i="1"/>
  <c r="N9" i="1"/>
  <c r="F12" i="1"/>
  <c r="N12" i="1"/>
  <c r="C12" i="1"/>
  <c r="D10" i="1"/>
  <c r="E10" i="1"/>
  <c r="M10" i="1"/>
  <c r="O22" i="1"/>
  <c r="O5" i="1"/>
  <c r="D25" i="1" l="1"/>
  <c r="D27" i="1"/>
  <c r="D26" i="1"/>
  <c r="D23" i="1"/>
  <c r="E23" i="1"/>
  <c r="E24" i="1"/>
  <c r="E26" i="1"/>
  <c r="C25" i="1"/>
  <c r="E25" i="1"/>
  <c r="J27" i="1"/>
  <c r="J26" i="1"/>
  <c r="J24" i="1"/>
  <c r="J25" i="1"/>
  <c r="J23" i="1"/>
  <c r="L25" i="1"/>
  <c r="L23" i="1"/>
  <c r="L26" i="1"/>
  <c r="L24" i="1"/>
  <c r="L27" i="1"/>
  <c r="I26" i="1"/>
  <c r="I24" i="1"/>
  <c r="I23" i="1"/>
  <c r="I27" i="1"/>
  <c r="I25" i="1"/>
  <c r="H25" i="1"/>
  <c r="H23" i="1"/>
  <c r="H27" i="1"/>
  <c r="H26" i="1"/>
  <c r="H24" i="1"/>
  <c r="K25" i="1"/>
  <c r="K23" i="1"/>
  <c r="K26" i="1"/>
  <c r="K27" i="1"/>
  <c r="K24" i="1"/>
  <c r="M26" i="1"/>
  <c r="O19" i="1"/>
  <c r="C24" i="1"/>
  <c r="F25" i="1"/>
  <c r="F26" i="1"/>
  <c r="M24" i="1"/>
  <c r="M23" i="1"/>
  <c r="G25" i="1"/>
  <c r="G23" i="1"/>
  <c r="G27" i="1"/>
  <c r="G26" i="1"/>
  <c r="G24" i="1"/>
  <c r="N26" i="1"/>
  <c r="N27" i="1"/>
  <c r="C23" i="1"/>
  <c r="M25" i="1"/>
  <c r="C27" i="1"/>
  <c r="E14" i="1"/>
  <c r="F24" i="1"/>
  <c r="F23" i="1"/>
  <c r="O10" i="1"/>
  <c r="O11" i="1"/>
  <c r="N14" i="1"/>
  <c r="D14" i="1"/>
  <c r="O12" i="1"/>
  <c r="O9" i="1"/>
  <c r="M14" i="1"/>
  <c r="F14" i="1"/>
  <c r="C14" i="1"/>
  <c r="D29" i="1" l="1"/>
  <c r="E29" i="1"/>
  <c r="N29" i="1"/>
  <c r="O27" i="1"/>
  <c r="F29" i="1"/>
  <c r="O24" i="1"/>
  <c r="G29" i="1"/>
  <c r="O26" i="1"/>
  <c r="K29" i="1"/>
  <c r="O25" i="1"/>
  <c r="C29" i="1"/>
  <c r="M29" i="1"/>
  <c r="H29" i="1"/>
  <c r="I29" i="1"/>
  <c r="J29" i="1"/>
  <c r="L29" i="1"/>
  <c r="O23" i="1"/>
  <c r="O14" i="1"/>
  <c r="O29" i="1" l="1"/>
  <c r="O31" i="1" s="1"/>
</calcChain>
</file>

<file path=xl/sharedStrings.xml><?xml version="1.0" encoding="utf-8"?>
<sst xmlns="http://schemas.openxmlformats.org/spreadsheetml/2006/main" count="43" uniqueCount="24">
  <si>
    <t>Month</t>
  </si>
  <si>
    <t>Volume</t>
  </si>
  <si>
    <t>Fixed</t>
  </si>
  <si>
    <t>Over</t>
  </si>
  <si>
    <t>Storage</t>
  </si>
  <si>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</si>
  <si>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</si>
  <si>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</si>
  <si>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</si>
  <si>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</si>
  <si>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</si>
  <si>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</si>
  <si>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</si>
  <si>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</si>
  <si>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</si>
  <si>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</si>
  <si>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</si>
  <si>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</si>
  <si>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Totals</t>
  </si>
  <si>
    <t>Load Bal.</t>
  </si>
  <si>
    <t>STORAGE VS. LOAD BALANCING</t>
  </si>
  <si>
    <t>Union Gas Typical Commercial Bill</t>
  </si>
  <si>
    <t>Enbridge Typical Commercial Bill</t>
  </si>
  <si>
    <t>Heat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</si>
</sst>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165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1"/>
  <sheetViews>
    <sheetView tabSelected="1" topLeftCell="A13" zoomScaleNormal="100" workbookViewId="0">
      <selection activeCell="P15" sqref="P15"/>
    </sheetView>
  </sheetViews>
  <sheetFormatPr defaultRowHeight="14.4" x14ac:dyDescent="0.3"/>
  <cols>
    <col min="1" max="19" width="10.6640625" customWidth="1"/>
  </cols>
  <sheetData>
    <row r="3" spans="1:15" ht="17.399999999999999" x14ac:dyDescent="0.3">
      <c r="A3" s="2" t="s">
        <v>21</v>
      </c>
    </row>
    <row r="4" spans="1:15" s="3" customFormat="1" x14ac:dyDescent="0.3">
      <c r="A4" s="3" t="s">
        <v>0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</row>
    <row r="5" spans="1:15" s="3" customFormat="1" x14ac:dyDescent="0.3">
      <c r="A5" s="3" t="s">
        <v>1</v>
      </c>
      <c r="B5" s="3">
        <v>35000</v>
      </c>
      <c r="C5" s="4">
        <f t="shared" ref="C5:N5" si="0">$B5*C6</f>
        <v>6290.2160661570024</v>
      </c>
      <c r="D5" s="4">
        <f t="shared" si="0"/>
        <v>6024.3303662030858</v>
      </c>
      <c r="E5" s="4">
        <f t="shared" si="0"/>
        <v>4300.7872443880688</v>
      </c>
      <c r="F5" s="4">
        <f t="shared" si="0"/>
        <v>2478.9741150210443</v>
      </c>
      <c r="G5" s="4">
        <f t="shared" si="0"/>
        <v>1488.7838332051899</v>
      </c>
      <c r="H5" s="4">
        <f t="shared" si="0"/>
        <v>1180.8575207287595</v>
      </c>
      <c r="I5" s="4">
        <f t="shared" si="0"/>
        <v>1110.9314059679496</v>
      </c>
      <c r="J5" s="4">
        <f t="shared" si="0"/>
        <v>1035.8514210999922</v>
      </c>
      <c r="K5" s="4">
        <f t="shared" si="0"/>
        <v>1188.1138648602782</v>
      </c>
      <c r="L5" s="4">
        <f t="shared" si="0"/>
        <v>1559.2474434043854</v>
      </c>
      <c r="M5" s="4">
        <f t="shared" si="0"/>
        <v>3132.7015237040255</v>
      </c>
      <c r="N5" s="4">
        <f t="shared" si="0"/>
        <v>5209.2051952602169</v>
      </c>
      <c r="O5" s="4">
        <f>SUM(C5:N5)</f>
        <v>35000</v>
      </c>
    </row>
    <row r="6" spans="1:15" x14ac:dyDescent="0.3">
      <c r="A6" s="3" t="s">
        <v>23</v>
      </c>
      <c r="C6" s="6">
        <v>0.17972045903305722</v>
      </c>
      <c r="D6" s="6">
        <v>0.17212372474865958</v>
      </c>
      <c r="E6" s="6">
        <v>0.12287963555394482</v>
      </c>
      <c r="F6" s="6">
        <v>7.082783185774412E-2</v>
      </c>
      <c r="G6" s="6">
        <v>4.2536680948719714E-2</v>
      </c>
      <c r="H6" s="6">
        <v>3.3738786306535984E-2</v>
      </c>
      <c r="I6" s="6">
        <v>3.1740897313369987E-2</v>
      </c>
      <c r="J6" s="6">
        <v>2.9595754888571205E-2</v>
      </c>
      <c r="K6" s="6">
        <v>3.394611042457938E-2</v>
      </c>
      <c r="L6" s="6">
        <v>4.4549926954411012E-2</v>
      </c>
      <c r="M6" s="6">
        <v>8.9505757820115009E-2</v>
      </c>
      <c r="N6" s="6">
        <v>0.14883443415029191</v>
      </c>
    </row>
    <row r="8" spans="1:15" x14ac:dyDescent="0.3">
      <c r="A8" s="3" t="s">
        <v>2</v>
      </c>
      <c r="B8" s="5">
        <v>21</v>
      </c>
      <c r="C8" s="1">
        <f>+$B$8</f>
        <v>21</v>
      </c>
      <c r="D8" s="1">
        <f t="shared" ref="D8:N8" si="1">+$B$8</f>
        <v>21</v>
      </c>
      <c r="E8" s="1">
        <f t="shared" si="1"/>
        <v>21</v>
      </c>
      <c r="F8" s="1">
        <f t="shared" si="1"/>
        <v>21</v>
      </c>
      <c r="G8" s="1">
        <f t="shared" si="1"/>
        <v>21</v>
      </c>
      <c r="H8" s="1">
        <f t="shared" si="1"/>
        <v>21</v>
      </c>
      <c r="I8" s="1">
        <f t="shared" si="1"/>
        <v>21</v>
      </c>
      <c r="J8" s="1">
        <f t="shared" si="1"/>
        <v>21</v>
      </c>
      <c r="K8" s="1">
        <f t="shared" si="1"/>
        <v>21</v>
      </c>
      <c r="L8" s="1">
        <f t="shared" si="1"/>
        <v>21</v>
      </c>
      <c r="M8" s="1">
        <f t="shared" si="1"/>
        <v>21</v>
      </c>
      <c r="N8" s="1">
        <f t="shared" si="1"/>
        <v>21</v>
      </c>
      <c r="O8" s="1">
        <f>SUM(C8:N8)</f>
        <v>252</v>
      </c>
    </row>
    <row r="9" spans="1:15" x14ac:dyDescent="0.3">
      <c r="A9" s="3">
        <v>100</v>
      </c>
      <c r="B9" s="3">
        <v>3.7936999999999999E-2</v>
      </c>
      <c r="C9" s="1">
        <f>MIN($A$9,C5)*$B$9</f>
        <v>3.7936999999999999</v>
      </c>
      <c r="D9" s="1">
        <f t="shared" ref="D9:N9" si="2">MIN($A$9,D5)*$B$9</f>
        <v>3.7936999999999999</v>
      </c>
      <c r="E9" s="1">
        <f t="shared" si="2"/>
        <v>3.7936999999999999</v>
      </c>
      <c r="F9" s="1">
        <f t="shared" si="2"/>
        <v>3.7936999999999999</v>
      </c>
      <c r="G9" s="1">
        <f t="shared" si="2"/>
        <v>3.7936999999999999</v>
      </c>
      <c r="H9" s="1">
        <f t="shared" si="2"/>
        <v>3.7936999999999999</v>
      </c>
      <c r="I9" s="1">
        <f t="shared" si="2"/>
        <v>3.7936999999999999</v>
      </c>
      <c r="J9" s="1">
        <f t="shared" si="2"/>
        <v>3.7936999999999999</v>
      </c>
      <c r="K9" s="1">
        <f t="shared" si="2"/>
        <v>3.7936999999999999</v>
      </c>
      <c r="L9" s="1">
        <f t="shared" si="2"/>
        <v>3.7936999999999999</v>
      </c>
      <c r="M9" s="1">
        <f t="shared" si="2"/>
        <v>3.7936999999999999</v>
      </c>
      <c r="N9" s="1">
        <f t="shared" si="2"/>
        <v>3.7936999999999999</v>
      </c>
      <c r="O9" s="1">
        <f t="shared" ref="O9:O12" si="3">SUM(C9:N9)</f>
        <v>45.524400000000007</v>
      </c>
    </row>
    <row r="10" spans="1:15" x14ac:dyDescent="0.3">
      <c r="A10" s="3">
        <v>150</v>
      </c>
      <c r="B10" s="3">
        <v>3.5811000000000003E-2</v>
      </c>
      <c r="C10" s="1">
        <f>IF(C5&gt;$A$9,MIN(C5-$A$9,$A$10)*$B$10,0)</f>
        <v>5.3716500000000007</v>
      </c>
      <c r="D10" s="1">
        <f t="shared" ref="D10:M10" si="4">IF(D5&gt;$A$9,MIN(D5-$A$9,$A$10)*$B$10,0)</f>
        <v>5.3716500000000007</v>
      </c>
      <c r="E10" s="1">
        <f t="shared" si="4"/>
        <v>5.3716500000000007</v>
      </c>
      <c r="F10" s="1">
        <f t="shared" si="4"/>
        <v>5.3716500000000007</v>
      </c>
      <c r="G10" s="1">
        <f t="shared" si="4"/>
        <v>5.3716500000000007</v>
      </c>
      <c r="H10" s="1">
        <f t="shared" si="4"/>
        <v>5.3716500000000007</v>
      </c>
      <c r="I10" s="1">
        <f t="shared" si="4"/>
        <v>5.3716500000000007</v>
      </c>
      <c r="J10" s="1">
        <f t="shared" si="4"/>
        <v>5.3716500000000007</v>
      </c>
      <c r="K10" s="1">
        <f t="shared" si="4"/>
        <v>5.3716500000000007</v>
      </c>
      <c r="L10" s="1">
        <f t="shared" si="4"/>
        <v>5.3716500000000007</v>
      </c>
      <c r="M10" s="1">
        <f t="shared" si="4"/>
        <v>5.3716500000000007</v>
      </c>
      <c r="N10" s="1">
        <f>IF(N5&gt;$A$9,MIN(N5-$A$9,$A$10)*$B$10,0)</f>
        <v>5.3716500000000007</v>
      </c>
      <c r="O10" s="1">
        <f t="shared" si="3"/>
        <v>64.459800000000016</v>
      </c>
    </row>
    <row r="11" spans="1:15" x14ac:dyDescent="0.3">
      <c r="A11" s="3" t="s">
        <v>3</v>
      </c>
      <c r="B11" s="3">
        <v>3.0844E-2</v>
      </c>
      <c r="C11" s="1">
        <f>IF(C5&gt;($A$10+$A$9),+(C5-$A$10-$A$9)*$B$11,0)</f>
        <v>186.30442434454659</v>
      </c>
      <c r="D11" s="1">
        <f t="shared" ref="D11:N11" si="5">IF(D5&gt;($A$10+$A$9),+(D5-$A$10-$A$9)*$B$11,0)</f>
        <v>178.10344581516799</v>
      </c>
      <c r="E11" s="1">
        <f t="shared" si="5"/>
        <v>124.9424817659056</v>
      </c>
      <c r="F11" s="1">
        <f t="shared" si="5"/>
        <v>68.750477603709086</v>
      </c>
      <c r="G11" s="1">
        <f t="shared" si="5"/>
        <v>38.209048551380874</v>
      </c>
      <c r="H11" s="1">
        <f t="shared" si="5"/>
        <v>28.711369369357858</v>
      </c>
      <c r="I11" s="1">
        <f t="shared" si="5"/>
        <v>26.554568285675437</v>
      </c>
      <c r="J11" s="1">
        <f t="shared" si="5"/>
        <v>24.238801232408161</v>
      </c>
      <c r="K11" s="1">
        <f t="shared" si="5"/>
        <v>28.935184047750422</v>
      </c>
      <c r="L11" s="1">
        <f t="shared" si="5"/>
        <v>40.382428144364866</v>
      </c>
      <c r="M11" s="1">
        <f t="shared" si="5"/>
        <v>88.91404579712696</v>
      </c>
      <c r="N11" s="1">
        <f t="shared" si="5"/>
        <v>152.96172504260613</v>
      </c>
      <c r="O11" s="1">
        <f t="shared" si="3"/>
        <v>987.00800000000004</v>
      </c>
    </row>
    <row r="12" spans="1:15" x14ac:dyDescent="0.3">
      <c r="A12" s="3" t="s">
        <v>4</v>
      </c>
      <c r="B12" s="3">
        <v>7.4929999999999997E-3</v>
      </c>
      <c r="C12" s="1">
        <f>+$B$12*C5</f>
        <v>47.13258898371442</v>
      </c>
      <c r="D12" s="1">
        <f t="shared" ref="D12:N12" si="6">+$B$12*D5</f>
        <v>45.14030743395972</v>
      </c>
      <c r="E12" s="1">
        <f t="shared" si="6"/>
        <v>32.225798822199799</v>
      </c>
      <c r="F12" s="1">
        <f t="shared" si="6"/>
        <v>18.574953043852684</v>
      </c>
      <c r="G12" s="1">
        <f t="shared" si="6"/>
        <v>11.155457262206488</v>
      </c>
      <c r="H12" s="1">
        <f t="shared" si="6"/>
        <v>8.8481654028205945</v>
      </c>
      <c r="I12" s="1">
        <f t="shared" si="6"/>
        <v>8.3242090249178453</v>
      </c>
      <c r="J12" s="1">
        <f t="shared" si="6"/>
        <v>7.7616346983022408</v>
      </c>
      <c r="K12" s="1">
        <f t="shared" si="6"/>
        <v>8.902537189398064</v>
      </c>
      <c r="L12" s="1">
        <f t="shared" si="6"/>
        <v>11.68344109342906</v>
      </c>
      <c r="M12" s="1">
        <f t="shared" si="6"/>
        <v>23.473332517114262</v>
      </c>
      <c r="N12" s="1">
        <f t="shared" si="6"/>
        <v>39.032574528084801</v>
      </c>
      <c r="O12" s="1">
        <f t="shared" si="3"/>
        <v>262.25499999999994</v>
      </c>
    </row>
    <row r="13" spans="1:15" x14ac:dyDescent="0.3">
      <c r="A13" s="3"/>
      <c r="B13" s="3"/>
    </row>
    <row r="14" spans="1:15" x14ac:dyDescent="0.3">
      <c r="A14" s="3" t="s">
        <v>5</v>
      </c>
      <c r="B14" s="3"/>
      <c r="C14" s="1">
        <f>SUM(C8:C12)</f>
        <v>263.60236332826099</v>
      </c>
      <c r="D14" s="1">
        <f t="shared" ref="D14:N14" si="7">SUM(D8:D12)</f>
        <v>253.40910324912772</v>
      </c>
      <c r="E14" s="1">
        <f t="shared" si="7"/>
        <v>187.33363058810539</v>
      </c>
      <c r="F14" s="1">
        <f t="shared" si="7"/>
        <v>117.49078064756178</v>
      </c>
      <c r="G14" s="1">
        <f t="shared" si="7"/>
        <v>79.529855813587361</v>
      </c>
      <c r="H14" s="1">
        <f t="shared" si="7"/>
        <v>67.724884772178456</v>
      </c>
      <c r="I14" s="1">
        <f t="shared" si="7"/>
        <v>65.044127310593282</v>
      </c>
      <c r="J14" s="1">
        <f t="shared" si="7"/>
        <v>62.165785930710406</v>
      </c>
      <c r="K14" s="1">
        <f t="shared" si="7"/>
        <v>68.00307123714849</v>
      </c>
      <c r="L14" s="1">
        <f t="shared" si="7"/>
        <v>82.231219237793937</v>
      </c>
      <c r="M14" s="1">
        <f t="shared" si="7"/>
        <v>142.55272831424122</v>
      </c>
      <c r="N14" s="1">
        <f t="shared" si="7"/>
        <v>222.15964957069093</v>
      </c>
      <c r="O14" s="1">
        <f>SUM(C14:N14)</f>
        <v>1611.2472000000002</v>
      </c>
    </row>
    <row r="17" spans="1:17" ht="17.399999999999999" x14ac:dyDescent="0.3">
      <c r="A17" s="2" t="s">
        <v>22</v>
      </c>
    </row>
    <row r="18" spans="1:17" s="3" customFormat="1" x14ac:dyDescent="0.3">
      <c r="A18" s="3" t="s">
        <v>0</v>
      </c>
      <c r="C18" s="3" t="s">
        <v>6</v>
      </c>
      <c r="D18" s="3" t="s">
        <v>7</v>
      </c>
      <c r="E18" s="3" t="s">
        <v>8</v>
      </c>
      <c r="F18" s="3" t="s">
        <v>9</v>
      </c>
      <c r="G18" s="3" t="s">
        <v>10</v>
      </c>
      <c r="H18" s="3" t="s">
        <v>11</v>
      </c>
      <c r="I18" s="3" t="s">
        <v>12</v>
      </c>
      <c r="J18" s="3" t="s">
        <v>13</v>
      </c>
      <c r="K18" s="3" t="s">
        <v>14</v>
      </c>
      <c r="L18" s="3" t="s">
        <v>15</v>
      </c>
      <c r="M18" s="3" t="s">
        <v>16</v>
      </c>
      <c r="N18" s="3" t="s">
        <v>17</v>
      </c>
      <c r="O18" s="3" t="s">
        <v>18</v>
      </c>
    </row>
    <row r="19" spans="1:17" s="3" customFormat="1" x14ac:dyDescent="0.3">
      <c r="A19" s="3" t="s">
        <v>1</v>
      </c>
      <c r="B19" s="3">
        <f>+B5</f>
        <v>35000</v>
      </c>
      <c r="C19" s="4">
        <f t="shared" ref="C19:N19" si="8">$B19*C20</f>
        <v>6290.2160661570024</v>
      </c>
      <c r="D19" s="4">
        <f t="shared" si="8"/>
        <v>6024.3303662030858</v>
      </c>
      <c r="E19" s="4">
        <f t="shared" si="8"/>
        <v>4300.7872443880688</v>
      </c>
      <c r="F19" s="4">
        <f t="shared" si="8"/>
        <v>2478.9741150210443</v>
      </c>
      <c r="G19" s="4">
        <f t="shared" si="8"/>
        <v>1488.7838332051899</v>
      </c>
      <c r="H19" s="4">
        <f t="shared" si="8"/>
        <v>1180.8575207287595</v>
      </c>
      <c r="I19" s="4">
        <f t="shared" si="8"/>
        <v>1110.9314059679496</v>
      </c>
      <c r="J19" s="4">
        <f t="shared" si="8"/>
        <v>1035.8514210999922</v>
      </c>
      <c r="K19" s="4">
        <f t="shared" si="8"/>
        <v>1188.1138648602782</v>
      </c>
      <c r="L19" s="4">
        <f t="shared" si="8"/>
        <v>1559.2474434043854</v>
      </c>
      <c r="M19" s="4">
        <f t="shared" si="8"/>
        <v>3132.7015237040255</v>
      </c>
      <c r="N19" s="4">
        <f t="shared" si="8"/>
        <v>5209.2051952602169</v>
      </c>
      <c r="O19" s="4">
        <f>SUM(C19:N19)</f>
        <v>35000</v>
      </c>
      <c r="Q19" s="3">
        <f>25000*(B27-B12)</f>
        <v>100.07499999999999</v>
      </c>
    </row>
    <row r="20" spans="1:17" x14ac:dyDescent="0.3">
      <c r="A20" s="3" t="s">
        <v>23</v>
      </c>
      <c r="C20" s="6">
        <v>0.17972045903305722</v>
      </c>
      <c r="D20" s="6">
        <v>0.17212372474865958</v>
      </c>
      <c r="E20" s="6">
        <v>0.12287963555394482</v>
      </c>
      <c r="F20" s="6">
        <v>7.082783185774412E-2</v>
      </c>
      <c r="G20" s="6">
        <v>4.2536680948719714E-2</v>
      </c>
      <c r="H20" s="6">
        <v>3.3738786306535984E-2</v>
      </c>
      <c r="I20" s="6">
        <v>3.1740897313369987E-2</v>
      </c>
      <c r="J20" s="6">
        <v>2.9595754888571205E-2</v>
      </c>
      <c r="K20" s="6">
        <v>3.394611042457938E-2</v>
      </c>
      <c r="L20" s="6">
        <v>4.4549926954411012E-2</v>
      </c>
      <c r="M20" s="6">
        <v>8.9505757820115009E-2</v>
      </c>
      <c r="N20" s="6">
        <v>0.14883443415029191</v>
      </c>
      <c r="Q20" t="s">
        <v>20</v>
      </c>
    </row>
    <row r="22" spans="1:17" x14ac:dyDescent="0.3">
      <c r="A22" s="3" t="s">
        <v>2</v>
      </c>
      <c r="B22" s="5">
        <v>70</v>
      </c>
      <c r="C22" s="1">
        <f>+$B$22</f>
        <v>70</v>
      </c>
      <c r="D22" s="1">
        <f t="shared" ref="D22:N22" si="9">+$B$22</f>
        <v>70</v>
      </c>
      <c r="E22" s="1">
        <f t="shared" si="9"/>
        <v>70</v>
      </c>
      <c r="F22" s="1">
        <f t="shared" si="9"/>
        <v>70</v>
      </c>
      <c r="G22" s="1">
        <f t="shared" si="9"/>
        <v>70</v>
      </c>
      <c r="H22" s="1">
        <f t="shared" si="9"/>
        <v>70</v>
      </c>
      <c r="I22" s="1">
        <f t="shared" si="9"/>
        <v>70</v>
      </c>
      <c r="J22" s="1">
        <f t="shared" si="9"/>
        <v>70</v>
      </c>
      <c r="K22" s="1">
        <f t="shared" si="9"/>
        <v>70</v>
      </c>
      <c r="L22" s="1">
        <f t="shared" si="9"/>
        <v>70</v>
      </c>
      <c r="M22" s="1">
        <f t="shared" si="9"/>
        <v>70</v>
      </c>
      <c r="N22" s="1">
        <f t="shared" si="9"/>
        <v>70</v>
      </c>
      <c r="O22" s="1">
        <f>SUM(C22:N22)</f>
        <v>840</v>
      </c>
    </row>
    <row r="23" spans="1:17" x14ac:dyDescent="0.3">
      <c r="A23" s="3">
        <v>500</v>
      </c>
      <c r="B23" s="3">
        <v>7.0240999999999998E-2</v>
      </c>
      <c r="C23" s="1">
        <f>MIN($A$23,C19)*$B$23</f>
        <v>35.1205</v>
      </c>
      <c r="D23" s="1">
        <f t="shared" ref="D23:N23" si="10">MIN($A$23,D19)*$B$23</f>
        <v>35.1205</v>
      </c>
      <c r="E23" s="1">
        <f t="shared" si="10"/>
        <v>35.1205</v>
      </c>
      <c r="F23" s="1">
        <f t="shared" si="10"/>
        <v>35.1205</v>
      </c>
      <c r="G23" s="1">
        <f t="shared" si="10"/>
        <v>35.1205</v>
      </c>
      <c r="H23" s="1">
        <f t="shared" si="10"/>
        <v>35.1205</v>
      </c>
      <c r="I23" s="1">
        <f t="shared" si="10"/>
        <v>35.1205</v>
      </c>
      <c r="J23" s="1">
        <f t="shared" si="10"/>
        <v>35.1205</v>
      </c>
      <c r="K23" s="1">
        <f t="shared" si="10"/>
        <v>35.1205</v>
      </c>
      <c r="L23" s="1">
        <f t="shared" si="10"/>
        <v>35.1205</v>
      </c>
      <c r="M23" s="1">
        <f t="shared" si="10"/>
        <v>35.1205</v>
      </c>
      <c r="N23" s="1">
        <f t="shared" si="10"/>
        <v>35.1205</v>
      </c>
      <c r="O23" s="1">
        <f t="shared" ref="O23:O27" si="11">SUM(C23:N23)</f>
        <v>421.44599999999997</v>
      </c>
    </row>
    <row r="24" spans="1:17" x14ac:dyDescent="0.3">
      <c r="A24" s="3">
        <v>1050</v>
      </c>
      <c r="B24" s="3">
        <v>5.3696000000000001E-2</v>
      </c>
      <c r="C24" s="1">
        <f>IF(C19&gt;$A$23,MIN(C19-$A$23,$A$24)*$B$24,0)</f>
        <v>56.380800000000001</v>
      </c>
      <c r="D24" s="1">
        <f t="shared" ref="D24:N24" si="12">IF(D19&gt;$A$23,MIN(D19-$A$23,$A$24)*$B$24,0)</f>
        <v>56.380800000000001</v>
      </c>
      <c r="E24" s="1">
        <f t="shared" si="12"/>
        <v>56.380800000000001</v>
      </c>
      <c r="F24" s="1">
        <f t="shared" si="12"/>
        <v>56.380800000000001</v>
      </c>
      <c r="G24" s="1">
        <f t="shared" si="12"/>
        <v>53.09373670778588</v>
      </c>
      <c r="H24" s="1">
        <f t="shared" si="12"/>
        <v>36.55932543305147</v>
      </c>
      <c r="I24" s="1">
        <f t="shared" si="12"/>
        <v>32.804572774855018</v>
      </c>
      <c r="J24" s="1">
        <f t="shared" si="12"/>
        <v>28.773077907385183</v>
      </c>
      <c r="K24" s="1">
        <f t="shared" si="12"/>
        <v>36.948962087537502</v>
      </c>
      <c r="L24" s="1">
        <f t="shared" si="12"/>
        <v>56.380800000000001</v>
      </c>
      <c r="M24" s="1">
        <f t="shared" si="12"/>
        <v>56.380800000000001</v>
      </c>
      <c r="N24" s="1">
        <f t="shared" si="12"/>
        <v>56.380800000000001</v>
      </c>
      <c r="O24" s="1">
        <f t="shared" si="11"/>
        <v>582.8452749106151</v>
      </c>
    </row>
    <row r="25" spans="1:17" x14ac:dyDescent="0.3">
      <c r="A25" s="3">
        <v>4500</v>
      </c>
      <c r="B25" s="3">
        <v>4.2111999999999997E-2</v>
      </c>
      <c r="C25" s="1">
        <f>IF(C19&gt;($A$23+$A$24),MIN(C19-($A$23+$A$24),$A$25)*$B$25,0)</f>
        <v>189.50399999999999</v>
      </c>
      <c r="D25" s="1">
        <f t="shared" ref="D25:N25" si="13">IF(D19&gt;($A$23+$A$24),MIN(D19-($A$23+$A$24),$A$25)*$B$25,0)</f>
        <v>188.42300038154434</v>
      </c>
      <c r="E25" s="1">
        <f t="shared" si="13"/>
        <v>115.84115243567034</v>
      </c>
      <c r="F25" s="1">
        <f t="shared" si="13"/>
        <v>39.120957931766213</v>
      </c>
      <c r="G25" s="1">
        <f t="shared" si="13"/>
        <v>0</v>
      </c>
      <c r="H25" s="1">
        <f t="shared" si="13"/>
        <v>0</v>
      </c>
      <c r="I25" s="1">
        <f t="shared" si="13"/>
        <v>0</v>
      </c>
      <c r="J25" s="1">
        <f t="shared" si="13"/>
        <v>0</v>
      </c>
      <c r="K25" s="1">
        <f t="shared" si="13"/>
        <v>0</v>
      </c>
      <c r="L25" s="1">
        <f t="shared" si="13"/>
        <v>0.38942833664547882</v>
      </c>
      <c r="M25" s="1">
        <f t="shared" si="13"/>
        <v>66.650726566223909</v>
      </c>
      <c r="N25" s="1">
        <f t="shared" si="13"/>
        <v>154.09644918279824</v>
      </c>
      <c r="O25" s="1">
        <f t="shared" si="11"/>
        <v>754.02571483464828</v>
      </c>
    </row>
    <row r="26" spans="1:17" x14ac:dyDescent="0.3">
      <c r="A26" s="3" t="s">
        <v>3</v>
      </c>
      <c r="B26" s="3">
        <v>3.4667000000000003E-2</v>
      </c>
      <c r="C26" s="1">
        <f>IF(C19&gt;($A$23+$A$24+$A$25),+(C19-($A$23+$A$24+$A$25))*$B$26,0)</f>
        <v>8.327570365464803</v>
      </c>
      <c r="D26" s="1">
        <f t="shared" ref="D26:N26" si="14">IF(D19&gt;($A$23+$A$24+$A$25),+(D19-($A$23+$A$24+$A$25))*$B$26,0)</f>
        <v>0</v>
      </c>
      <c r="E26" s="1">
        <f t="shared" si="14"/>
        <v>0</v>
      </c>
      <c r="F26" s="1">
        <f t="shared" si="14"/>
        <v>0</v>
      </c>
      <c r="G26" s="1">
        <f t="shared" si="14"/>
        <v>0</v>
      </c>
      <c r="H26" s="1">
        <f t="shared" si="14"/>
        <v>0</v>
      </c>
      <c r="I26" s="1">
        <f t="shared" si="14"/>
        <v>0</v>
      </c>
      <c r="J26" s="1">
        <f t="shared" si="14"/>
        <v>0</v>
      </c>
      <c r="K26" s="1">
        <f t="shared" si="14"/>
        <v>0</v>
      </c>
      <c r="L26" s="1">
        <f t="shared" si="14"/>
        <v>0</v>
      </c>
      <c r="M26" s="1">
        <f t="shared" si="14"/>
        <v>0</v>
      </c>
      <c r="N26" s="1">
        <f t="shared" si="14"/>
        <v>0</v>
      </c>
      <c r="O26" s="1">
        <f t="shared" si="11"/>
        <v>8.327570365464803</v>
      </c>
    </row>
    <row r="27" spans="1:17" x14ac:dyDescent="0.3">
      <c r="A27" s="3" t="s">
        <v>19</v>
      </c>
      <c r="B27" s="3">
        <v>1.1495999999999999E-2</v>
      </c>
      <c r="C27" s="1">
        <f>+$B$27*C19</f>
        <v>72.312323896540889</v>
      </c>
      <c r="D27" s="1">
        <f t="shared" ref="D27:N27" si="15">+$B$27*D19</f>
        <v>69.255701889870664</v>
      </c>
      <c r="E27" s="1">
        <f t="shared" si="15"/>
        <v>49.441850161485235</v>
      </c>
      <c r="F27" s="1">
        <f t="shared" si="15"/>
        <v>28.498286426281926</v>
      </c>
      <c r="G27" s="1">
        <f t="shared" si="15"/>
        <v>17.115058946526862</v>
      </c>
      <c r="H27" s="1">
        <f t="shared" si="15"/>
        <v>13.575138058297819</v>
      </c>
      <c r="I27" s="1">
        <f t="shared" si="15"/>
        <v>12.771267443007547</v>
      </c>
      <c r="J27" s="1">
        <f t="shared" si="15"/>
        <v>11.908147936965509</v>
      </c>
      <c r="K27" s="1">
        <f t="shared" si="15"/>
        <v>13.658556990433757</v>
      </c>
      <c r="L27" s="1">
        <f t="shared" si="15"/>
        <v>17.925108609376814</v>
      </c>
      <c r="M27" s="1">
        <f t="shared" si="15"/>
        <v>36.013536716501477</v>
      </c>
      <c r="N27" s="1">
        <f t="shared" si="15"/>
        <v>59.88502292471145</v>
      </c>
      <c r="O27" s="1">
        <f t="shared" si="11"/>
        <v>402.35999999999996</v>
      </c>
    </row>
    <row r="28" spans="1:17" x14ac:dyDescent="0.3">
      <c r="A28" s="3"/>
      <c r="B28" s="3"/>
    </row>
    <row r="29" spans="1:17" x14ac:dyDescent="0.3">
      <c r="A29" s="3" t="s">
        <v>5</v>
      </c>
      <c r="B29" s="3"/>
      <c r="C29" s="1">
        <f>SUM(C22:C27)</f>
        <v>431.64519426200565</v>
      </c>
      <c r="D29" s="1">
        <f t="shared" ref="D29:N29" si="16">SUM(D22:D27)</f>
        <v>419.18000227141499</v>
      </c>
      <c r="E29" s="1">
        <f t="shared" si="16"/>
        <v>326.7843025971556</v>
      </c>
      <c r="F29" s="1">
        <f t="shared" si="16"/>
        <v>229.12054435804814</v>
      </c>
      <c r="G29" s="1">
        <f t="shared" si="16"/>
        <v>175.32929565431272</v>
      </c>
      <c r="H29" s="1">
        <f t="shared" si="16"/>
        <v>155.25496349134929</v>
      </c>
      <c r="I29" s="1">
        <f t="shared" si="16"/>
        <v>150.69634021786257</v>
      </c>
      <c r="J29" s="1">
        <f t="shared" si="16"/>
        <v>145.8017258443507</v>
      </c>
      <c r="K29" s="1">
        <f t="shared" si="16"/>
        <v>155.72801907797125</v>
      </c>
      <c r="L29" s="1">
        <f t="shared" si="16"/>
        <v>179.81583694602227</v>
      </c>
      <c r="M29" s="1">
        <f t="shared" si="16"/>
        <v>264.16556328272537</v>
      </c>
      <c r="N29" s="1">
        <f t="shared" si="16"/>
        <v>375.48277210750967</v>
      </c>
      <c r="O29" s="1">
        <f>SUM(C29:N29)</f>
        <v>3009.004560110729</v>
      </c>
    </row>
    <row r="31" spans="1:17" x14ac:dyDescent="0.3">
      <c r="O31" s="7">
        <f>+(O29-O14)/O14</f>
        <v>0.86750025701253575</v>
      </c>
    </row>
  </sheetData>
  <pageMargins left="0.7" right="0.7" top="0.75" bottom="0.75" header="0.3" footer="0.3"/>
  <pageSetup scale="6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2014-04-22T16:19:39Z</cp:lastPrinted>
  <dcterms:created xsi:type="dcterms:W3CDTF">2014-04-04T15:10:10Z</dcterms:created>
  <dcterms:modified xsi:type="dcterms:W3CDTF">2014-04-22T16:19:51Z</dcterms:modified>
</cp:coreProperties>
</file>