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0100" windowHeight="926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40" i="1" l="1"/>
  <c r="K58" i="1"/>
  <c r="H7" i="1"/>
  <c r="G7" i="1"/>
  <c r="F7" i="1"/>
  <c r="E7" i="1"/>
  <c r="D7" i="1"/>
  <c r="E15" i="1"/>
  <c r="F15" i="1" s="1"/>
  <c r="G15" i="1" s="1"/>
  <c r="H15" i="1" s="1"/>
  <c r="I27" i="1"/>
  <c r="I15" i="1" l="1"/>
  <c r="D50" i="1" l="1"/>
  <c r="I49" i="1"/>
  <c r="H48" i="1"/>
  <c r="H50" i="1" s="1"/>
  <c r="G48" i="1"/>
  <c r="G50" i="1" s="1"/>
  <c r="F48" i="1"/>
  <c r="F50" i="1" s="1"/>
  <c r="E48" i="1"/>
  <c r="D48" i="1"/>
  <c r="I47" i="1"/>
  <c r="I46" i="1"/>
  <c r="E50" i="1"/>
  <c r="I45" i="1"/>
  <c r="F52" i="1" l="1"/>
  <c r="G52" i="1"/>
  <c r="H52" i="1"/>
  <c r="I48" i="1"/>
  <c r="D52" i="1"/>
  <c r="E52" i="1"/>
  <c r="I50" i="1"/>
  <c r="C20" i="1"/>
  <c r="I29" i="1"/>
  <c r="I28" i="1"/>
  <c r="I26" i="1"/>
  <c r="I25" i="1"/>
  <c r="I16" i="1"/>
  <c r="I14" i="1"/>
  <c r="I13" i="1"/>
  <c r="H30" i="1"/>
  <c r="G30" i="1"/>
  <c r="F30" i="1"/>
  <c r="E30" i="1"/>
  <c r="D30" i="1"/>
  <c r="H17" i="1"/>
  <c r="G17" i="1"/>
  <c r="F17" i="1"/>
  <c r="E17" i="1"/>
  <c r="D17" i="1"/>
  <c r="I6" i="1"/>
  <c r="E4" i="1"/>
  <c r="F4" i="1" s="1"/>
  <c r="G4" i="1" s="1"/>
  <c r="H4" i="1" s="1"/>
  <c r="H54" i="1" l="1"/>
  <c r="G54" i="1"/>
  <c r="F54" i="1"/>
  <c r="D53" i="1"/>
  <c r="D54" i="1" s="1"/>
  <c r="I52" i="1"/>
  <c r="E54" i="1"/>
  <c r="H53" i="1"/>
  <c r="F53" i="1"/>
  <c r="E53" i="1"/>
  <c r="G53" i="1"/>
  <c r="I17" i="1"/>
  <c r="I30" i="1"/>
  <c r="D8" i="1"/>
  <c r="D56" i="1" l="1"/>
  <c r="D57" i="1" s="1"/>
  <c r="D10" i="1"/>
  <c r="D19" i="1"/>
  <c r="D20" i="1" s="1"/>
  <c r="D22" i="1" s="1"/>
  <c r="E9" i="1" s="1"/>
  <c r="E8" i="1" l="1"/>
  <c r="D21" i="1"/>
  <c r="E10" i="1" l="1"/>
  <c r="E19" i="1" s="1"/>
  <c r="E20" i="1" s="1"/>
  <c r="E56" i="1"/>
  <c r="E57" i="1" s="1"/>
  <c r="D32" i="1"/>
  <c r="D60" i="1" s="1"/>
  <c r="E58" i="1" l="1"/>
  <c r="F8" i="1"/>
  <c r="E21" i="1"/>
  <c r="E32" i="1" s="1"/>
  <c r="E22" i="1"/>
  <c r="D38" i="1"/>
  <c r="D34" i="1"/>
  <c r="D35" i="1" s="1"/>
  <c r="D36" i="1" s="1"/>
  <c r="F56" i="1" l="1"/>
  <c r="F57" i="1" s="1"/>
  <c r="E38" i="1"/>
  <c r="E39" i="1" s="1"/>
  <c r="E61" i="1" s="1"/>
  <c r="E60" i="1"/>
  <c r="E34" i="1"/>
  <c r="E36" i="1" s="1"/>
  <c r="F9" i="1"/>
  <c r="D39" i="1"/>
  <c r="G8" i="1"/>
  <c r="F58" i="1" l="1"/>
  <c r="E40" i="1"/>
  <c r="E35" i="1"/>
  <c r="D61" i="1"/>
  <c r="G56" i="1"/>
  <c r="G57" i="1" s="1"/>
  <c r="G58" i="1" s="1"/>
  <c r="F10" i="1"/>
  <c r="F19" i="1" l="1"/>
  <c r="H8" i="1"/>
  <c r="H56" i="1" s="1"/>
  <c r="H57" i="1" s="1"/>
  <c r="H58" i="1" s="1"/>
  <c r="F20" i="1" l="1"/>
  <c r="F21" i="1" s="1"/>
  <c r="F32" i="1" s="1"/>
  <c r="I7" i="1"/>
  <c r="F60" i="1" l="1"/>
  <c r="F34" i="1"/>
  <c r="F36" i="1" s="1"/>
  <c r="F38" i="1"/>
  <c r="F39" i="1" s="1"/>
  <c r="F22" i="1"/>
  <c r="G9" i="1" s="1"/>
  <c r="I8" i="1"/>
  <c r="I56" i="1" s="1"/>
  <c r="F35" i="1" l="1"/>
  <c r="F40" i="1"/>
  <c r="F61" i="1"/>
  <c r="G10" i="1"/>
  <c r="G19" i="1" l="1"/>
  <c r="G20" i="1" l="1"/>
  <c r="G21" i="1" s="1"/>
  <c r="G32" i="1" l="1"/>
  <c r="G60" i="1" s="1"/>
  <c r="G22" i="1"/>
  <c r="H9" i="1" s="1"/>
  <c r="H10" i="1" l="1"/>
  <c r="G34" i="1"/>
  <c r="G36" i="1" s="1"/>
  <c r="G38" i="1"/>
  <c r="G39" i="1" s="1"/>
  <c r="G40" i="1" s="1"/>
  <c r="G61" i="1" l="1"/>
  <c r="G35" i="1"/>
  <c r="H19" i="1"/>
  <c r="H20" i="1" l="1"/>
  <c r="H21" i="1" s="1"/>
  <c r="H32" i="1" l="1"/>
  <c r="H60" i="1" s="1"/>
  <c r="I60" i="1" s="1"/>
  <c r="I21" i="1"/>
  <c r="H22" i="1"/>
  <c r="I22" i="1" s="1"/>
  <c r="H34" i="1" l="1"/>
  <c r="H36" i="1" s="1"/>
  <c r="H38" i="1"/>
  <c r="H39" i="1" s="1"/>
  <c r="H40" i="1" s="1"/>
  <c r="I32" i="1"/>
  <c r="H61" i="1" l="1"/>
  <c r="I34" i="1"/>
  <c r="I38" i="1"/>
  <c r="H35" i="1"/>
</calcChain>
</file>

<file path=xl/sharedStrings.xml><?xml version="1.0" encoding="utf-8"?>
<sst xmlns="http://schemas.openxmlformats.org/spreadsheetml/2006/main" count="57" uniqueCount="45">
  <si>
    <t>Revenues at Existing Rates before Customer Growth</t>
  </si>
  <si>
    <t>Totals</t>
  </si>
  <si>
    <t>Revenue at Existing Rates</t>
  </si>
  <si>
    <t>Remove Base Year Y Factors</t>
  </si>
  <si>
    <t xml:space="preserve">    Customer Care</t>
  </si>
  <si>
    <t xml:space="preserve">    DSM</t>
  </si>
  <si>
    <t xml:space="preserve">    Gas in Storage</t>
  </si>
  <si>
    <t>Total Y Factors Removed</t>
  </si>
  <si>
    <t>Revenue to be Escalated</t>
  </si>
  <si>
    <t>I-X Escalator (inflation at 2.0%)</t>
  </si>
  <si>
    <t>Escalated Revenue</t>
  </si>
  <si>
    <t>Total Revenue at Escalated Rates</t>
  </si>
  <si>
    <t>Total Y Factors Added</t>
  </si>
  <si>
    <t>Annual Increase over previous year</t>
  </si>
  <si>
    <t>Aggregate Percentage</t>
  </si>
  <si>
    <t>Cumulative Average Rate Increase</t>
  </si>
  <si>
    <t>($ millions)</t>
  </si>
  <si>
    <t>Application of Approved Union Gas 2014-2018 IRM Plan to Enbridge</t>
  </si>
  <si>
    <t>Increase in Revenues from Base</t>
  </si>
  <si>
    <t>Increase in Rates from Base</t>
  </si>
  <si>
    <t>Add Back Y Factor Annual Values</t>
  </si>
  <si>
    <t>Gross Revenue before Y factors</t>
  </si>
  <si>
    <t>Prior Years' Escalation Factor</t>
  </si>
  <si>
    <t>Increase from Base due to Escalator</t>
  </si>
  <si>
    <t>Enbridge As Filed</t>
  </si>
  <si>
    <t>Depr. Chg. For Site Restoration</t>
  </si>
  <si>
    <t>Carrying cost imp. from SRC</t>
  </si>
  <si>
    <t>Pension Decrease from 2013</t>
  </si>
  <si>
    <t>Enbridge Comparable As Filed</t>
  </si>
  <si>
    <t>Difference in Revenues</t>
  </si>
  <si>
    <t>a</t>
  </si>
  <si>
    <t>b</t>
  </si>
  <si>
    <t>c</t>
  </si>
  <si>
    <t>d</t>
  </si>
  <si>
    <t>e</t>
  </si>
  <si>
    <t>f</t>
  </si>
  <si>
    <t>g</t>
  </si>
  <si>
    <t>h</t>
  </si>
  <si>
    <t>Comparison to Enbridge as Filed</t>
  </si>
  <si>
    <t xml:space="preserve">    GTA and Ottawa Projects</t>
  </si>
  <si>
    <t>Customer Growth (on non-Y factors)</t>
  </si>
  <si>
    <t>Incremental Annual Rate Increase</t>
  </si>
  <si>
    <t xml:space="preserve">Income tax imp. from SRC </t>
  </si>
  <si>
    <t xml:space="preserve">    Pension Costs</t>
  </si>
  <si>
    <t>(excludes all SRC impacts/changes)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</si>
</sst>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0" fontId="0" fillId="0" borderId="0" xfId="0" applyNumberFormat="1" applyAlignment="1">
      <alignment wrapText="1"/>
    </xf>
    <xf numFmtId="10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Continuous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3" fillId="0" borderId="0" xfId="0" applyFont="1" applyAlignment="1">
      <alignment wrapText="1"/>
    </xf>
    <xf numFmtId="0" fontId="3" fillId="0" borderId="0" xfId="0" applyFont="1"/>
    <xf numFmtId="164" fontId="0" fillId="0" borderId="0" xfId="0" applyNumberFormat="1" applyBorder="1"/>
    <xf numFmtId="164" fontId="0" fillId="0" borderId="0" xfId="0" applyNumberFormat="1" applyFill="1"/>
    <xf numFmtId="164" fontId="0" fillId="0" borderId="0" xfId="0" applyNumberFormat="1" applyAlignment="1">
      <alignment horizontal="right"/>
    </xf>
    <xf numFmtId="164" fontId="0" fillId="0" borderId="3" xfId="0" applyNumberFormat="1" applyBorder="1" applyAlignment="1">
      <alignment horizontal="right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centerContinuous"/>
    </xf>
    <xf numFmtId="1" fontId="4" fillId="2" borderId="0" xfId="0" applyNumberFormat="1" applyFont="1" applyFill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7" fillId="0" borderId="0" xfId="0" applyFont="1" applyAlignment="1">
      <alignment horizontal="centerContinuous" wrapText="1"/>
    </xf>
    <xf numFmtId="0" fontId="8" fillId="0" borderId="0" xfId="0" applyFont="1" applyAlignment="1">
      <alignment horizontal="centerContinuous"/>
    </xf>
    <xf numFmtId="0" fontId="0" fillId="0" borderId="0" xfId="0" quotePrefix="1" applyFont="1" applyAlignment="1"/>
    <xf numFmtId="164" fontId="6" fillId="2" borderId="0" xfId="0" applyNumberFormat="1" applyFont="1" applyFill="1"/>
    <xf numFmtId="10" fontId="6" fillId="2" borderId="0" xfId="0" applyNumberFormat="1" applyFont="1" applyFill="1"/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workbookViewId="0">
      <selection activeCell="B3" sqref="B3"/>
    </sheetView>
  </sheetViews>
  <sheetFormatPr defaultRowHeight="14.4" x14ac:dyDescent="0.3"/>
  <cols>
    <col min="1" max="1" width="3.77734375" style="18" customWidth="1"/>
    <col min="2" max="2" width="29.6640625" customWidth="1"/>
    <col min="3" max="3" width="6.77734375" customWidth="1"/>
    <col min="4" max="9" width="10.77734375" customWidth="1"/>
  </cols>
  <sheetData>
    <row r="1" spans="1:9" ht="21" x14ac:dyDescent="0.4">
      <c r="B1" s="26" t="s">
        <v>17</v>
      </c>
      <c r="C1" s="6"/>
      <c r="D1" s="6"/>
      <c r="E1" s="6"/>
      <c r="F1" s="6"/>
      <c r="G1" s="6"/>
      <c r="H1" s="6"/>
      <c r="I1" s="6"/>
    </row>
    <row r="2" spans="1:9" ht="15.6" x14ac:dyDescent="0.3">
      <c r="B2" s="7" t="s">
        <v>44</v>
      </c>
      <c r="C2" s="6"/>
      <c r="D2" s="6"/>
      <c r="E2" s="6"/>
      <c r="F2" s="6"/>
      <c r="G2" s="6"/>
      <c r="H2" s="6"/>
      <c r="I2" s="6"/>
    </row>
    <row r="3" spans="1:9" x14ac:dyDescent="0.3">
      <c r="B3" s="27" t="s">
        <v>16</v>
      </c>
    </row>
    <row r="4" spans="1:9" ht="15.6" x14ac:dyDescent="0.3">
      <c r="D4" s="5">
        <v>2014</v>
      </c>
      <c r="E4" s="5">
        <f t="shared" ref="E4:H4" si="0">+D4+1</f>
        <v>2015</v>
      </c>
      <c r="F4" s="5">
        <f t="shared" si="0"/>
        <v>2016</v>
      </c>
      <c r="G4" s="5">
        <f t="shared" si="0"/>
        <v>2017</v>
      </c>
      <c r="H4" s="5">
        <f t="shared" si="0"/>
        <v>2018</v>
      </c>
      <c r="I4" s="5" t="s">
        <v>1</v>
      </c>
    </row>
    <row r="5" spans="1:9" x14ac:dyDescent="0.3">
      <c r="B5" s="17" t="s">
        <v>30</v>
      </c>
      <c r="C5" s="17" t="s">
        <v>31</v>
      </c>
      <c r="D5" s="17" t="s">
        <v>32</v>
      </c>
      <c r="E5" s="17" t="s">
        <v>33</v>
      </c>
      <c r="F5" s="17" t="s">
        <v>34</v>
      </c>
      <c r="G5" s="17" t="s">
        <v>35</v>
      </c>
      <c r="H5" s="17" t="s">
        <v>36</v>
      </c>
      <c r="I5" s="17" t="s">
        <v>37</v>
      </c>
    </row>
    <row r="6" spans="1:9" ht="27.6" x14ac:dyDescent="0.3">
      <c r="A6" s="19">
        <v>1</v>
      </c>
      <c r="B6" s="11" t="s">
        <v>0</v>
      </c>
      <c r="C6" s="1"/>
      <c r="D6" s="2">
        <v>1021</v>
      </c>
      <c r="E6" s="2">
        <v>1021</v>
      </c>
      <c r="F6" s="2">
        <v>1021</v>
      </c>
      <c r="G6" s="2">
        <v>1021</v>
      </c>
      <c r="H6" s="2">
        <v>1021</v>
      </c>
      <c r="I6" s="2">
        <f>SUM(D6:H6)</f>
        <v>5105</v>
      </c>
    </row>
    <row r="7" spans="1:9" ht="14.4" customHeight="1" x14ac:dyDescent="0.3">
      <c r="A7" s="19">
        <v>2</v>
      </c>
      <c r="B7" s="11" t="s">
        <v>40</v>
      </c>
      <c r="C7" s="3">
        <v>1.7000000000000001E-2</v>
      </c>
      <c r="D7" s="2">
        <f>+(D6-D17)*$C$7</f>
        <v>13.892400000000002</v>
      </c>
      <c r="E7" s="2">
        <f>+(D8-D17)*$C$7+D7</f>
        <v>28.020970800000001</v>
      </c>
      <c r="F7" s="2">
        <f>+(E8-E17)*$C$7+E7</f>
        <v>42.389727303600004</v>
      </c>
      <c r="G7" s="2">
        <f>+(F8-F17)*$C$7+F7</f>
        <v>57.002752667761207</v>
      </c>
      <c r="H7" s="2">
        <f>+(G8-G17)*$C$7+G7</f>
        <v>71.864199463113152</v>
      </c>
      <c r="I7" s="2">
        <f t="shared" ref="I7:I8" si="1">SUM(D7:H7)</f>
        <v>213.17005023447436</v>
      </c>
    </row>
    <row r="8" spans="1:9" x14ac:dyDescent="0.3">
      <c r="A8" s="19">
        <v>3</v>
      </c>
      <c r="B8" s="11" t="s">
        <v>2</v>
      </c>
      <c r="C8" s="1"/>
      <c r="D8" s="8">
        <f>+D6+D7</f>
        <v>1034.8924</v>
      </c>
      <c r="E8" s="8">
        <f t="shared" ref="E8:H8" si="2">+E6+E7</f>
        <v>1049.0209708</v>
      </c>
      <c r="F8" s="8">
        <f t="shared" si="2"/>
        <v>1063.3897273036</v>
      </c>
      <c r="G8" s="8">
        <f t="shared" si="2"/>
        <v>1078.0027526677611</v>
      </c>
      <c r="H8" s="8">
        <f t="shared" si="2"/>
        <v>1092.8641994631132</v>
      </c>
      <c r="I8" s="8">
        <f t="shared" si="1"/>
        <v>5318.1700502344747</v>
      </c>
    </row>
    <row r="9" spans="1:9" x14ac:dyDescent="0.3">
      <c r="A9" s="19">
        <v>4</v>
      </c>
      <c r="B9" s="11" t="s">
        <v>22</v>
      </c>
      <c r="C9" s="1"/>
      <c r="D9" s="13">
        <v>0</v>
      </c>
      <c r="E9" s="13">
        <f>+D22</f>
        <v>6.6487392000000005</v>
      </c>
      <c r="F9" s="13">
        <f t="shared" ref="F9:H9" si="3">+E22</f>
        <v>13.463696880000001</v>
      </c>
      <c r="G9" s="13">
        <f t="shared" si="3"/>
        <v>20.4481242734688</v>
      </c>
      <c r="H9" s="13">
        <f t="shared" si="3"/>
        <v>27.605331288998638</v>
      </c>
      <c r="I9" s="13"/>
    </row>
    <row r="10" spans="1:9" x14ac:dyDescent="0.3">
      <c r="A10" s="19">
        <v>5</v>
      </c>
      <c r="B10" s="11" t="s">
        <v>21</v>
      </c>
      <c r="C10" s="1"/>
      <c r="D10" s="8">
        <f>+D8+D9</f>
        <v>1034.8924</v>
      </c>
      <c r="E10" s="8">
        <f>+E8+E9</f>
        <v>1055.6697099999999</v>
      </c>
      <c r="F10" s="8">
        <f t="shared" ref="F10:H10" si="4">+F8+F9</f>
        <v>1076.8534241836001</v>
      </c>
      <c r="G10" s="8">
        <f t="shared" si="4"/>
        <v>1098.4508769412298</v>
      </c>
      <c r="H10" s="8">
        <f t="shared" si="4"/>
        <v>1120.469530752112</v>
      </c>
      <c r="I10" s="13"/>
    </row>
    <row r="11" spans="1:9" x14ac:dyDescent="0.3">
      <c r="A11" s="19"/>
      <c r="B11" s="11"/>
      <c r="C11" s="1"/>
      <c r="D11" s="2"/>
      <c r="E11" s="2"/>
      <c r="F11" s="2"/>
      <c r="G11" s="2"/>
      <c r="H11" s="2"/>
    </row>
    <row r="12" spans="1:9" x14ac:dyDescent="0.3">
      <c r="A12" s="19"/>
      <c r="B12" s="11" t="s">
        <v>3</v>
      </c>
      <c r="C12" s="1"/>
      <c r="D12" s="2"/>
      <c r="E12" s="2"/>
      <c r="F12" s="2"/>
      <c r="G12" s="2"/>
      <c r="H12" s="2"/>
    </row>
    <row r="13" spans="1:9" x14ac:dyDescent="0.3">
      <c r="A13" s="19">
        <v>6</v>
      </c>
      <c r="B13" s="11" t="s">
        <v>4</v>
      </c>
      <c r="C13" s="1"/>
      <c r="D13" s="2">
        <v>110</v>
      </c>
      <c r="E13" s="2">
        <v>110</v>
      </c>
      <c r="F13" s="2">
        <v>110</v>
      </c>
      <c r="G13" s="2">
        <v>110</v>
      </c>
      <c r="H13" s="2">
        <v>110</v>
      </c>
      <c r="I13" s="2">
        <f t="shared" ref="I13:I17" si="5">SUM(D13:H13)</f>
        <v>550</v>
      </c>
    </row>
    <row r="14" spans="1:9" x14ac:dyDescent="0.3">
      <c r="A14" s="19">
        <v>7</v>
      </c>
      <c r="B14" s="11" t="s">
        <v>5</v>
      </c>
      <c r="C14" s="1"/>
      <c r="D14" s="2">
        <v>31</v>
      </c>
      <c r="E14" s="2">
        <v>31</v>
      </c>
      <c r="F14" s="2">
        <v>31</v>
      </c>
      <c r="G14" s="2">
        <v>31</v>
      </c>
      <c r="H14" s="2">
        <v>31</v>
      </c>
      <c r="I14" s="2">
        <f t="shared" si="5"/>
        <v>155</v>
      </c>
    </row>
    <row r="15" spans="1:9" x14ac:dyDescent="0.3">
      <c r="A15" s="19"/>
      <c r="B15" s="11" t="s">
        <v>43</v>
      </c>
      <c r="C15" s="1"/>
      <c r="D15" s="2">
        <v>42.8</v>
      </c>
      <c r="E15" s="2">
        <f>+D15</f>
        <v>42.8</v>
      </c>
      <c r="F15" s="2">
        <f t="shared" ref="F15:H15" si="6">+E15</f>
        <v>42.8</v>
      </c>
      <c r="G15" s="2">
        <f t="shared" si="6"/>
        <v>42.8</v>
      </c>
      <c r="H15" s="2">
        <f t="shared" si="6"/>
        <v>42.8</v>
      </c>
      <c r="I15" s="2">
        <f t="shared" si="5"/>
        <v>214</v>
      </c>
    </row>
    <row r="16" spans="1:9" x14ac:dyDescent="0.3">
      <c r="A16" s="19">
        <v>8</v>
      </c>
      <c r="B16" s="11" t="s">
        <v>6</v>
      </c>
      <c r="C16" s="1"/>
      <c r="D16" s="2">
        <v>20</v>
      </c>
      <c r="E16" s="2">
        <v>20</v>
      </c>
      <c r="F16" s="2">
        <v>20</v>
      </c>
      <c r="G16" s="2">
        <v>20</v>
      </c>
      <c r="H16" s="2">
        <v>20</v>
      </c>
      <c r="I16" s="2">
        <f t="shared" si="5"/>
        <v>100</v>
      </c>
    </row>
    <row r="17" spans="1:9" x14ac:dyDescent="0.3">
      <c r="A17" s="19">
        <v>9</v>
      </c>
      <c r="B17" s="11" t="s">
        <v>7</v>
      </c>
      <c r="C17" s="1"/>
      <c r="D17" s="8">
        <f t="shared" ref="D17:H17" si="7">SUM(D13:D16)</f>
        <v>203.8</v>
      </c>
      <c r="E17" s="8">
        <f t="shared" si="7"/>
        <v>203.8</v>
      </c>
      <c r="F17" s="8">
        <f t="shared" si="7"/>
        <v>203.8</v>
      </c>
      <c r="G17" s="8">
        <f t="shared" si="7"/>
        <v>203.8</v>
      </c>
      <c r="H17" s="8">
        <f t="shared" si="7"/>
        <v>203.8</v>
      </c>
      <c r="I17" s="8">
        <f t="shared" si="5"/>
        <v>1019</v>
      </c>
    </row>
    <row r="18" spans="1:9" x14ac:dyDescent="0.3">
      <c r="A18" s="19"/>
      <c r="B18" s="11"/>
      <c r="C18" s="1"/>
      <c r="D18" s="2"/>
      <c r="E18" s="2"/>
      <c r="F18" s="2"/>
      <c r="G18" s="2"/>
      <c r="H18" s="2"/>
    </row>
    <row r="19" spans="1:9" x14ac:dyDescent="0.3">
      <c r="A19" s="19">
        <v>10</v>
      </c>
      <c r="B19" s="11" t="s">
        <v>8</v>
      </c>
      <c r="C19" s="1"/>
      <c r="D19" s="2">
        <f>+D8-D17</f>
        <v>831.0924</v>
      </c>
      <c r="E19" s="2">
        <f>+E10-E17</f>
        <v>851.86970999999994</v>
      </c>
      <c r="F19" s="2">
        <f t="shared" ref="F19:H19" si="8">+F10-F17</f>
        <v>873.0534241836001</v>
      </c>
      <c r="G19" s="2">
        <f t="shared" si="8"/>
        <v>894.65087694122985</v>
      </c>
      <c r="H19" s="2">
        <f t="shared" si="8"/>
        <v>916.669530752112</v>
      </c>
      <c r="I19" s="2"/>
    </row>
    <row r="20" spans="1:9" x14ac:dyDescent="0.3">
      <c r="A20" s="19">
        <v>11</v>
      </c>
      <c r="B20" s="11" t="s">
        <v>9</v>
      </c>
      <c r="C20" s="3">
        <f>0.02*0.4</f>
        <v>8.0000000000000002E-3</v>
      </c>
      <c r="D20" s="2">
        <f>+D19*$C$20</f>
        <v>6.6487392000000005</v>
      </c>
      <c r="E20" s="2">
        <f t="shared" ref="E20:H20" si="9">+E19*$C$20</f>
        <v>6.81495768</v>
      </c>
      <c r="F20" s="2">
        <f t="shared" si="9"/>
        <v>6.9844273934688008</v>
      </c>
      <c r="G20" s="2">
        <f t="shared" si="9"/>
        <v>7.1572070155298393</v>
      </c>
      <c r="H20" s="2">
        <f t="shared" si="9"/>
        <v>7.333356246016896</v>
      </c>
      <c r="I20" s="2"/>
    </row>
    <row r="21" spans="1:9" x14ac:dyDescent="0.3">
      <c r="A21" s="19">
        <v>12</v>
      </c>
      <c r="B21" s="11" t="s">
        <v>10</v>
      </c>
      <c r="C21" s="1"/>
      <c r="D21" s="8">
        <f>+D19+D20</f>
        <v>837.74113920000002</v>
      </c>
      <c r="E21" s="8">
        <f t="shared" ref="E21:H21" si="10">+E19+E20</f>
        <v>858.68466767999996</v>
      </c>
      <c r="F21" s="8">
        <f t="shared" si="10"/>
        <v>880.03785157706886</v>
      </c>
      <c r="G21" s="8">
        <f t="shared" si="10"/>
        <v>901.80808395675967</v>
      </c>
      <c r="H21" s="8">
        <f t="shared" si="10"/>
        <v>924.00288699812893</v>
      </c>
      <c r="I21" s="8">
        <f t="shared" ref="I21:I22" si="11">SUM(D21:H21)</f>
        <v>4402.2746294119579</v>
      </c>
    </row>
    <row r="22" spans="1:9" ht="14.4" customHeight="1" x14ac:dyDescent="0.3">
      <c r="A22" s="19">
        <v>13</v>
      </c>
      <c r="B22" s="11" t="s">
        <v>23</v>
      </c>
      <c r="C22" s="1"/>
      <c r="D22" s="13">
        <f>+D20</f>
        <v>6.6487392000000005</v>
      </c>
      <c r="E22" s="13">
        <f>+E20+D22</f>
        <v>13.463696880000001</v>
      </c>
      <c r="F22" s="13">
        <f t="shared" ref="F22:H22" si="12">+F20+E22</f>
        <v>20.4481242734688</v>
      </c>
      <c r="G22" s="13">
        <f t="shared" si="12"/>
        <v>27.605331288998638</v>
      </c>
      <c r="H22" s="13">
        <f t="shared" si="12"/>
        <v>34.938687535015532</v>
      </c>
      <c r="I22" s="2">
        <f t="shared" si="11"/>
        <v>103.10457917748298</v>
      </c>
    </row>
    <row r="23" spans="1:9" x14ac:dyDescent="0.3">
      <c r="A23" s="19"/>
      <c r="B23" s="11"/>
      <c r="C23" s="1"/>
      <c r="D23" s="2"/>
      <c r="E23" s="2"/>
      <c r="F23" s="2"/>
      <c r="G23" s="2"/>
      <c r="H23" s="2"/>
    </row>
    <row r="24" spans="1:9" x14ac:dyDescent="0.3">
      <c r="A24" s="19"/>
      <c r="B24" s="11" t="s">
        <v>20</v>
      </c>
      <c r="C24" s="1"/>
      <c r="D24" s="2"/>
      <c r="E24" s="2"/>
      <c r="F24" s="2"/>
      <c r="G24" s="2"/>
      <c r="H24" s="2"/>
    </row>
    <row r="25" spans="1:9" x14ac:dyDescent="0.3">
      <c r="A25" s="19">
        <v>14</v>
      </c>
      <c r="B25" s="11" t="s">
        <v>4</v>
      </c>
      <c r="C25" s="1"/>
      <c r="D25" s="2">
        <v>114</v>
      </c>
      <c r="E25" s="2">
        <v>119</v>
      </c>
      <c r="F25" s="2">
        <v>124</v>
      </c>
      <c r="G25" s="2">
        <v>129</v>
      </c>
      <c r="H25" s="2">
        <v>134</v>
      </c>
      <c r="I25" s="2">
        <f t="shared" ref="I25:I30" si="13">SUM(D25:H25)</f>
        <v>620</v>
      </c>
    </row>
    <row r="26" spans="1:9" x14ac:dyDescent="0.3">
      <c r="A26" s="19">
        <v>15</v>
      </c>
      <c r="B26" s="11" t="s">
        <v>5</v>
      </c>
      <c r="C26" s="1"/>
      <c r="D26" s="2">
        <v>32</v>
      </c>
      <c r="E26" s="2">
        <v>33</v>
      </c>
      <c r="F26" s="2">
        <v>33</v>
      </c>
      <c r="G26" s="2">
        <v>34</v>
      </c>
      <c r="H26" s="2">
        <v>35</v>
      </c>
      <c r="I26" s="2">
        <f t="shared" si="13"/>
        <v>167</v>
      </c>
    </row>
    <row r="27" spans="1:9" x14ac:dyDescent="0.3">
      <c r="A27" s="19"/>
      <c r="B27" s="11" t="s">
        <v>43</v>
      </c>
      <c r="C27" s="1"/>
      <c r="D27" s="2">
        <v>37.200000000000003</v>
      </c>
      <c r="E27" s="2">
        <v>33.799999999999997</v>
      </c>
      <c r="F27" s="2">
        <v>30.9</v>
      </c>
      <c r="G27" s="2">
        <v>30.9</v>
      </c>
      <c r="H27" s="2">
        <v>30.9</v>
      </c>
      <c r="I27" s="2">
        <f t="shared" si="13"/>
        <v>163.70000000000002</v>
      </c>
    </row>
    <row r="28" spans="1:9" x14ac:dyDescent="0.3">
      <c r="A28" s="19">
        <v>16</v>
      </c>
      <c r="B28" s="11" t="s">
        <v>6</v>
      </c>
      <c r="C28" s="1"/>
      <c r="D28" s="2">
        <v>20</v>
      </c>
      <c r="E28" s="2">
        <v>20</v>
      </c>
      <c r="F28" s="2">
        <v>21</v>
      </c>
      <c r="G28" s="2">
        <v>21</v>
      </c>
      <c r="H28" s="2">
        <v>21</v>
      </c>
      <c r="I28" s="2">
        <f t="shared" si="13"/>
        <v>103</v>
      </c>
    </row>
    <row r="29" spans="1:9" x14ac:dyDescent="0.3">
      <c r="A29" s="19">
        <v>17</v>
      </c>
      <c r="B29" s="11" t="s">
        <v>39</v>
      </c>
      <c r="C29" s="1"/>
      <c r="D29" s="2">
        <v>5</v>
      </c>
      <c r="E29" s="2">
        <v>12</v>
      </c>
      <c r="F29" s="2">
        <v>64</v>
      </c>
      <c r="G29" s="2">
        <v>63</v>
      </c>
      <c r="H29" s="2">
        <v>63</v>
      </c>
      <c r="I29" s="2">
        <f t="shared" si="13"/>
        <v>207</v>
      </c>
    </row>
    <row r="30" spans="1:9" x14ac:dyDescent="0.3">
      <c r="A30" s="19">
        <v>18</v>
      </c>
      <c r="B30" s="11" t="s">
        <v>12</v>
      </c>
      <c r="C30" s="1"/>
      <c r="D30" s="8">
        <f>SUM(D25:D29)</f>
        <v>208.2</v>
      </c>
      <c r="E30" s="8">
        <f t="shared" ref="E30:H30" si="14">SUM(E25:E29)</f>
        <v>217.8</v>
      </c>
      <c r="F30" s="8">
        <f t="shared" si="14"/>
        <v>272.89999999999998</v>
      </c>
      <c r="G30" s="8">
        <f t="shared" si="14"/>
        <v>277.89999999999998</v>
      </c>
      <c r="H30" s="8">
        <f t="shared" si="14"/>
        <v>283.89999999999998</v>
      </c>
      <c r="I30" s="8">
        <f t="shared" si="13"/>
        <v>1260.6999999999998</v>
      </c>
    </row>
    <row r="31" spans="1:9" x14ac:dyDescent="0.3">
      <c r="A31" s="19"/>
      <c r="B31" s="11"/>
      <c r="C31" s="1"/>
      <c r="D31" s="2"/>
      <c r="E31" s="2"/>
      <c r="F31" s="2"/>
      <c r="G31" s="2"/>
      <c r="H31" s="2"/>
    </row>
    <row r="32" spans="1:9" ht="15" thickBot="1" x14ac:dyDescent="0.35">
      <c r="A32" s="19">
        <v>19</v>
      </c>
      <c r="B32" s="11" t="s">
        <v>11</v>
      </c>
      <c r="C32" s="1"/>
      <c r="D32" s="9">
        <f>+D21+D30</f>
        <v>1045.9411392</v>
      </c>
      <c r="E32" s="9">
        <f t="shared" ref="E32:H32" si="15">+E21+E30</f>
        <v>1076.48466768</v>
      </c>
      <c r="F32" s="9">
        <f t="shared" si="15"/>
        <v>1152.9378515770688</v>
      </c>
      <c r="G32" s="9">
        <f t="shared" si="15"/>
        <v>1179.7080839567598</v>
      </c>
      <c r="H32" s="9">
        <f t="shared" si="15"/>
        <v>1207.9028869981289</v>
      </c>
      <c r="I32" s="9">
        <f t="shared" ref="I32" si="16">SUM(D32:H32)</f>
        <v>5662.9746294119577</v>
      </c>
    </row>
    <row r="33" spans="1:11" ht="15" thickTop="1" x14ac:dyDescent="0.3">
      <c r="A33" s="19"/>
      <c r="B33" s="11"/>
      <c r="C33" s="1"/>
      <c r="D33" s="2"/>
      <c r="E33" s="2"/>
      <c r="F33" s="2"/>
      <c r="G33" s="2"/>
      <c r="H33" s="2"/>
    </row>
    <row r="34" spans="1:11" x14ac:dyDescent="0.3">
      <c r="A34" s="19">
        <v>20</v>
      </c>
      <c r="B34" s="11" t="s">
        <v>18</v>
      </c>
      <c r="D34" s="10">
        <f>+D32-D6</f>
        <v>24.941139199999952</v>
      </c>
      <c r="E34" s="10">
        <f t="shared" ref="E34:I34" si="17">+E32-E6</f>
        <v>55.48466768000003</v>
      </c>
      <c r="F34" s="10">
        <f t="shared" si="17"/>
        <v>131.93785157706884</v>
      </c>
      <c r="G34" s="10">
        <f t="shared" si="17"/>
        <v>158.70808395675976</v>
      </c>
      <c r="H34" s="10">
        <f t="shared" si="17"/>
        <v>186.90288699812891</v>
      </c>
      <c r="I34" s="10">
        <f t="shared" si="17"/>
        <v>557.97462941195772</v>
      </c>
    </row>
    <row r="35" spans="1:11" x14ac:dyDescent="0.3">
      <c r="A35" s="19">
        <v>21</v>
      </c>
      <c r="B35" s="11" t="s">
        <v>14</v>
      </c>
      <c r="D35" s="4">
        <f>+D34/D6</f>
        <v>2.4428148090107692E-2</v>
      </c>
      <c r="E35" s="4">
        <f>+E34/E6</f>
        <v>5.4343455122429017E-2</v>
      </c>
      <c r="F35" s="4">
        <f>+F34/F6</f>
        <v>0.12922414454169329</v>
      </c>
      <c r="G35" s="4">
        <f>+G34/G6</f>
        <v>0.15544376489398606</v>
      </c>
      <c r="H35" s="4">
        <f>+H34/H6</f>
        <v>0.18305865523812823</v>
      </c>
      <c r="I35" s="4"/>
    </row>
    <row r="36" spans="1:11" ht="14.4" customHeight="1" x14ac:dyDescent="0.3">
      <c r="A36" s="19">
        <v>22</v>
      </c>
      <c r="B36" s="11" t="s">
        <v>13</v>
      </c>
      <c r="D36" s="4">
        <f>+D35</f>
        <v>2.4428148090107692E-2</v>
      </c>
      <c r="E36" s="4">
        <f>+(E34-D34)/D32</f>
        <v>2.9201957294998113E-2</v>
      </c>
      <c r="F36" s="4">
        <f t="shared" ref="F36:H36" si="18">+(F34-E34)/E32</f>
        <v>7.1021154497107594E-2</v>
      </c>
      <c r="G36" s="4">
        <f t="shared" si="18"/>
        <v>2.3219146065048286E-2</v>
      </c>
      <c r="H36" s="4">
        <f t="shared" si="18"/>
        <v>2.3899813373155266E-2</v>
      </c>
      <c r="I36" s="4"/>
    </row>
    <row r="37" spans="1:11" x14ac:dyDescent="0.3">
      <c r="B37" s="12"/>
      <c r="D37" s="2"/>
      <c r="E37" s="2"/>
      <c r="F37" s="2"/>
      <c r="G37" s="2"/>
      <c r="H37" s="2"/>
    </row>
    <row r="38" spans="1:11" x14ac:dyDescent="0.3">
      <c r="A38" s="19">
        <v>23</v>
      </c>
      <c r="B38" s="11" t="s">
        <v>19</v>
      </c>
      <c r="D38" s="10">
        <f t="shared" ref="D38:I38" si="19">+D32-D8</f>
        <v>11.0487392</v>
      </c>
      <c r="E38" s="10">
        <f t="shared" si="19"/>
        <v>27.463696880000043</v>
      </c>
      <c r="F38" s="10">
        <f t="shared" si="19"/>
        <v>89.548124273468829</v>
      </c>
      <c r="G38" s="10">
        <f t="shared" si="19"/>
        <v>101.70533128899865</v>
      </c>
      <c r="H38" s="10">
        <f t="shared" si="19"/>
        <v>115.0386875350157</v>
      </c>
      <c r="I38" s="10">
        <f t="shared" si="19"/>
        <v>344.80457917748299</v>
      </c>
    </row>
    <row r="39" spans="1:11" ht="14.4" customHeight="1" x14ac:dyDescent="0.3">
      <c r="A39" s="19">
        <v>24</v>
      </c>
      <c r="B39" s="11" t="s">
        <v>13</v>
      </c>
      <c r="D39" s="4">
        <f>+D38/D8</f>
        <v>1.0676220252462962E-2</v>
      </c>
      <c r="E39" s="4">
        <f>(+E38-D38)/(+D32+E7-D7)</f>
        <v>1.5484790787956806E-2</v>
      </c>
      <c r="F39" s="4">
        <f t="shared" ref="F39:H39" si="20">(+F38-E38)/(+E32+F7-E7)</f>
        <v>5.691362928977655E-2</v>
      </c>
      <c r="G39" s="4">
        <f t="shared" si="20"/>
        <v>1.0412571525259338E-2</v>
      </c>
      <c r="H39" s="4">
        <f t="shared" si="20"/>
        <v>1.1161640995164378E-2</v>
      </c>
      <c r="K39" s="4">
        <v>2.078E-2</v>
      </c>
    </row>
    <row r="40" spans="1:11" x14ac:dyDescent="0.3">
      <c r="A40" s="19">
        <v>25</v>
      </c>
      <c r="B40" s="11" t="s">
        <v>15</v>
      </c>
      <c r="D40" s="2"/>
      <c r="E40" s="4">
        <f>+(1+D39)*(1+E39)-1</f>
        <v>2.6326330077435234E-2</v>
      </c>
      <c r="F40" s="4">
        <f>+(1+D39)*(1+E39)*(1+F39)-1</f>
        <v>8.4738286357799231E-2</v>
      </c>
      <c r="G40" s="4">
        <f>+(1+D39)*(1+E39)*(1+F39)*(1+G39)-1</f>
        <v>9.6033201350687269E-2</v>
      </c>
      <c r="H40" s="4">
        <f>+(1+D39)*(1+E39)*(1+F39)*(1+G39)*(1+H39)-1</f>
        <v>0.10826673046294455</v>
      </c>
      <c r="K40" s="4">
        <f>+(1+K39)^5-1</f>
        <v>0.10830874995259898</v>
      </c>
    </row>
    <row r="41" spans="1:11" x14ac:dyDescent="0.3">
      <c r="A41" s="19"/>
      <c r="B41" s="11"/>
      <c r="D41" s="2"/>
      <c r="E41" s="4"/>
      <c r="F41" s="4"/>
      <c r="G41" s="4"/>
      <c r="H41" s="4"/>
      <c r="K41" s="4"/>
    </row>
    <row r="42" spans="1:11" ht="21" x14ac:dyDescent="0.4">
      <c r="B42" s="25" t="s">
        <v>38</v>
      </c>
      <c r="C42" s="20"/>
      <c r="D42" s="21"/>
      <c r="E42" s="21"/>
      <c r="F42" s="21"/>
      <c r="G42" s="21"/>
      <c r="H42" s="21"/>
      <c r="I42" s="20"/>
      <c r="K42" s="4"/>
    </row>
    <row r="43" spans="1:11" ht="15.6" x14ac:dyDescent="0.3">
      <c r="B43" s="7" t="s">
        <v>44</v>
      </c>
      <c r="C43" s="6"/>
      <c r="D43" s="6"/>
      <c r="E43" s="6"/>
      <c r="F43" s="6"/>
      <c r="G43" s="6"/>
      <c r="H43" s="6"/>
      <c r="I43" s="6"/>
      <c r="K43" s="4"/>
    </row>
    <row r="44" spans="1:11" x14ac:dyDescent="0.3">
      <c r="D44" s="2"/>
      <c r="E44" s="2"/>
      <c r="F44" s="2"/>
      <c r="G44" s="2"/>
      <c r="H44" s="2"/>
      <c r="K44" s="4"/>
    </row>
    <row r="45" spans="1:11" x14ac:dyDescent="0.3">
      <c r="A45" s="19">
        <v>26</v>
      </c>
      <c r="B45" s="12" t="s">
        <v>24</v>
      </c>
      <c r="D45" s="14">
        <v>1010.8</v>
      </c>
      <c r="E45" s="2">
        <v>1058.0999999999999</v>
      </c>
      <c r="F45" s="2">
        <v>1170.5999999999999</v>
      </c>
      <c r="G45" s="2">
        <v>1226.8</v>
      </c>
      <c r="H45" s="2">
        <v>1286.5</v>
      </c>
      <c r="I45" s="15">
        <f>SUM(D45:H45)</f>
        <v>5752.7999999999993</v>
      </c>
      <c r="K45" s="4"/>
    </row>
    <row r="46" spans="1:11" x14ac:dyDescent="0.3">
      <c r="A46" s="19">
        <v>27</v>
      </c>
      <c r="B46" s="12" t="s">
        <v>25</v>
      </c>
      <c r="D46" s="14">
        <v>29.8</v>
      </c>
      <c r="E46" s="2">
        <v>31.7</v>
      </c>
      <c r="F46" s="2">
        <v>35.700000000000003</v>
      </c>
      <c r="G46" s="2">
        <v>37.5</v>
      </c>
      <c r="H46" s="2">
        <v>39.1</v>
      </c>
      <c r="I46" s="15">
        <f t="shared" ref="I46:I49" si="21">SUM(D46:H46)</f>
        <v>173.79999999999998</v>
      </c>
      <c r="K46" s="4"/>
    </row>
    <row r="47" spans="1:11" x14ac:dyDescent="0.3">
      <c r="A47" s="19">
        <v>28</v>
      </c>
      <c r="B47" s="12" t="s">
        <v>26</v>
      </c>
      <c r="D47" s="2">
        <v>-2.4</v>
      </c>
      <c r="E47" s="2">
        <v>-8.1</v>
      </c>
      <c r="F47" s="2">
        <v>-14</v>
      </c>
      <c r="G47" s="2">
        <v>-21.6</v>
      </c>
      <c r="H47" s="2">
        <v>-26.7</v>
      </c>
      <c r="I47" s="15">
        <f t="shared" si="21"/>
        <v>-72.8</v>
      </c>
      <c r="K47" s="4"/>
    </row>
    <row r="48" spans="1:11" x14ac:dyDescent="0.3">
      <c r="A48" s="19">
        <v>29</v>
      </c>
      <c r="B48" s="12" t="s">
        <v>42</v>
      </c>
      <c r="D48" s="2">
        <f>50.1-33.5+8.6+9.3</f>
        <v>34.5</v>
      </c>
      <c r="E48" s="2">
        <f>28.9-13.8+22.7-5.5</f>
        <v>32.299999999999997</v>
      </c>
      <c r="F48" s="2">
        <f>18.1-4.5+45.2-28.2</f>
        <v>30.600000000000005</v>
      </c>
      <c r="G48" s="2">
        <f>21.4-8.6+54.6-39.1</f>
        <v>28.300000000000004</v>
      </c>
      <c r="H48" s="2">
        <f>18.9-15.8+62.6-50.9</f>
        <v>14.800000000000004</v>
      </c>
      <c r="I48" s="15">
        <f t="shared" si="21"/>
        <v>140.50000000000003</v>
      </c>
      <c r="K48" s="4"/>
    </row>
    <row r="49" spans="1:11" x14ac:dyDescent="0.3">
      <c r="A49" s="19">
        <v>30</v>
      </c>
      <c r="B49" s="12" t="s">
        <v>27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6">
        <f t="shared" si="21"/>
        <v>0</v>
      </c>
      <c r="K49" s="4"/>
    </row>
    <row r="50" spans="1:11" x14ac:dyDescent="0.3">
      <c r="A50" s="19">
        <v>31</v>
      </c>
      <c r="B50" s="12" t="s">
        <v>28</v>
      </c>
      <c r="D50" s="2">
        <f>SUM(D45:D49)</f>
        <v>1072.6999999999998</v>
      </c>
      <c r="E50" s="2">
        <f>SUM(E45:E49)</f>
        <v>1114</v>
      </c>
      <c r="F50" s="2">
        <f>SUM(F45:F49)</f>
        <v>1222.8999999999999</v>
      </c>
      <c r="G50" s="2">
        <f>SUM(G45:G49)</f>
        <v>1271</v>
      </c>
      <c r="H50" s="2">
        <f>SUM(H45:H49)</f>
        <v>1313.6999999999998</v>
      </c>
      <c r="I50" s="15">
        <f>SUM(D50:H50)</f>
        <v>5994.2999999999993</v>
      </c>
      <c r="K50" s="4"/>
    </row>
    <row r="51" spans="1:11" x14ac:dyDescent="0.3">
      <c r="B51" s="12"/>
      <c r="D51" s="2"/>
      <c r="E51" s="2"/>
      <c r="F51" s="2"/>
      <c r="G51" s="2"/>
      <c r="H51" s="2"/>
      <c r="I51" s="15"/>
      <c r="K51" s="4"/>
    </row>
    <row r="52" spans="1:11" x14ac:dyDescent="0.3">
      <c r="A52" s="19">
        <v>32</v>
      </c>
      <c r="B52" s="11" t="s">
        <v>18</v>
      </c>
      <c r="D52" s="10">
        <f>+D50-D6</f>
        <v>51.699999999999818</v>
      </c>
      <c r="E52" s="10">
        <f>+E50-E6</f>
        <v>93</v>
      </c>
      <c r="F52" s="10">
        <f>+F50-F6</f>
        <v>201.89999999999986</v>
      </c>
      <c r="G52" s="10">
        <f>+G50-G6</f>
        <v>250</v>
      </c>
      <c r="H52" s="10">
        <f>+H50-H6</f>
        <v>292.69999999999982</v>
      </c>
      <c r="I52" s="10">
        <f>SUM(D52:H52)</f>
        <v>889.2999999999995</v>
      </c>
      <c r="K52" s="4"/>
    </row>
    <row r="53" spans="1:11" x14ac:dyDescent="0.3">
      <c r="A53" s="19">
        <v>33</v>
      </c>
      <c r="B53" s="11" t="s">
        <v>14</v>
      </c>
      <c r="D53" s="4">
        <f>+D52/D6</f>
        <v>5.0636630754162408E-2</v>
      </c>
      <c r="E53" s="4">
        <f>+E52/E6</f>
        <v>9.1087169441723806E-2</v>
      </c>
      <c r="F53" s="4">
        <f>+F52/F6</f>
        <v>0.1977473065621938</v>
      </c>
      <c r="G53" s="4">
        <f>+G52/G6</f>
        <v>0.24485798237022527</v>
      </c>
      <c r="H53" s="4">
        <f>+H52/H6</f>
        <v>0.28667972575905959</v>
      </c>
      <c r="I53" s="4"/>
      <c r="K53" s="4"/>
    </row>
    <row r="54" spans="1:11" ht="14.4" customHeight="1" x14ac:dyDescent="0.3">
      <c r="A54" s="19">
        <v>34</v>
      </c>
      <c r="B54" s="11" t="s">
        <v>13</v>
      </c>
      <c r="D54" s="4">
        <f>+D53</f>
        <v>5.0636630754162408E-2</v>
      </c>
      <c r="E54" s="4">
        <f>+(E52-D52)/D50</f>
        <v>3.8500978838445221E-2</v>
      </c>
      <c r="F54" s="4">
        <f t="shared" ref="F54:H54" si="22">+(F52-E52)/E50</f>
        <v>9.7755834829443319E-2</v>
      </c>
      <c r="G54" s="4">
        <f t="shared" si="22"/>
        <v>3.9332733665876314E-2</v>
      </c>
      <c r="H54" s="4">
        <f t="shared" si="22"/>
        <v>3.3595594020456192E-2</v>
      </c>
      <c r="I54" s="4"/>
      <c r="K54" s="4"/>
    </row>
    <row r="55" spans="1:11" x14ac:dyDescent="0.3">
      <c r="B55" s="12"/>
      <c r="D55" s="2"/>
      <c r="E55" s="2"/>
      <c r="F55" s="2"/>
      <c r="G55" s="2"/>
      <c r="H55" s="2"/>
      <c r="K55" s="4"/>
    </row>
    <row r="56" spans="1:11" x14ac:dyDescent="0.3">
      <c r="A56" s="19">
        <v>35</v>
      </c>
      <c r="B56" s="11" t="s">
        <v>19</v>
      </c>
      <c r="D56" s="10">
        <f t="shared" ref="D56:I56" si="23">+D50-D8</f>
        <v>37.807599999999866</v>
      </c>
      <c r="E56" s="10">
        <f t="shared" si="23"/>
        <v>64.979029200000014</v>
      </c>
      <c r="F56" s="10">
        <f t="shared" si="23"/>
        <v>159.51027269639985</v>
      </c>
      <c r="G56" s="10">
        <f t="shared" si="23"/>
        <v>192.99724733223889</v>
      </c>
      <c r="H56" s="10">
        <f t="shared" si="23"/>
        <v>220.83580053688661</v>
      </c>
      <c r="I56" s="10">
        <f t="shared" si="23"/>
        <v>676.12994976552454</v>
      </c>
      <c r="K56" s="4"/>
    </row>
    <row r="57" spans="1:11" ht="14.4" customHeight="1" x14ac:dyDescent="0.3">
      <c r="A57" s="19">
        <v>36</v>
      </c>
      <c r="B57" s="11" t="s">
        <v>13</v>
      </c>
      <c r="D57" s="4">
        <f>+D56/D8</f>
        <v>3.6532880133238847E-2</v>
      </c>
      <c r="E57" s="4">
        <f>(+E56-D56)/(+D50+E7-D7)</f>
        <v>2.500065781303451E-2</v>
      </c>
      <c r="F57" s="4">
        <f>(+F56-E56)/(+E50+F7-E7)</f>
        <v>8.3776906221080957E-2</v>
      </c>
      <c r="G57" s="4">
        <f>(+G56-F56)/(+F50+G7-F7)</f>
        <v>2.705989670370126E-2</v>
      </c>
      <c r="H57" s="4">
        <f>(+H56-G56)/(+G50+H7-G7)</f>
        <v>2.1649730049864615E-2</v>
      </c>
      <c r="K57" s="4">
        <v>3.8550000000000001E-2</v>
      </c>
    </row>
    <row r="58" spans="1:11" x14ac:dyDescent="0.3">
      <c r="A58" s="19">
        <v>37</v>
      </c>
      <c r="B58" s="11" t="s">
        <v>15</v>
      </c>
      <c r="D58" s="2"/>
      <c r="E58" s="4">
        <f>+(1+D57)*(1+E57)-1</f>
        <v>6.2446883981409185E-2</v>
      </c>
      <c r="F58" s="4">
        <f>+(1+D57)*(1+E57)*(1+F57)-1</f>
        <v>0.1514553969455994</v>
      </c>
      <c r="G58" s="4">
        <f>+(1+D57)*(1+E57)*(1+F57)*(1+G57)-1</f>
        <v>0.18261366104586663</v>
      </c>
      <c r="H58" s="4">
        <f>+(1+D57)*(1+E57)*(1+F57)*(1+G57)*(1+H57)-1</f>
        <v>0.20821692756079169</v>
      </c>
      <c r="K58" s="4">
        <f>+(1+K57)^5-1</f>
        <v>0.20819504515465237</v>
      </c>
    </row>
    <row r="59" spans="1:11" x14ac:dyDescent="0.3">
      <c r="D59" s="4"/>
      <c r="E59" s="4"/>
      <c r="F59" s="4"/>
      <c r="G59" s="4"/>
      <c r="H59" s="4"/>
    </row>
    <row r="60" spans="1:11" x14ac:dyDescent="0.3">
      <c r="A60" s="22">
        <v>38</v>
      </c>
      <c r="B60" s="23" t="s">
        <v>29</v>
      </c>
      <c r="C60" s="24"/>
      <c r="D60" s="28">
        <f>+D50-D32</f>
        <v>26.758860799999866</v>
      </c>
      <c r="E60" s="28">
        <f>+E50-E32</f>
        <v>37.51533231999997</v>
      </c>
      <c r="F60" s="28">
        <f>+F50-F32</f>
        <v>69.962148422931023</v>
      </c>
      <c r="G60" s="28">
        <f>+G50-G32</f>
        <v>91.291916043240235</v>
      </c>
      <c r="H60" s="28">
        <f>+H50-H32</f>
        <v>105.79711300187091</v>
      </c>
      <c r="I60" s="28">
        <f t="shared" ref="I60" si="24">SUM(D60:H60)</f>
        <v>331.32537058804201</v>
      </c>
    </row>
    <row r="61" spans="1:11" x14ac:dyDescent="0.3">
      <c r="A61" s="22">
        <v>39</v>
      </c>
      <c r="B61" s="23" t="s">
        <v>41</v>
      </c>
      <c r="C61" s="24"/>
      <c r="D61" s="29">
        <f>+D57-D39</f>
        <v>2.5856659880775887E-2</v>
      </c>
      <c r="E61" s="29">
        <f>+E57-E39</f>
        <v>9.5158670250777046E-3</v>
      </c>
      <c r="F61" s="29">
        <f>+F57-F39</f>
        <v>2.6863276931304407E-2</v>
      </c>
      <c r="G61" s="29">
        <f>+G57-G39</f>
        <v>1.6647325178441922E-2</v>
      </c>
      <c r="H61" s="29">
        <f>+H57-H39</f>
        <v>1.0488089054700236E-2</v>
      </c>
      <c r="I61" s="30"/>
    </row>
  </sheetData>
  <pageMargins left="0.9055118110236221" right="0.70866141732283472" top="0.55118110236220474" bottom="0.55118110236220474" header="0.31496062992125984" footer="0.31496062992125984"/>
  <pageSetup scale="8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2014-02-19T23:28:14Z</cp:lastPrinted>
  <dcterms:created xsi:type="dcterms:W3CDTF">2014-02-15T20:25:37Z</dcterms:created>
  <dcterms:modified xsi:type="dcterms:W3CDTF">2014-04-21T16:52:46Z</dcterms:modified>
</cp:coreProperties>
</file>