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0100" windowHeight="927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6" i="1" l="1"/>
  <c r="N21" i="1" s="1"/>
  <c r="M6" i="1"/>
  <c r="M21" i="1" s="1"/>
  <c r="L6" i="1"/>
  <c r="L21" i="1" s="1"/>
  <c r="K6" i="1"/>
  <c r="K21" i="1" s="1"/>
  <c r="J6" i="1"/>
  <c r="J21" i="1" s="1"/>
  <c r="I6" i="1"/>
  <c r="I21" i="1" s="1"/>
  <c r="H6" i="1"/>
  <c r="H21" i="1" s="1"/>
  <c r="G6" i="1"/>
  <c r="G21" i="1" s="1"/>
  <c r="F6" i="1"/>
  <c r="F21" i="1" s="1"/>
  <c r="E6" i="1"/>
  <c r="E21" i="1" s="1"/>
  <c r="D6" i="1"/>
  <c r="D21" i="1" s="1"/>
  <c r="C6" i="1"/>
  <c r="B21" i="1" l="1"/>
  <c r="N23" i="1"/>
  <c r="M23" i="1"/>
  <c r="L23" i="1"/>
  <c r="K23" i="1"/>
  <c r="J23" i="1"/>
  <c r="I23" i="1"/>
  <c r="H23" i="1"/>
  <c r="G23" i="1"/>
  <c r="F23" i="1"/>
  <c r="E23" i="1"/>
  <c r="D23" i="1"/>
  <c r="C23" i="1"/>
  <c r="L11" i="1"/>
  <c r="K11" i="1"/>
  <c r="J11" i="1"/>
  <c r="I11" i="1"/>
  <c r="H11" i="1"/>
  <c r="G11" i="1"/>
  <c r="L13" i="1"/>
  <c r="K13" i="1"/>
  <c r="J13" i="1"/>
  <c r="I13" i="1"/>
  <c r="H13" i="1"/>
  <c r="G13" i="1"/>
  <c r="L12" i="1"/>
  <c r="K12" i="1"/>
  <c r="J12" i="1"/>
  <c r="I12" i="1"/>
  <c r="H12" i="1"/>
  <c r="G12" i="1"/>
  <c r="L10" i="1"/>
  <c r="K10" i="1"/>
  <c r="J10" i="1"/>
  <c r="I10" i="1"/>
  <c r="H10" i="1"/>
  <c r="G10" i="1"/>
  <c r="N9" i="1"/>
  <c r="M9" i="1"/>
  <c r="L9" i="1"/>
  <c r="K9" i="1"/>
  <c r="J9" i="1"/>
  <c r="I9" i="1"/>
  <c r="H9" i="1"/>
  <c r="G9" i="1"/>
  <c r="F9" i="1"/>
  <c r="E9" i="1"/>
  <c r="D9" i="1"/>
  <c r="C12" i="1"/>
  <c r="C9" i="1"/>
  <c r="N11" i="1"/>
  <c r="M12" i="1"/>
  <c r="F11" i="1"/>
  <c r="E12" i="1"/>
  <c r="D12" i="1"/>
  <c r="C11" i="1"/>
  <c r="O9" i="1" l="1"/>
  <c r="H15" i="1"/>
  <c r="G15" i="1"/>
  <c r="M28" i="1"/>
  <c r="E28" i="1"/>
  <c r="F28" i="1"/>
  <c r="C21" i="1"/>
  <c r="C27" i="1" s="1"/>
  <c r="D25" i="1"/>
  <c r="J15" i="1"/>
  <c r="L15" i="1"/>
  <c r="K15" i="1"/>
  <c r="I15" i="1"/>
  <c r="D27" i="1"/>
  <c r="E24" i="1"/>
  <c r="N25" i="1"/>
  <c r="N26" i="1"/>
  <c r="D10" i="1"/>
  <c r="E10" i="1"/>
  <c r="N12" i="1"/>
  <c r="N24" i="1"/>
  <c r="F12" i="1"/>
  <c r="D13" i="1"/>
  <c r="E13" i="1"/>
  <c r="M10" i="1"/>
  <c r="M13" i="1"/>
  <c r="C10" i="1"/>
  <c r="F10" i="1"/>
  <c r="N10" i="1"/>
  <c r="F13" i="1"/>
  <c r="N13" i="1"/>
  <c r="D26" i="1"/>
  <c r="E25" i="1"/>
  <c r="C13" i="1"/>
  <c r="E26" i="1"/>
  <c r="D28" i="1"/>
  <c r="E27" i="1"/>
  <c r="D11" i="1"/>
  <c r="E11" i="1"/>
  <c r="M11" i="1"/>
  <c r="D24" i="1"/>
  <c r="O23" i="1"/>
  <c r="O6" i="1"/>
  <c r="C26" i="1" l="1"/>
  <c r="J28" i="1"/>
  <c r="J27" i="1"/>
  <c r="J25" i="1"/>
  <c r="J26" i="1"/>
  <c r="J24" i="1"/>
  <c r="L26" i="1"/>
  <c r="L24" i="1"/>
  <c r="L27" i="1"/>
  <c r="L25" i="1"/>
  <c r="L28" i="1"/>
  <c r="I27" i="1"/>
  <c r="I25" i="1"/>
  <c r="I24" i="1"/>
  <c r="I28" i="1"/>
  <c r="I26" i="1"/>
  <c r="H26" i="1"/>
  <c r="H24" i="1"/>
  <c r="H28" i="1"/>
  <c r="H27" i="1"/>
  <c r="H25" i="1"/>
  <c r="K26" i="1"/>
  <c r="K24" i="1"/>
  <c r="K27" i="1"/>
  <c r="K28" i="1"/>
  <c r="K25" i="1"/>
  <c r="M27" i="1"/>
  <c r="O21" i="1"/>
  <c r="C25" i="1"/>
  <c r="F26" i="1"/>
  <c r="F27" i="1"/>
  <c r="M25" i="1"/>
  <c r="M24" i="1"/>
  <c r="G26" i="1"/>
  <c r="G24" i="1"/>
  <c r="G28" i="1"/>
  <c r="G27" i="1"/>
  <c r="G25" i="1"/>
  <c r="N27" i="1"/>
  <c r="N28" i="1"/>
  <c r="C24" i="1"/>
  <c r="M26" i="1"/>
  <c r="C28" i="1"/>
  <c r="E15" i="1"/>
  <c r="F25" i="1"/>
  <c r="F24" i="1"/>
  <c r="O11" i="1"/>
  <c r="O12" i="1"/>
  <c r="D30" i="1"/>
  <c r="N15" i="1"/>
  <c r="D15" i="1"/>
  <c r="O13" i="1"/>
  <c r="O10" i="1"/>
  <c r="E30" i="1"/>
  <c r="M15" i="1"/>
  <c r="F15" i="1"/>
  <c r="C15" i="1"/>
  <c r="O28" i="1" l="1"/>
  <c r="N30" i="1"/>
  <c r="F30" i="1"/>
  <c r="O25" i="1"/>
  <c r="G30" i="1"/>
  <c r="O27" i="1"/>
  <c r="K30" i="1"/>
  <c r="O26" i="1"/>
  <c r="C30" i="1"/>
  <c r="M30" i="1"/>
  <c r="H30" i="1"/>
  <c r="I30" i="1"/>
  <c r="J30" i="1"/>
  <c r="L30" i="1"/>
  <c r="O24" i="1"/>
  <c r="O15" i="1"/>
  <c r="O30" i="1" l="1"/>
  <c r="O32" i="1" s="1"/>
</calcChain>
</file>

<file path=xl/sharedStrings.xml><?xml version="1.0" encoding="utf-8"?>
<sst xmlns="http://schemas.openxmlformats.org/spreadsheetml/2006/main" count="41" uniqueCount="23">
  <si>
    <t>Union Gas Typical Residential Bill</t>
  </si>
  <si>
    <t>Month</t>
  </si>
  <si>
    <t>Volume</t>
  </si>
  <si>
    <t>Fixed</t>
  </si>
  <si>
    <t>Over</t>
  </si>
  <si>
    <t>Storage</t>
  </si>
  <si>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</si>
  <si>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</si>
  <si>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</si>
  <si>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</si>
  <si>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</si>
  <si>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</si>
  <si>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</si>
  <si>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</si>
  <si>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</si>
  <si>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</si>
  <si>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</si>
  <si>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</si>
  <si>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</si>
  <si>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Totals</t>
  </si>
  <si>
    <t>Enbridge Typical Residential Bill</t>
  </si>
  <si>
    <t>Load Bal.</t>
  </si>
  <si>
    <t>Heat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</si>
</sst>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2" fillId="0" borderId="0" xfId="0" applyFont="1"/>
    <xf numFmtId="0" fontId="1" fillId="0" borderId="0" xfId="0" applyFont="1"/>
    <xf numFmtId="1" fontId="1" fillId="0" borderId="0" xfId="0" applyNumberFormat="1" applyFont="1"/>
    <xf numFmtId="164" fontId="1" fillId="0" borderId="0" xfId="0" applyNumberFormat="1" applyFont="1"/>
    <xf numFmtId="165" fontId="0" fillId="0" borderId="0" xfId="0" applyNumberForma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32"/>
  <sheetViews>
    <sheetView tabSelected="1" topLeftCell="A4" zoomScaleNormal="100" workbookViewId="0">
      <selection activeCell="Q11" sqref="Q10:Q11"/>
    </sheetView>
  </sheetViews>
  <sheetFormatPr defaultRowHeight="14.4" x14ac:dyDescent="0.3"/>
  <cols>
    <col min="1" max="19" width="10.6640625" customWidth="1"/>
  </cols>
  <sheetData>
    <row r="3" spans="1:15" ht="17.399999999999999" x14ac:dyDescent="0.3">
      <c r="A3" s="2" t="s">
        <v>0</v>
      </c>
    </row>
    <row r="4" spans="1:15" ht="17.399999999999999" x14ac:dyDescent="0.3">
      <c r="A4" s="2"/>
    </row>
    <row r="5" spans="1:15" s="3" customFormat="1" x14ac:dyDescent="0.3">
      <c r="A5" s="3" t="s">
        <v>1</v>
      </c>
      <c r="C5" s="3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3" t="s">
        <v>12</v>
      </c>
      <c r="I5" s="3" t="s">
        <v>13</v>
      </c>
      <c r="J5" s="3" t="s">
        <v>14</v>
      </c>
      <c r="K5" s="3" t="s">
        <v>15</v>
      </c>
      <c r="L5" s="3" t="s">
        <v>16</v>
      </c>
      <c r="M5" s="3" t="s">
        <v>17</v>
      </c>
      <c r="N5" s="3" t="s">
        <v>18</v>
      </c>
      <c r="O5" s="3" t="s">
        <v>19</v>
      </c>
    </row>
    <row r="6" spans="1:15" s="3" customFormat="1" x14ac:dyDescent="0.3">
      <c r="A6" s="3" t="s">
        <v>2</v>
      </c>
      <c r="B6" s="3">
        <v>2500</v>
      </c>
      <c r="C6" s="4">
        <f t="shared" ref="C6:N6" si="0">$B6*C7</f>
        <v>449.30114758264307</v>
      </c>
      <c r="D6" s="4">
        <f t="shared" si="0"/>
        <v>430.30931187164896</v>
      </c>
      <c r="E6" s="4">
        <f t="shared" si="0"/>
        <v>307.19908888486208</v>
      </c>
      <c r="F6" s="4">
        <f t="shared" si="0"/>
        <v>177.06957964436029</v>
      </c>
      <c r="G6" s="4">
        <f t="shared" si="0"/>
        <v>106.34170237179929</v>
      </c>
      <c r="H6" s="4">
        <f t="shared" si="0"/>
        <v>84.346965766339963</v>
      </c>
      <c r="I6" s="4">
        <f t="shared" si="0"/>
        <v>79.352243283424968</v>
      </c>
      <c r="J6" s="4">
        <f t="shared" si="0"/>
        <v>73.989387221428018</v>
      </c>
      <c r="K6" s="4">
        <f t="shared" si="0"/>
        <v>84.865276061448455</v>
      </c>
      <c r="L6" s="4">
        <f t="shared" si="0"/>
        <v>111.37481738602753</v>
      </c>
      <c r="M6" s="4">
        <f t="shared" si="0"/>
        <v>223.76439455028753</v>
      </c>
      <c r="N6" s="4">
        <f t="shared" si="0"/>
        <v>372.08608537572974</v>
      </c>
      <c r="O6" s="4">
        <f>SUM(C6:N6)</f>
        <v>2500.0000000000005</v>
      </c>
    </row>
    <row r="7" spans="1:15" x14ac:dyDescent="0.3">
      <c r="A7" s="3" t="s">
        <v>22</v>
      </c>
      <c r="C7" s="6">
        <v>0.17972045903305722</v>
      </c>
      <c r="D7" s="6">
        <v>0.17212372474865958</v>
      </c>
      <c r="E7" s="6">
        <v>0.12287963555394482</v>
      </c>
      <c r="F7" s="6">
        <v>7.082783185774412E-2</v>
      </c>
      <c r="G7" s="6">
        <v>4.2536680948719714E-2</v>
      </c>
      <c r="H7" s="6">
        <v>3.3738786306535984E-2</v>
      </c>
      <c r="I7" s="6">
        <v>3.1740897313369987E-2</v>
      </c>
      <c r="J7" s="6">
        <v>2.9595754888571205E-2</v>
      </c>
      <c r="K7" s="6">
        <v>3.394611042457938E-2</v>
      </c>
      <c r="L7" s="6">
        <v>4.4549926954411012E-2</v>
      </c>
      <c r="M7" s="6">
        <v>8.9505757820115009E-2</v>
      </c>
      <c r="N7" s="6">
        <v>0.14883443415029191</v>
      </c>
    </row>
    <row r="9" spans="1:15" x14ac:dyDescent="0.3">
      <c r="A9" s="3" t="s">
        <v>3</v>
      </c>
      <c r="B9" s="5">
        <v>21</v>
      </c>
      <c r="C9" s="1">
        <f>+$B$9</f>
        <v>21</v>
      </c>
      <c r="D9" s="1">
        <f t="shared" ref="D9:N9" si="1">+$B$9</f>
        <v>21</v>
      </c>
      <c r="E9" s="1">
        <f t="shared" si="1"/>
        <v>21</v>
      </c>
      <c r="F9" s="1">
        <f t="shared" si="1"/>
        <v>21</v>
      </c>
      <c r="G9" s="1">
        <f t="shared" si="1"/>
        <v>21</v>
      </c>
      <c r="H9" s="1">
        <f t="shared" si="1"/>
        <v>21</v>
      </c>
      <c r="I9" s="1">
        <f t="shared" si="1"/>
        <v>21</v>
      </c>
      <c r="J9" s="1">
        <f t="shared" si="1"/>
        <v>21</v>
      </c>
      <c r="K9" s="1">
        <f t="shared" si="1"/>
        <v>21</v>
      </c>
      <c r="L9" s="1">
        <f t="shared" si="1"/>
        <v>21</v>
      </c>
      <c r="M9" s="1">
        <f t="shared" si="1"/>
        <v>21</v>
      </c>
      <c r="N9" s="1">
        <f t="shared" si="1"/>
        <v>21</v>
      </c>
      <c r="O9" s="1">
        <f>SUM(C9:N9)</f>
        <v>252</v>
      </c>
    </row>
    <row r="10" spans="1:15" x14ac:dyDescent="0.3">
      <c r="A10" s="3">
        <v>100</v>
      </c>
      <c r="B10" s="3">
        <v>3.7936999999999999E-2</v>
      </c>
      <c r="C10" s="1">
        <f>MIN($A$10,C6)*$B$10</f>
        <v>3.7936999999999999</v>
      </c>
      <c r="D10" s="1">
        <f t="shared" ref="D10:N10" si="2">MIN($A$10,D6)*$B$10</f>
        <v>3.7936999999999999</v>
      </c>
      <c r="E10" s="1">
        <f t="shared" si="2"/>
        <v>3.7936999999999999</v>
      </c>
      <c r="F10" s="1">
        <f t="shared" si="2"/>
        <v>3.7936999999999999</v>
      </c>
      <c r="G10" s="1">
        <f t="shared" si="2"/>
        <v>3.7936999999999999</v>
      </c>
      <c r="H10" s="1">
        <f t="shared" si="2"/>
        <v>3.1998708402776392</v>
      </c>
      <c r="I10" s="1">
        <f t="shared" si="2"/>
        <v>3.0103860534432929</v>
      </c>
      <c r="J10" s="1">
        <f t="shared" si="2"/>
        <v>2.8069353830193147</v>
      </c>
      <c r="K10" s="1">
        <f t="shared" si="2"/>
        <v>3.2195339779431698</v>
      </c>
      <c r="L10" s="1">
        <f t="shared" si="2"/>
        <v>3.7936999999999999</v>
      </c>
      <c r="M10" s="1">
        <f t="shared" si="2"/>
        <v>3.7936999999999999</v>
      </c>
      <c r="N10" s="1">
        <f t="shared" si="2"/>
        <v>3.7936999999999999</v>
      </c>
      <c r="O10" s="1">
        <f t="shared" ref="O10:O13" si="3">SUM(C10:N10)</f>
        <v>42.586326254683414</v>
      </c>
    </row>
    <row r="11" spans="1:15" x14ac:dyDescent="0.3">
      <c r="A11" s="3">
        <v>150</v>
      </c>
      <c r="B11" s="3">
        <v>3.5811000000000003E-2</v>
      </c>
      <c r="C11" s="1">
        <f>IF(C6&gt;$A$10,MIN(C6-$A$10,$A$11)*$B$11,0)</f>
        <v>5.3716500000000007</v>
      </c>
      <c r="D11" s="1">
        <f t="shared" ref="D11:M11" si="4">IF(D6&gt;$A$10,MIN(D6-$A$10,$A$11)*$B$11,0)</f>
        <v>5.3716500000000007</v>
      </c>
      <c r="E11" s="1">
        <f t="shared" si="4"/>
        <v>5.3716500000000007</v>
      </c>
      <c r="F11" s="1">
        <f t="shared" si="4"/>
        <v>2.7599387166441867</v>
      </c>
      <c r="G11" s="1">
        <f t="shared" si="4"/>
        <v>0.22710270363650426</v>
      </c>
      <c r="H11" s="1">
        <f t="shared" si="4"/>
        <v>0</v>
      </c>
      <c r="I11" s="1">
        <f t="shared" si="4"/>
        <v>0</v>
      </c>
      <c r="J11" s="1">
        <f t="shared" si="4"/>
        <v>0</v>
      </c>
      <c r="K11" s="1">
        <f t="shared" si="4"/>
        <v>0</v>
      </c>
      <c r="L11" s="1">
        <f t="shared" si="4"/>
        <v>0.40734358541103188</v>
      </c>
      <c r="M11" s="1">
        <f t="shared" si="4"/>
        <v>4.4321267332403469</v>
      </c>
      <c r="N11" s="1">
        <f>IF(N6&gt;$A$10,MIN(N6-$A$10,$A$11)*$B$11,0)</f>
        <v>5.3716500000000007</v>
      </c>
      <c r="O11" s="1">
        <f t="shared" si="3"/>
        <v>29.313111738932072</v>
      </c>
    </row>
    <row r="12" spans="1:15" x14ac:dyDescent="0.3">
      <c r="A12" s="3" t="s">
        <v>4</v>
      </c>
      <c r="B12" s="3">
        <v>3.0844E-2</v>
      </c>
      <c r="C12" s="1">
        <f>IF(C6&gt;($A$11+$A$10),+(C6-$A$11-$A$10)*$B$12,0)</f>
        <v>6.1472445960390427</v>
      </c>
      <c r="D12" s="1">
        <f t="shared" ref="D12:N12" si="5">IF(D6&gt;($A$11+$A$10),+(D6-$A$11-$A$10)*$B$12,0)</f>
        <v>5.5614604153691403</v>
      </c>
      <c r="E12" s="1">
        <f t="shared" si="5"/>
        <v>1.7642486975646858</v>
      </c>
      <c r="F12" s="1">
        <f t="shared" si="5"/>
        <v>0</v>
      </c>
      <c r="G12" s="1">
        <f t="shared" si="5"/>
        <v>0</v>
      </c>
      <c r="H12" s="1">
        <f t="shared" si="5"/>
        <v>0</v>
      </c>
      <c r="I12" s="1">
        <f t="shared" si="5"/>
        <v>0</v>
      </c>
      <c r="J12" s="1">
        <f t="shared" si="5"/>
        <v>0</v>
      </c>
      <c r="K12" s="1">
        <f t="shared" si="5"/>
        <v>0</v>
      </c>
      <c r="L12" s="1">
        <f t="shared" si="5"/>
        <v>0</v>
      </c>
      <c r="M12" s="1">
        <f t="shared" si="5"/>
        <v>0</v>
      </c>
      <c r="N12" s="1">
        <f t="shared" si="5"/>
        <v>3.7656232173290078</v>
      </c>
      <c r="O12" s="1">
        <f t="shared" si="3"/>
        <v>17.238576926301874</v>
      </c>
    </row>
    <row r="13" spans="1:15" x14ac:dyDescent="0.3">
      <c r="A13" s="3" t="s">
        <v>5</v>
      </c>
      <c r="B13" s="3">
        <v>7.4929999999999997E-3</v>
      </c>
      <c r="C13" s="1">
        <f>+$B$13*C6</f>
        <v>3.3666134988367444</v>
      </c>
      <c r="D13" s="1">
        <f t="shared" ref="D13:N13" si="6">+$B$13*D6</f>
        <v>3.2243076738542653</v>
      </c>
      <c r="E13" s="1">
        <f t="shared" si="6"/>
        <v>2.3018427730142714</v>
      </c>
      <c r="F13" s="1">
        <f t="shared" si="6"/>
        <v>1.3267823602751916</v>
      </c>
      <c r="G13" s="1">
        <f t="shared" si="6"/>
        <v>0.79681837587189197</v>
      </c>
      <c r="H13" s="1">
        <f t="shared" si="6"/>
        <v>0.63201181448718535</v>
      </c>
      <c r="I13" s="1">
        <f t="shared" si="6"/>
        <v>0.59458635892270328</v>
      </c>
      <c r="J13" s="1">
        <f t="shared" si="6"/>
        <v>0.55440247845016011</v>
      </c>
      <c r="K13" s="1">
        <f t="shared" si="6"/>
        <v>0.63589551352843321</v>
      </c>
      <c r="L13" s="1">
        <f t="shared" si="6"/>
        <v>0.83453150667350429</v>
      </c>
      <c r="M13" s="1">
        <f t="shared" si="6"/>
        <v>1.6766666083653043</v>
      </c>
      <c r="N13" s="1">
        <f t="shared" si="6"/>
        <v>2.7880410377203426</v>
      </c>
      <c r="O13" s="1">
        <f t="shared" si="3"/>
        <v>18.732499999999998</v>
      </c>
    </row>
    <row r="14" spans="1:15" x14ac:dyDescent="0.3">
      <c r="A14" s="3"/>
      <c r="B14" s="3"/>
    </row>
    <row r="15" spans="1:15" x14ac:dyDescent="0.3">
      <c r="A15" s="3" t="s">
        <v>6</v>
      </c>
      <c r="B15" s="3"/>
      <c r="C15" s="1">
        <f>SUM(C9:C13)</f>
        <v>39.67920809487579</v>
      </c>
      <c r="D15" s="1">
        <f t="shared" ref="D15:N15" si="7">SUM(D9:D13)</f>
        <v>38.951118089223407</v>
      </c>
      <c r="E15" s="1">
        <f t="shared" si="7"/>
        <v>34.231441470578957</v>
      </c>
      <c r="F15" s="1">
        <f t="shared" si="7"/>
        <v>28.880421076919379</v>
      </c>
      <c r="G15" s="1">
        <f t="shared" si="7"/>
        <v>25.817621079508399</v>
      </c>
      <c r="H15" s="1">
        <f t="shared" si="7"/>
        <v>24.831882654764826</v>
      </c>
      <c r="I15" s="1">
        <f t="shared" si="7"/>
        <v>24.604972412365996</v>
      </c>
      <c r="J15" s="1">
        <f t="shared" si="7"/>
        <v>24.361337861469476</v>
      </c>
      <c r="K15" s="1">
        <f t="shared" si="7"/>
        <v>24.8554294914716</v>
      </c>
      <c r="L15" s="1">
        <f t="shared" si="7"/>
        <v>26.035575092084535</v>
      </c>
      <c r="M15" s="1">
        <f t="shared" si="7"/>
        <v>30.902493341605652</v>
      </c>
      <c r="N15" s="1">
        <f t="shared" si="7"/>
        <v>36.719014255049352</v>
      </c>
      <c r="O15" s="1">
        <f>SUM(C15:N15)</f>
        <v>359.8705149199173</v>
      </c>
    </row>
    <row r="18" spans="1:15" ht="17.399999999999999" x14ac:dyDescent="0.3">
      <c r="A18" s="2" t="s">
        <v>20</v>
      </c>
    </row>
    <row r="19" spans="1:15" x14ac:dyDescent="0.3">
      <c r="C19" s="6">
        <v>0.17972045903305722</v>
      </c>
      <c r="D19" s="6">
        <v>0.17212372474865958</v>
      </c>
      <c r="E19" s="6">
        <v>0.12287963555394482</v>
      </c>
      <c r="F19" s="6">
        <v>7.082783185774412E-2</v>
      </c>
      <c r="G19" s="6">
        <v>4.2536680948719714E-2</v>
      </c>
      <c r="H19" s="6">
        <v>3.3738786306535984E-2</v>
      </c>
      <c r="I19" s="6">
        <v>3.1740897313369987E-2</v>
      </c>
      <c r="J19" s="6">
        <v>2.9595754888571205E-2</v>
      </c>
      <c r="K19" s="6">
        <v>3.394611042457938E-2</v>
      </c>
      <c r="L19" s="6">
        <v>4.4549926954411012E-2</v>
      </c>
      <c r="M19" s="6">
        <v>8.9505757820115009E-2</v>
      </c>
      <c r="N19" s="6">
        <v>0.14883443415029191</v>
      </c>
    </row>
    <row r="20" spans="1:15" s="3" customFormat="1" x14ac:dyDescent="0.3">
      <c r="A20" s="3" t="s">
        <v>1</v>
      </c>
      <c r="C20" s="3" t="s">
        <v>7</v>
      </c>
      <c r="D20" s="3" t="s">
        <v>8</v>
      </c>
      <c r="E20" s="3" t="s">
        <v>9</v>
      </c>
      <c r="F20" s="3" t="s">
        <v>10</v>
      </c>
      <c r="G20" s="3" t="s">
        <v>11</v>
      </c>
      <c r="H20" s="3" t="s">
        <v>12</v>
      </c>
      <c r="I20" s="3" t="s">
        <v>13</v>
      </c>
      <c r="J20" s="3" t="s">
        <v>14</v>
      </c>
      <c r="K20" s="3" t="s">
        <v>15</v>
      </c>
      <c r="L20" s="3" t="s">
        <v>16</v>
      </c>
      <c r="M20" s="3" t="s">
        <v>17</v>
      </c>
      <c r="N20" s="3" t="s">
        <v>18</v>
      </c>
      <c r="O20" s="3" t="s">
        <v>19</v>
      </c>
    </row>
    <row r="21" spans="1:15" s="3" customFormat="1" x14ac:dyDescent="0.3">
      <c r="A21" s="3" t="s">
        <v>2</v>
      </c>
      <c r="B21" s="3">
        <f>+B6</f>
        <v>2500</v>
      </c>
      <c r="C21" s="4">
        <f>$B21*C19</f>
        <v>449.30114758264307</v>
      </c>
      <c r="D21" s="4">
        <f>+D6</f>
        <v>430.30931187164896</v>
      </c>
      <c r="E21" s="4">
        <f t="shared" ref="E21:N21" si="8">+E6</f>
        <v>307.19908888486208</v>
      </c>
      <c r="F21" s="4">
        <f t="shared" si="8"/>
        <v>177.06957964436029</v>
      </c>
      <c r="G21" s="4">
        <f t="shared" si="8"/>
        <v>106.34170237179929</v>
      </c>
      <c r="H21" s="4">
        <f t="shared" si="8"/>
        <v>84.346965766339963</v>
      </c>
      <c r="I21" s="4">
        <f t="shared" si="8"/>
        <v>79.352243283424968</v>
      </c>
      <c r="J21" s="4">
        <f t="shared" si="8"/>
        <v>73.989387221428018</v>
      </c>
      <c r="K21" s="4">
        <f t="shared" si="8"/>
        <v>84.865276061448455</v>
      </c>
      <c r="L21" s="4">
        <f t="shared" si="8"/>
        <v>111.37481738602753</v>
      </c>
      <c r="M21" s="4">
        <f t="shared" si="8"/>
        <v>223.76439455028753</v>
      </c>
      <c r="N21" s="4">
        <f t="shared" si="8"/>
        <v>372.08608537572974</v>
      </c>
      <c r="O21" s="4">
        <f>SUM(C21:N21)</f>
        <v>2500.0000000000005</v>
      </c>
    </row>
    <row r="23" spans="1:15" x14ac:dyDescent="0.3">
      <c r="A23" s="3" t="s">
        <v>3</v>
      </c>
      <c r="B23" s="5">
        <v>20</v>
      </c>
      <c r="C23" s="1">
        <f>+$B$23</f>
        <v>20</v>
      </c>
      <c r="D23" s="1">
        <f t="shared" ref="D23:N23" si="9">+$B$23</f>
        <v>20</v>
      </c>
      <c r="E23" s="1">
        <f t="shared" si="9"/>
        <v>20</v>
      </c>
      <c r="F23" s="1">
        <f t="shared" si="9"/>
        <v>20</v>
      </c>
      <c r="G23" s="1">
        <f t="shared" si="9"/>
        <v>20</v>
      </c>
      <c r="H23" s="1">
        <f t="shared" si="9"/>
        <v>20</v>
      </c>
      <c r="I23" s="1">
        <f t="shared" si="9"/>
        <v>20</v>
      </c>
      <c r="J23" s="1">
        <f t="shared" si="9"/>
        <v>20</v>
      </c>
      <c r="K23" s="1">
        <f t="shared" si="9"/>
        <v>20</v>
      </c>
      <c r="L23" s="1">
        <f t="shared" si="9"/>
        <v>20</v>
      </c>
      <c r="M23" s="1">
        <f t="shared" si="9"/>
        <v>20</v>
      </c>
      <c r="N23" s="1">
        <f t="shared" si="9"/>
        <v>20</v>
      </c>
      <c r="O23" s="1">
        <f>SUM(C23:N23)</f>
        <v>240</v>
      </c>
    </row>
    <row r="24" spans="1:15" x14ac:dyDescent="0.3">
      <c r="A24" s="3">
        <v>30</v>
      </c>
      <c r="B24" s="3">
        <v>6.9837999999999997E-2</v>
      </c>
      <c r="C24" s="1">
        <f>MIN($A$24,C21)*$B$24</f>
        <v>2.0951399999999998</v>
      </c>
      <c r="D24" s="1">
        <f t="shared" ref="D24:N24" si="10">MIN($A$24,D21)*$B$24</f>
        <v>2.0951399999999998</v>
      </c>
      <c r="E24" s="1">
        <f t="shared" si="10"/>
        <v>2.0951399999999998</v>
      </c>
      <c r="F24" s="1">
        <f t="shared" si="10"/>
        <v>2.0951399999999998</v>
      </c>
      <c r="G24" s="1">
        <f t="shared" si="10"/>
        <v>2.0951399999999998</v>
      </c>
      <c r="H24" s="1">
        <f t="shared" si="10"/>
        <v>2.0951399999999998</v>
      </c>
      <c r="I24" s="1">
        <f t="shared" si="10"/>
        <v>2.0951399999999998</v>
      </c>
      <c r="J24" s="1">
        <f t="shared" si="10"/>
        <v>2.0951399999999998</v>
      </c>
      <c r="K24" s="1">
        <f t="shared" si="10"/>
        <v>2.0951399999999998</v>
      </c>
      <c r="L24" s="1">
        <f t="shared" si="10"/>
        <v>2.0951399999999998</v>
      </c>
      <c r="M24" s="1">
        <f t="shared" si="10"/>
        <v>2.0951399999999998</v>
      </c>
      <c r="N24" s="1">
        <f t="shared" si="10"/>
        <v>2.0951399999999998</v>
      </c>
      <c r="O24" s="1">
        <f t="shared" ref="O24:O28" si="11">SUM(C24:N24)</f>
        <v>25.141680000000004</v>
      </c>
    </row>
    <row r="25" spans="1:15" x14ac:dyDescent="0.3">
      <c r="A25" s="3">
        <v>55</v>
      </c>
      <c r="B25" s="3">
        <v>6.5338999999999994E-2</v>
      </c>
      <c r="C25" s="1">
        <f>IF(C21&gt;$A$24,MIN(C21-$A$24,$A$25)*$B$25,0)</f>
        <v>3.5936449999999995</v>
      </c>
      <c r="D25" s="1">
        <f t="shared" ref="D25:N25" si="12">IF(D21&gt;$A$24,MIN(D21-$A$24,$A$25)*$B$25,0)</f>
        <v>3.5936449999999995</v>
      </c>
      <c r="E25" s="1">
        <f t="shared" si="12"/>
        <v>3.5936449999999995</v>
      </c>
      <c r="F25" s="1">
        <f t="shared" si="12"/>
        <v>3.5936449999999995</v>
      </c>
      <c r="G25" s="1">
        <f t="shared" si="12"/>
        <v>3.5936449999999995</v>
      </c>
      <c r="H25" s="1">
        <f t="shared" si="12"/>
        <v>3.5509763962068863</v>
      </c>
      <c r="I25" s="1">
        <f t="shared" si="12"/>
        <v>3.2246262238957035</v>
      </c>
      <c r="J25" s="1">
        <f t="shared" si="12"/>
        <v>2.8742225716608849</v>
      </c>
      <c r="K25" s="1">
        <f t="shared" si="12"/>
        <v>3.5848422725789804</v>
      </c>
      <c r="L25" s="1">
        <f t="shared" si="12"/>
        <v>3.5936449999999995</v>
      </c>
      <c r="M25" s="1">
        <f t="shared" si="12"/>
        <v>3.5936449999999995</v>
      </c>
      <c r="N25" s="1">
        <f t="shared" si="12"/>
        <v>3.5936449999999995</v>
      </c>
      <c r="O25" s="1">
        <f t="shared" si="11"/>
        <v>41.983827464342454</v>
      </c>
    </row>
    <row r="26" spans="1:15" x14ac:dyDescent="0.3">
      <c r="A26" s="3">
        <v>85</v>
      </c>
      <c r="B26" s="3">
        <v>6.1814000000000001E-2</v>
      </c>
      <c r="C26" s="1">
        <f>IF(C21&gt;($A$24+$A$25),MIN(C21-($A$24+$A$25),$A$26)*$B$26,0)</f>
        <v>5.2541900000000004</v>
      </c>
      <c r="D26" s="1">
        <f t="shared" ref="D26:N26" si="13">IF(D21&gt;($A$24+$A$25),MIN(D21-($A$24+$A$25),$A$26)*$B$26,0)</f>
        <v>5.2541900000000004</v>
      </c>
      <c r="E26" s="1">
        <f t="shared" si="13"/>
        <v>5.2541900000000004</v>
      </c>
      <c r="F26" s="1">
        <f t="shared" si="13"/>
        <v>5.2541900000000004</v>
      </c>
      <c r="G26" s="1">
        <f t="shared" si="13"/>
        <v>1.3192159904104011</v>
      </c>
      <c r="H26" s="1">
        <f t="shared" si="13"/>
        <v>0</v>
      </c>
      <c r="I26" s="1">
        <f t="shared" si="13"/>
        <v>0</v>
      </c>
      <c r="J26" s="1">
        <f t="shared" si="13"/>
        <v>0</v>
      </c>
      <c r="K26" s="1">
        <f t="shared" si="13"/>
        <v>0</v>
      </c>
      <c r="L26" s="1">
        <f t="shared" si="13"/>
        <v>1.6303329618999058</v>
      </c>
      <c r="M26" s="1">
        <f t="shared" si="13"/>
        <v>5.2541900000000004</v>
      </c>
      <c r="N26" s="1">
        <f t="shared" si="13"/>
        <v>5.2541900000000004</v>
      </c>
      <c r="O26" s="1">
        <f t="shared" si="11"/>
        <v>34.474688952310309</v>
      </c>
    </row>
    <row r="27" spans="1:15" x14ac:dyDescent="0.3">
      <c r="A27" s="3" t="s">
        <v>4</v>
      </c>
      <c r="B27" s="3">
        <v>5.9187999999999998E-2</v>
      </c>
      <c r="C27" s="1">
        <f>IF(C21&gt;($A$24+$A$25+$A$26),+(C21-($A$24+$A$25+$A$26))*$B$27,0)</f>
        <v>16.531276323121478</v>
      </c>
      <c r="D27" s="1">
        <f t="shared" ref="D27:N27" si="14">IF(D21&gt;($A$24+$A$25+$A$26),+(D21-($A$24+$A$25+$A$26))*$B$27,0)</f>
        <v>15.407187551059158</v>
      </c>
      <c r="E27" s="1">
        <f t="shared" si="14"/>
        <v>8.1205396729172161</v>
      </c>
      <c r="F27" s="1">
        <f t="shared" si="14"/>
        <v>0.41843427999039673</v>
      </c>
      <c r="G27" s="1">
        <f t="shared" si="14"/>
        <v>0</v>
      </c>
      <c r="H27" s="1">
        <f t="shared" si="14"/>
        <v>0</v>
      </c>
      <c r="I27" s="1">
        <f t="shared" si="14"/>
        <v>0</v>
      </c>
      <c r="J27" s="1">
        <f t="shared" si="14"/>
        <v>0</v>
      </c>
      <c r="K27" s="1">
        <f t="shared" si="14"/>
        <v>0</v>
      </c>
      <c r="L27" s="1">
        <f t="shared" si="14"/>
        <v>0</v>
      </c>
      <c r="M27" s="1">
        <f t="shared" si="14"/>
        <v>3.1822069846424186</v>
      </c>
      <c r="N27" s="1">
        <f t="shared" si="14"/>
        <v>11.961071221218692</v>
      </c>
      <c r="O27" s="1">
        <f t="shared" si="11"/>
        <v>55.62071603294936</v>
      </c>
    </row>
    <row r="28" spans="1:15" x14ac:dyDescent="0.3">
      <c r="A28" s="3" t="s">
        <v>21</v>
      </c>
      <c r="B28" s="3">
        <v>1.1495999999999999E-2</v>
      </c>
      <c r="C28" s="1">
        <f>+$B$28*C21</f>
        <v>5.1651659926100644</v>
      </c>
      <c r="D28" s="1">
        <f t="shared" ref="D28:N28" si="15">+$B$28*D21</f>
        <v>4.9468358492764759</v>
      </c>
      <c r="E28" s="1">
        <f t="shared" si="15"/>
        <v>3.5315607258203743</v>
      </c>
      <c r="F28" s="1">
        <f t="shared" si="15"/>
        <v>2.0355918875915657</v>
      </c>
      <c r="G28" s="1">
        <f t="shared" si="15"/>
        <v>1.2225042104662045</v>
      </c>
      <c r="H28" s="1">
        <f t="shared" si="15"/>
        <v>0.96965271844984413</v>
      </c>
      <c r="I28" s="1">
        <f t="shared" si="15"/>
        <v>0.91223338878625337</v>
      </c>
      <c r="J28" s="1">
        <f t="shared" si="15"/>
        <v>0.85058199549753644</v>
      </c>
      <c r="K28" s="1">
        <f t="shared" si="15"/>
        <v>0.97561121360241143</v>
      </c>
      <c r="L28" s="1">
        <f t="shared" si="15"/>
        <v>1.2803649006697724</v>
      </c>
      <c r="M28" s="1">
        <f t="shared" si="15"/>
        <v>2.5723954797501052</v>
      </c>
      <c r="N28" s="1">
        <f t="shared" si="15"/>
        <v>4.2775016374793884</v>
      </c>
      <c r="O28" s="1">
        <f t="shared" si="11"/>
        <v>28.74</v>
      </c>
    </row>
    <row r="29" spans="1:15" x14ac:dyDescent="0.3">
      <c r="A29" s="3"/>
      <c r="B29" s="3"/>
    </row>
    <row r="30" spans="1:15" x14ac:dyDescent="0.3">
      <c r="A30" s="3" t="s">
        <v>6</v>
      </c>
      <c r="B30" s="3"/>
      <c r="C30" s="1">
        <f>SUM(C23:C28)</f>
        <v>52.639417315731542</v>
      </c>
      <c r="D30" s="1">
        <f t="shared" ref="D30:N30" si="16">SUM(D23:D28)</f>
        <v>51.296998400335632</v>
      </c>
      <c r="E30" s="1">
        <f t="shared" si="16"/>
        <v>42.595075398737592</v>
      </c>
      <c r="F30" s="1">
        <f t="shared" si="16"/>
        <v>33.397001167581962</v>
      </c>
      <c r="G30" s="1">
        <f t="shared" si="16"/>
        <v>28.230505200876607</v>
      </c>
      <c r="H30" s="1">
        <f t="shared" si="16"/>
        <v>26.615769114656729</v>
      </c>
      <c r="I30" s="1">
        <f t="shared" si="16"/>
        <v>26.231999612681957</v>
      </c>
      <c r="J30" s="1">
        <f t="shared" si="16"/>
        <v>25.819944567158419</v>
      </c>
      <c r="K30" s="1">
        <f t="shared" si="16"/>
        <v>26.655593486181395</v>
      </c>
      <c r="L30" s="1">
        <f t="shared" si="16"/>
        <v>28.59948286256968</v>
      </c>
      <c r="M30" s="1">
        <f t="shared" si="16"/>
        <v>36.697577464392523</v>
      </c>
      <c r="N30" s="1">
        <f t="shared" si="16"/>
        <v>47.181547858698082</v>
      </c>
      <c r="O30" s="1">
        <f>SUM(C30:N30)</f>
        <v>425.96091244960212</v>
      </c>
    </row>
    <row r="32" spans="1:15" x14ac:dyDescent="0.3">
      <c r="O32" s="7">
        <f>+(O30-O15)/O15</f>
        <v>0.18365049313470999</v>
      </c>
    </row>
  </sheetData>
  <pageMargins left="0.7" right="0.7" top="0.75" bottom="0.75" header="0.3" footer="0.3"/>
  <pageSetup scale="77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JCS</dc:creator>
  <cp:lastModifiedBy>JCS</cp:lastModifiedBy>
  <cp:lastPrinted>2014-04-22T16:20:43Z</cp:lastPrinted>
  <dcterms:created xsi:type="dcterms:W3CDTF">2014-04-04T15:10:10Z</dcterms:created>
  <dcterms:modified xsi:type="dcterms:W3CDTF">2014-04-22T16:20:50Z</dcterms:modified>
</cp:coreProperties>
</file>