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2" windowWidth="18672" windowHeight="11508" tabRatio="915" activeTab="3"/>
  </bookViews>
  <sheets>
    <sheet name="F_Adder_Int_HOBNI" sheetId="3" r:id="rId1"/>
    <sheet name="F_Adder_Int_Provincial" sheetId="1" r:id="rId2"/>
    <sheet name="F_Adder_Combined" sheetId="2" r:id="rId3"/>
    <sheet name="OPEX&amp;Dep_Int_HOBNI" sheetId="4" r:id="rId4"/>
    <sheet name="OPEX&amp;Dep_Int_Provincial" sheetId="5" r:id="rId5"/>
    <sheet name="OPEX&amp;Dep_Int_Combined" sheetId="6" r:id="rId6"/>
    <sheet name="Customer&amp; Adder" sheetId="7" r:id="rId7"/>
  </sheets>
  <definedNames>
    <definedName name="_xlnm.Print_Area" localSheetId="2">F_Adder_Combined!$A$1:$N$83</definedName>
    <definedName name="_xlnm.Print_Area" localSheetId="0">F_Adder_Int_HOBNI!$A$1:$N$81</definedName>
    <definedName name="_xlnm.Print_Area" localSheetId="1">F_Adder_Int_Provincial!$A$1:$M$83</definedName>
    <definedName name="_xlnm.Print_Area" localSheetId="5">'OPEX&amp;Dep_Int_Combined'!$A$1:$P$89</definedName>
    <definedName name="_xlnm.Print_Area" localSheetId="3">'OPEX&amp;Dep_Int_HOBNI'!$A$1:$P$83</definedName>
    <definedName name="_xlnm.Print_Area" localSheetId="4">'OPEX&amp;Dep_Int_Provincial'!$A$1:$P$89</definedName>
  </definedNames>
  <calcPr calcId="125725" iterate="1"/>
</workbook>
</file>

<file path=xl/calcChain.xml><?xml version="1.0" encoding="utf-8"?>
<calcChain xmlns="http://schemas.openxmlformats.org/spreadsheetml/2006/main">
  <c r="N65" i="3"/>
  <c r="M54" i="4"/>
  <c r="P65"/>
  <c r="P53"/>
  <c r="N53" i="3"/>
  <c r="P41" i="4"/>
  <c r="N41" i="3"/>
  <c r="P29" i="4"/>
  <c r="N29" i="3"/>
  <c r="M29"/>
  <c r="J54" i="4"/>
  <c r="J42"/>
  <c r="J30"/>
  <c r="J18"/>
  <c r="J6"/>
  <c r="I42" i="5"/>
  <c r="I30"/>
  <c r="I18"/>
  <c r="I42" i="4"/>
  <c r="I30"/>
  <c r="I18"/>
  <c r="J54" i="5"/>
  <c r="I31"/>
  <c r="I32"/>
  <c r="I33"/>
  <c r="I34"/>
  <c r="I35"/>
  <c r="I36"/>
  <c r="I37"/>
  <c r="I38"/>
  <c r="I39"/>
  <c r="I40"/>
  <c r="I41"/>
  <c r="I19"/>
  <c r="I20"/>
  <c r="I21"/>
  <c r="I22"/>
  <c r="I23"/>
  <c r="I24"/>
  <c r="I25"/>
  <c r="I26"/>
  <c r="I27"/>
  <c r="I28"/>
  <c r="I29"/>
  <c r="I54" i="4"/>
  <c r="I31"/>
  <c r="I32"/>
  <c r="I33"/>
  <c r="I34"/>
  <c r="I35"/>
  <c r="I36"/>
  <c r="I37"/>
  <c r="I38"/>
  <c r="I39"/>
  <c r="I40"/>
  <c r="I41"/>
  <c r="I19"/>
  <c r="I20"/>
  <c r="I21"/>
  <c r="I22"/>
  <c r="I23"/>
  <c r="I24"/>
  <c r="I25"/>
  <c r="I26"/>
  <c r="I27"/>
  <c r="I28"/>
  <c r="I29"/>
  <c r="I54" i="3"/>
  <c r="K54" i="1"/>
  <c r="I51" i="3" l="1"/>
  <c r="H23"/>
  <c r="I54" i="5"/>
  <c r="H23" i="1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24" i="3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I18" i="2"/>
  <c r="J18"/>
  <c r="I7" i="6" l="1"/>
  <c r="I8"/>
  <c r="I9"/>
  <c r="I10"/>
  <c r="I11"/>
  <c r="I12"/>
  <c r="I13"/>
  <c r="I14"/>
  <c r="I15"/>
  <c r="I16"/>
  <c r="I17"/>
  <c r="I18"/>
  <c r="J18"/>
  <c r="I19"/>
  <c r="I20"/>
  <c r="I21"/>
  <c r="I22"/>
  <c r="I23"/>
  <c r="I24"/>
  <c r="I25"/>
  <c r="I26"/>
  <c r="I27"/>
  <c r="I28"/>
  <c r="I29"/>
  <c r="I30"/>
  <c r="J30"/>
  <c r="I31"/>
  <c r="I32"/>
  <c r="I33"/>
  <c r="I34"/>
  <c r="I35"/>
  <c r="I36"/>
  <c r="I37"/>
  <c r="I38"/>
  <c r="I39"/>
  <c r="I40"/>
  <c r="I41"/>
  <c r="I42"/>
  <c r="J42"/>
  <c r="I54"/>
  <c r="J54"/>
  <c r="J6"/>
  <c r="I6"/>
  <c r="F65"/>
  <c r="E65"/>
  <c r="G65" s="1"/>
  <c r="L65" s="1"/>
  <c r="F64"/>
  <c r="E64"/>
  <c r="G64" s="1"/>
  <c r="L64" s="1"/>
  <c r="F63"/>
  <c r="E63"/>
  <c r="G63" s="1"/>
  <c r="L63" s="1"/>
  <c r="F62"/>
  <c r="E62"/>
  <c r="G62" s="1"/>
  <c r="L62" s="1"/>
  <c r="F61"/>
  <c r="E61"/>
  <c r="G61" s="1"/>
  <c r="L61" s="1"/>
  <c r="F60"/>
  <c r="E60"/>
  <c r="G60" s="1"/>
  <c r="L60" s="1"/>
  <c r="F59"/>
  <c r="E59"/>
  <c r="G59" s="1"/>
  <c r="L59" s="1"/>
  <c r="F58"/>
  <c r="E58"/>
  <c r="G58" s="1"/>
  <c r="L58" s="1"/>
  <c r="F57"/>
  <c r="E57"/>
  <c r="G57" s="1"/>
  <c r="L57" s="1"/>
  <c r="F56"/>
  <c r="E56"/>
  <c r="G56" s="1"/>
  <c r="L56" s="1"/>
  <c r="F55"/>
  <c r="E55"/>
  <c r="G55" s="1"/>
  <c r="L55" s="1"/>
  <c r="F54"/>
  <c r="E54"/>
  <c r="G54" s="1"/>
  <c r="L54" s="1"/>
  <c r="F53"/>
  <c r="E53"/>
  <c r="G53" s="1"/>
  <c r="L53" s="1"/>
  <c r="F52"/>
  <c r="E52"/>
  <c r="G52" s="1"/>
  <c r="L52" s="1"/>
  <c r="F51"/>
  <c r="E51"/>
  <c r="G51" s="1"/>
  <c r="L51" s="1"/>
  <c r="F50"/>
  <c r="E50"/>
  <c r="G50" s="1"/>
  <c r="L50" s="1"/>
  <c r="F49"/>
  <c r="E49"/>
  <c r="G49" s="1"/>
  <c r="L49" s="1"/>
  <c r="F48"/>
  <c r="E48"/>
  <c r="G48" s="1"/>
  <c r="L48" s="1"/>
  <c r="F47"/>
  <c r="E47"/>
  <c r="G47" s="1"/>
  <c r="L47" s="1"/>
  <c r="F46"/>
  <c r="E46"/>
  <c r="G46" s="1"/>
  <c r="L46" s="1"/>
  <c r="F45"/>
  <c r="E45"/>
  <c r="G45" s="1"/>
  <c r="L45" s="1"/>
  <c r="F44"/>
  <c r="E44"/>
  <c r="G44" s="1"/>
  <c r="L44" s="1"/>
  <c r="F43"/>
  <c r="E43"/>
  <c r="G43" s="1"/>
  <c r="L43" s="1"/>
  <c r="F42"/>
  <c r="E42"/>
  <c r="G42" s="1"/>
  <c r="L42" s="1"/>
  <c r="F41"/>
  <c r="E41"/>
  <c r="G41" s="1"/>
  <c r="L41" s="1"/>
  <c r="F40"/>
  <c r="E40"/>
  <c r="G40" s="1"/>
  <c r="L40" s="1"/>
  <c r="F39"/>
  <c r="E39"/>
  <c r="G39" s="1"/>
  <c r="L39" s="1"/>
  <c r="F38"/>
  <c r="E38"/>
  <c r="G38" s="1"/>
  <c r="L38" s="1"/>
  <c r="F37"/>
  <c r="E37"/>
  <c r="G37" s="1"/>
  <c r="L37" s="1"/>
  <c r="F36"/>
  <c r="E36"/>
  <c r="G36" s="1"/>
  <c r="L36" s="1"/>
  <c r="F35"/>
  <c r="E35"/>
  <c r="G35" s="1"/>
  <c r="L35" s="1"/>
  <c r="F34"/>
  <c r="E34"/>
  <c r="G34" s="1"/>
  <c r="L34" s="1"/>
  <c r="F33"/>
  <c r="E33"/>
  <c r="G33" s="1"/>
  <c r="L33" s="1"/>
  <c r="F32"/>
  <c r="E32"/>
  <c r="G32" s="1"/>
  <c r="L32" s="1"/>
  <c r="F31"/>
  <c r="E31"/>
  <c r="G31" s="1"/>
  <c r="L31" s="1"/>
  <c r="F30"/>
  <c r="E30"/>
  <c r="G30" s="1"/>
  <c r="L30" s="1"/>
  <c r="F29"/>
  <c r="E29"/>
  <c r="G29" s="1"/>
  <c r="L29" s="1"/>
  <c r="F28"/>
  <c r="E28"/>
  <c r="G28" s="1"/>
  <c r="L28" s="1"/>
  <c r="F27"/>
  <c r="E27"/>
  <c r="G27" s="1"/>
  <c r="L27" s="1"/>
  <c r="F26"/>
  <c r="E26"/>
  <c r="G26" s="1"/>
  <c r="L26" s="1"/>
  <c r="F25"/>
  <c r="E25"/>
  <c r="G25" s="1"/>
  <c r="L25" s="1"/>
  <c r="F24"/>
  <c r="E24"/>
  <c r="G24" s="1"/>
  <c r="L24" s="1"/>
  <c r="F23"/>
  <c r="E23"/>
  <c r="G23" s="1"/>
  <c r="L23" s="1"/>
  <c r="F22"/>
  <c r="E22"/>
  <c r="G22" s="1"/>
  <c r="L22" s="1"/>
  <c r="F21"/>
  <c r="E21"/>
  <c r="G21" s="1"/>
  <c r="L21" s="1"/>
  <c r="F20"/>
  <c r="E20"/>
  <c r="G20" s="1"/>
  <c r="L20" s="1"/>
  <c r="F19"/>
  <c r="E19"/>
  <c r="G19" s="1"/>
  <c r="L19" s="1"/>
  <c r="F18"/>
  <c r="E18"/>
  <c r="G18" s="1"/>
  <c r="L18" s="1"/>
  <c r="F17"/>
  <c r="E17"/>
  <c r="G17" s="1"/>
  <c r="L17" s="1"/>
  <c r="F16"/>
  <c r="E16"/>
  <c r="G16" s="1"/>
  <c r="L16" s="1"/>
  <c r="F15"/>
  <c r="E15"/>
  <c r="G15" s="1"/>
  <c r="L15" s="1"/>
  <c r="F14"/>
  <c r="E14"/>
  <c r="G14" s="1"/>
  <c r="L14" s="1"/>
  <c r="F13"/>
  <c r="E13"/>
  <c r="G13" s="1"/>
  <c r="L13" s="1"/>
  <c r="C13"/>
  <c r="F12"/>
  <c r="E12"/>
  <c r="G12" s="1"/>
  <c r="L12" s="1"/>
  <c r="F11"/>
  <c r="E11"/>
  <c r="G11" s="1"/>
  <c r="L11" s="1"/>
  <c r="F10"/>
  <c r="E10"/>
  <c r="G10" s="1"/>
  <c r="L10" s="1"/>
  <c r="F9"/>
  <c r="E9"/>
  <c r="G9" s="1"/>
  <c r="L9" s="1"/>
  <c r="F8"/>
  <c r="E8"/>
  <c r="G8" s="1"/>
  <c r="L8" s="1"/>
  <c r="F7"/>
  <c r="E7"/>
  <c r="G7" s="1"/>
  <c r="L7" s="1"/>
  <c r="F6"/>
  <c r="E6"/>
  <c r="G6" s="1"/>
  <c r="L6" s="1"/>
  <c r="M6" s="1"/>
  <c r="M6" i="4"/>
  <c r="H8" i="5"/>
  <c r="H7"/>
  <c r="K6"/>
  <c r="J55" i="4"/>
  <c r="J56"/>
  <c r="J7"/>
  <c r="J55" i="5"/>
  <c r="F65"/>
  <c r="E65"/>
  <c r="G65" s="1"/>
  <c r="L65" s="1"/>
  <c r="F64"/>
  <c r="E64"/>
  <c r="G64" s="1"/>
  <c r="L64" s="1"/>
  <c r="F63"/>
  <c r="E63"/>
  <c r="G63" s="1"/>
  <c r="L63" s="1"/>
  <c r="F62"/>
  <c r="E62"/>
  <c r="G62" s="1"/>
  <c r="L62" s="1"/>
  <c r="F61"/>
  <c r="E61"/>
  <c r="G61" s="1"/>
  <c r="L61" s="1"/>
  <c r="F60"/>
  <c r="E60"/>
  <c r="G60" s="1"/>
  <c r="L60" s="1"/>
  <c r="F59"/>
  <c r="E59"/>
  <c r="G59" s="1"/>
  <c r="L59" s="1"/>
  <c r="F58"/>
  <c r="E58"/>
  <c r="G58" s="1"/>
  <c r="L58" s="1"/>
  <c r="F57"/>
  <c r="E57"/>
  <c r="G57" s="1"/>
  <c r="L57" s="1"/>
  <c r="J56"/>
  <c r="J57" s="1"/>
  <c r="J58" s="1"/>
  <c r="J59" s="1"/>
  <c r="J60" s="1"/>
  <c r="J61" s="1"/>
  <c r="J62" s="1"/>
  <c r="J63" s="1"/>
  <c r="J64" s="1"/>
  <c r="J65" s="1"/>
  <c r="F56"/>
  <c r="E56"/>
  <c r="G56" s="1"/>
  <c r="L56" s="1"/>
  <c r="F55"/>
  <c r="E55"/>
  <c r="G55" s="1"/>
  <c r="L55" s="1"/>
  <c r="F54"/>
  <c r="E54"/>
  <c r="G54" s="1"/>
  <c r="L54" s="1"/>
  <c r="F53"/>
  <c r="E53"/>
  <c r="G53" s="1"/>
  <c r="L53" s="1"/>
  <c r="F52"/>
  <c r="E52"/>
  <c r="G52" s="1"/>
  <c r="L52" s="1"/>
  <c r="F51"/>
  <c r="E51"/>
  <c r="G51" s="1"/>
  <c r="L51" s="1"/>
  <c r="F50"/>
  <c r="E50"/>
  <c r="G50" s="1"/>
  <c r="L50" s="1"/>
  <c r="F49"/>
  <c r="E49"/>
  <c r="G49" s="1"/>
  <c r="L49" s="1"/>
  <c r="F48"/>
  <c r="E48"/>
  <c r="G48" s="1"/>
  <c r="L48" s="1"/>
  <c r="F47"/>
  <c r="E47"/>
  <c r="G47" s="1"/>
  <c r="L47" s="1"/>
  <c r="F46"/>
  <c r="E46"/>
  <c r="G46" s="1"/>
  <c r="L46" s="1"/>
  <c r="F45"/>
  <c r="E45"/>
  <c r="G45" s="1"/>
  <c r="L45" s="1"/>
  <c r="F44"/>
  <c r="E44"/>
  <c r="G44" s="1"/>
  <c r="L44" s="1"/>
  <c r="J43"/>
  <c r="J44" s="1"/>
  <c r="J45" s="1"/>
  <c r="J46" s="1"/>
  <c r="J47" s="1"/>
  <c r="J48" s="1"/>
  <c r="J49" s="1"/>
  <c r="J50" s="1"/>
  <c r="J51" s="1"/>
  <c r="J52" s="1"/>
  <c r="J53" s="1"/>
  <c r="F43"/>
  <c r="E43"/>
  <c r="G43" s="1"/>
  <c r="L43" s="1"/>
  <c r="F42"/>
  <c r="E42"/>
  <c r="G42" s="1"/>
  <c r="L42" s="1"/>
  <c r="F41"/>
  <c r="E41"/>
  <c r="G41" s="1"/>
  <c r="L41" s="1"/>
  <c r="F40"/>
  <c r="E40"/>
  <c r="G40" s="1"/>
  <c r="L40" s="1"/>
  <c r="F39"/>
  <c r="E39"/>
  <c r="G39" s="1"/>
  <c r="L39" s="1"/>
  <c r="F38"/>
  <c r="E38"/>
  <c r="G38" s="1"/>
  <c r="L38" s="1"/>
  <c r="F37"/>
  <c r="E37"/>
  <c r="G37" s="1"/>
  <c r="L37" s="1"/>
  <c r="F36"/>
  <c r="E36"/>
  <c r="G36" s="1"/>
  <c r="L36" s="1"/>
  <c r="F35"/>
  <c r="E35"/>
  <c r="G35" s="1"/>
  <c r="L35" s="1"/>
  <c r="F34"/>
  <c r="E34"/>
  <c r="G34" s="1"/>
  <c r="L34" s="1"/>
  <c r="F33"/>
  <c r="E33"/>
  <c r="G33" s="1"/>
  <c r="L33" s="1"/>
  <c r="F32"/>
  <c r="E32"/>
  <c r="G32" s="1"/>
  <c r="L32" s="1"/>
  <c r="J31"/>
  <c r="F31"/>
  <c r="E31"/>
  <c r="G31" s="1"/>
  <c r="L31" s="1"/>
  <c r="F30"/>
  <c r="E30"/>
  <c r="G30" s="1"/>
  <c r="L30" s="1"/>
  <c r="F29"/>
  <c r="E29"/>
  <c r="G29" s="1"/>
  <c r="L29" s="1"/>
  <c r="F28"/>
  <c r="E28"/>
  <c r="G28" s="1"/>
  <c r="L28" s="1"/>
  <c r="F27"/>
  <c r="E27"/>
  <c r="G27" s="1"/>
  <c r="L27" s="1"/>
  <c r="F26"/>
  <c r="E26"/>
  <c r="G26" s="1"/>
  <c r="L26" s="1"/>
  <c r="F25"/>
  <c r="E25"/>
  <c r="G25" s="1"/>
  <c r="L25" s="1"/>
  <c r="F24"/>
  <c r="E24"/>
  <c r="G24" s="1"/>
  <c r="L24" s="1"/>
  <c r="F23"/>
  <c r="E23"/>
  <c r="G23" s="1"/>
  <c r="L23" s="1"/>
  <c r="F22"/>
  <c r="E22"/>
  <c r="G22" s="1"/>
  <c r="L22" s="1"/>
  <c r="F21"/>
  <c r="E21"/>
  <c r="G21" s="1"/>
  <c r="L21" s="1"/>
  <c r="F20"/>
  <c r="E20"/>
  <c r="G20" s="1"/>
  <c r="L20" s="1"/>
  <c r="J19"/>
  <c r="F19"/>
  <c r="E19"/>
  <c r="G19" s="1"/>
  <c r="L19" s="1"/>
  <c r="F18"/>
  <c r="E18"/>
  <c r="G18" s="1"/>
  <c r="L18" s="1"/>
  <c r="F17"/>
  <c r="E17"/>
  <c r="G17" s="1"/>
  <c r="L17" s="1"/>
  <c r="F16"/>
  <c r="E16"/>
  <c r="G16" s="1"/>
  <c r="L16" s="1"/>
  <c r="F15"/>
  <c r="E15"/>
  <c r="G15" s="1"/>
  <c r="L15" s="1"/>
  <c r="F14"/>
  <c r="E14"/>
  <c r="G14" s="1"/>
  <c r="L14" s="1"/>
  <c r="F13"/>
  <c r="E13"/>
  <c r="G13" s="1"/>
  <c r="L13" s="1"/>
  <c r="C13"/>
  <c r="F12"/>
  <c r="E12"/>
  <c r="G12" s="1"/>
  <c r="L12" s="1"/>
  <c r="F11"/>
  <c r="E11"/>
  <c r="G11" s="1"/>
  <c r="L11" s="1"/>
  <c r="F10"/>
  <c r="E10"/>
  <c r="G10" s="1"/>
  <c r="L10" s="1"/>
  <c r="F9"/>
  <c r="E9"/>
  <c r="G9" s="1"/>
  <c r="L9" s="1"/>
  <c r="F8"/>
  <c r="E8"/>
  <c r="G8" s="1"/>
  <c r="L8" s="1"/>
  <c r="F7"/>
  <c r="E7"/>
  <c r="G7" s="1"/>
  <c r="L7" s="1"/>
  <c r="F6"/>
  <c r="E6"/>
  <c r="G6" s="1"/>
  <c r="L6" s="1"/>
  <c r="M6" s="1"/>
  <c r="J67" l="1"/>
  <c r="J56" i="6"/>
  <c r="J55"/>
  <c r="J8" i="4"/>
  <c r="J7" i="6"/>
  <c r="K6"/>
  <c r="M8" i="5"/>
  <c r="K8"/>
  <c r="H9" s="1"/>
  <c r="N6"/>
  <c r="K7"/>
  <c r="M7"/>
  <c r="J20"/>
  <c r="J21" s="1"/>
  <c r="J22" s="1"/>
  <c r="J23" s="1"/>
  <c r="J24" s="1"/>
  <c r="J25" s="1"/>
  <c r="J26" s="1"/>
  <c r="J27" s="1"/>
  <c r="J28" s="1"/>
  <c r="J29" s="1"/>
  <c r="J32"/>
  <c r="J33" s="1"/>
  <c r="J34" s="1"/>
  <c r="J35" s="1"/>
  <c r="J36" s="1"/>
  <c r="J37" s="1"/>
  <c r="J38" s="1"/>
  <c r="J39" s="1"/>
  <c r="J40" s="1"/>
  <c r="J41" s="1"/>
  <c r="I43"/>
  <c r="I44" s="1"/>
  <c r="I45" s="1"/>
  <c r="I46" s="1"/>
  <c r="I47" s="1"/>
  <c r="I48" s="1"/>
  <c r="I49" s="1"/>
  <c r="I50" s="1"/>
  <c r="I51" s="1"/>
  <c r="I52" s="1"/>
  <c r="I53" s="1"/>
  <c r="I55"/>
  <c r="I56" s="1"/>
  <c r="I57" s="1"/>
  <c r="I58" s="1"/>
  <c r="I59" s="1"/>
  <c r="I60" s="1"/>
  <c r="I61" s="1"/>
  <c r="I62" s="1"/>
  <c r="I63" s="1"/>
  <c r="I64" s="1"/>
  <c r="I65" s="1"/>
  <c r="J8" i="6" l="1"/>
  <c r="J9" i="4"/>
  <c r="H7" i="6"/>
  <c r="N6"/>
  <c r="N8" i="5"/>
  <c r="M9"/>
  <c r="K9"/>
  <c r="H10" s="1"/>
  <c r="I67"/>
  <c r="N7"/>
  <c r="J9" i="6" l="1"/>
  <c r="J10" i="4"/>
  <c r="M7" i="6"/>
  <c r="K7"/>
  <c r="N9" i="5"/>
  <c r="M10"/>
  <c r="K10"/>
  <c r="H11" s="1"/>
  <c r="J10" i="6" l="1"/>
  <c r="J11" i="4"/>
  <c r="H8" i="6"/>
  <c r="N7"/>
  <c r="N10" i="5"/>
  <c r="M11"/>
  <c r="K11"/>
  <c r="H12" s="1"/>
  <c r="J11" i="6" l="1"/>
  <c r="J12" i="4"/>
  <c r="M8" i="6"/>
  <c r="K8"/>
  <c r="N11" i="5"/>
  <c r="M12"/>
  <c r="K12"/>
  <c r="H13" s="1"/>
  <c r="J12" i="6" l="1"/>
  <c r="J13" i="4"/>
  <c r="H9" i="6"/>
  <c r="N8"/>
  <c r="N12" i="5"/>
  <c r="M13"/>
  <c r="K13"/>
  <c r="H14" s="1"/>
  <c r="J13" i="6" l="1"/>
  <c r="J14" i="4"/>
  <c r="M9" i="6"/>
  <c r="K9"/>
  <c r="N13" i="5"/>
  <c r="M14"/>
  <c r="K14"/>
  <c r="H15" s="1"/>
  <c r="J14" i="6" l="1"/>
  <c r="J15" i="4"/>
  <c r="H10" i="6"/>
  <c r="N9"/>
  <c r="N14" i="5"/>
  <c r="M15"/>
  <c r="K15"/>
  <c r="H16" s="1"/>
  <c r="J15" i="6" l="1"/>
  <c r="J16" i="4"/>
  <c r="M10" i="6"/>
  <c r="K10"/>
  <c r="N15" i="5"/>
  <c r="M16"/>
  <c r="K16"/>
  <c r="H17" s="1"/>
  <c r="J16" i="6" l="1"/>
  <c r="J17" i="4"/>
  <c r="H11" i="6"/>
  <c r="N10"/>
  <c r="N16" i="5"/>
  <c r="M17"/>
  <c r="O17" s="1"/>
  <c r="K17"/>
  <c r="H18" s="1"/>
  <c r="J17" i="6" l="1"/>
  <c r="M11"/>
  <c r="K11"/>
  <c r="N17" i="5"/>
  <c r="M18"/>
  <c r="K18"/>
  <c r="H19" s="1"/>
  <c r="H12" i="6" l="1"/>
  <c r="N11"/>
  <c r="N18" i="5"/>
  <c r="M19"/>
  <c r="K19"/>
  <c r="H20" s="1"/>
  <c r="M12" i="6" l="1"/>
  <c r="K12"/>
  <c r="N19" i="5"/>
  <c r="M20"/>
  <c r="K20"/>
  <c r="H21" s="1"/>
  <c r="H13" i="6" l="1"/>
  <c r="N12"/>
  <c r="N20" i="5"/>
  <c r="M21"/>
  <c r="K21"/>
  <c r="H22" s="1"/>
  <c r="M13" i="6" l="1"/>
  <c r="K13"/>
  <c r="N21" i="5"/>
  <c r="M22"/>
  <c r="K22"/>
  <c r="H23" s="1"/>
  <c r="H14" i="6" l="1"/>
  <c r="N13"/>
  <c r="N22" i="5"/>
  <c r="M23"/>
  <c r="K23"/>
  <c r="H24" s="1"/>
  <c r="M14" i="6" l="1"/>
  <c r="K14"/>
  <c r="N23" i="5"/>
  <c r="M24"/>
  <c r="K24"/>
  <c r="H25" s="1"/>
  <c r="H15" i="6" l="1"/>
  <c r="N14"/>
  <c r="N24" i="5"/>
  <c r="M25"/>
  <c r="K25"/>
  <c r="H26" s="1"/>
  <c r="M15" i="6" l="1"/>
  <c r="K15"/>
  <c r="N25" i="5"/>
  <c r="M26"/>
  <c r="K26"/>
  <c r="H27" s="1"/>
  <c r="H16" i="6" l="1"/>
  <c r="N15"/>
  <c r="N26" i="5"/>
  <c r="M27"/>
  <c r="K27"/>
  <c r="H28" s="1"/>
  <c r="M16" i="6" l="1"/>
  <c r="K16"/>
  <c r="N27" i="5"/>
  <c r="M28"/>
  <c r="K28"/>
  <c r="H29" s="1"/>
  <c r="M29" s="1"/>
  <c r="H17" i="6" l="1"/>
  <c r="N16"/>
  <c r="N28" i="5"/>
  <c r="O29"/>
  <c r="K29"/>
  <c r="H30" s="1"/>
  <c r="K30" s="1"/>
  <c r="M17" i="6" l="1"/>
  <c r="O17" s="1"/>
  <c r="K17"/>
  <c r="N29" i="5"/>
  <c r="M30"/>
  <c r="N30" s="1"/>
  <c r="H31"/>
  <c r="H18" i="6" l="1"/>
  <c r="N17"/>
  <c r="M31" i="5"/>
  <c r="K31"/>
  <c r="H32" s="1"/>
  <c r="M18" i="6" l="1"/>
  <c r="K18"/>
  <c r="N31" i="5"/>
  <c r="M32"/>
  <c r="K32"/>
  <c r="H33" s="1"/>
  <c r="K6" i="4"/>
  <c r="L6"/>
  <c r="J19"/>
  <c r="J31"/>
  <c r="J31" i="6" s="1"/>
  <c r="J20" i="4"/>
  <c r="J20" i="6" s="1"/>
  <c r="J21" i="4"/>
  <c r="J21" i="6" s="1"/>
  <c r="J22" i="4"/>
  <c r="J22" i="6" s="1"/>
  <c r="J23" i="4"/>
  <c r="J23" i="6" s="1"/>
  <c r="J24" i="4"/>
  <c r="J24" i="6" s="1"/>
  <c r="J25" i="4"/>
  <c r="J25" i="6" s="1"/>
  <c r="J26" i="4"/>
  <c r="J26" i="6" s="1"/>
  <c r="J27" i="4"/>
  <c r="J27" i="6" s="1"/>
  <c r="J28" i="4"/>
  <c r="J32"/>
  <c r="J32" i="6" s="1"/>
  <c r="J33" i="4"/>
  <c r="J33" i="6" s="1"/>
  <c r="J34" i="4"/>
  <c r="J34" i="6" s="1"/>
  <c r="J35" i="4"/>
  <c r="J35" i="6" s="1"/>
  <c r="J36" i="4"/>
  <c r="J36" i="6" s="1"/>
  <c r="J37" i="4"/>
  <c r="J37" i="6" s="1"/>
  <c r="J38" i="4"/>
  <c r="J38" i="6" s="1"/>
  <c r="J39" i="4"/>
  <c r="J39" i="6" s="1"/>
  <c r="J40" i="4"/>
  <c r="J40" i="6" s="1"/>
  <c r="J41" i="4"/>
  <c r="J41" i="6" s="1"/>
  <c r="J43" i="4"/>
  <c r="J43" i="6" s="1"/>
  <c r="J44" i="4"/>
  <c r="J44" i="6" s="1"/>
  <c r="J45" i="4"/>
  <c r="J45" i="6" s="1"/>
  <c r="J46" i="4"/>
  <c r="J46" i="6" s="1"/>
  <c r="J47" i="4"/>
  <c r="J47" i="6" s="1"/>
  <c r="J48" i="4"/>
  <c r="J48" i="6" s="1"/>
  <c r="J49" i="4"/>
  <c r="J49" i="6" s="1"/>
  <c r="J50" i="4"/>
  <c r="J50" i="6" s="1"/>
  <c r="J51" i="4"/>
  <c r="J51" i="6" s="1"/>
  <c r="J52" i="4"/>
  <c r="J52" i="6" s="1"/>
  <c r="J53" i="4"/>
  <c r="J53" i="6" s="1"/>
  <c r="J57" i="4"/>
  <c r="J57" i="6" s="1"/>
  <c r="J58" i="4"/>
  <c r="J58" i="6" s="1"/>
  <c r="J59" i="4"/>
  <c r="J59" i="6" s="1"/>
  <c r="J60" i="4"/>
  <c r="J60" i="6" s="1"/>
  <c r="J61" i="4"/>
  <c r="J61" i="6" s="1"/>
  <c r="J62" i="4"/>
  <c r="J62" i="6" s="1"/>
  <c r="J63" i="4"/>
  <c r="J63" i="6" s="1"/>
  <c r="J64" i="4"/>
  <c r="F65"/>
  <c r="E65"/>
  <c r="G65" s="1"/>
  <c r="L65" s="1"/>
  <c r="F64"/>
  <c r="E64"/>
  <c r="G64" s="1"/>
  <c r="L64" s="1"/>
  <c r="F63"/>
  <c r="E63"/>
  <c r="G63" s="1"/>
  <c r="L63" s="1"/>
  <c r="F62"/>
  <c r="E62"/>
  <c r="G62" s="1"/>
  <c r="L62" s="1"/>
  <c r="F61"/>
  <c r="E61"/>
  <c r="G61" s="1"/>
  <c r="L61" s="1"/>
  <c r="F60"/>
  <c r="E60"/>
  <c r="G60" s="1"/>
  <c r="L60" s="1"/>
  <c r="F59"/>
  <c r="E59"/>
  <c r="G59" s="1"/>
  <c r="L59" s="1"/>
  <c r="F58"/>
  <c r="E58"/>
  <c r="G58" s="1"/>
  <c r="L58" s="1"/>
  <c r="F57"/>
  <c r="E57"/>
  <c r="G57" s="1"/>
  <c r="L57" s="1"/>
  <c r="F56"/>
  <c r="E56"/>
  <c r="G56" s="1"/>
  <c r="L56" s="1"/>
  <c r="I55"/>
  <c r="I55" i="6" s="1"/>
  <c r="F55" i="4"/>
  <c r="E55"/>
  <c r="G55" s="1"/>
  <c r="L55" s="1"/>
  <c r="F54"/>
  <c r="E54"/>
  <c r="G54" s="1"/>
  <c r="L54" s="1"/>
  <c r="F53"/>
  <c r="E53"/>
  <c r="G53" s="1"/>
  <c r="L53" s="1"/>
  <c r="F52"/>
  <c r="E52"/>
  <c r="G52" s="1"/>
  <c r="L52" s="1"/>
  <c r="F51"/>
  <c r="E51"/>
  <c r="G51" s="1"/>
  <c r="L51" s="1"/>
  <c r="F50"/>
  <c r="E50"/>
  <c r="G50" s="1"/>
  <c r="L50" s="1"/>
  <c r="F49"/>
  <c r="E49"/>
  <c r="G49" s="1"/>
  <c r="L49" s="1"/>
  <c r="F48"/>
  <c r="E48"/>
  <c r="G48" s="1"/>
  <c r="L48" s="1"/>
  <c r="F47"/>
  <c r="E47"/>
  <c r="G47" s="1"/>
  <c r="L47" s="1"/>
  <c r="F46"/>
  <c r="E46"/>
  <c r="G46" s="1"/>
  <c r="L46" s="1"/>
  <c r="F45"/>
  <c r="E45"/>
  <c r="G45" s="1"/>
  <c r="L45" s="1"/>
  <c r="F44"/>
  <c r="E44"/>
  <c r="G44" s="1"/>
  <c r="L44" s="1"/>
  <c r="F43"/>
  <c r="E43"/>
  <c r="G43" s="1"/>
  <c r="L43" s="1"/>
  <c r="F42"/>
  <c r="E42"/>
  <c r="G42" s="1"/>
  <c r="L42" s="1"/>
  <c r="F41"/>
  <c r="E41"/>
  <c r="G41" s="1"/>
  <c r="L41" s="1"/>
  <c r="F40"/>
  <c r="E40"/>
  <c r="G40" s="1"/>
  <c r="L40" s="1"/>
  <c r="F39"/>
  <c r="E39"/>
  <c r="G39" s="1"/>
  <c r="L39" s="1"/>
  <c r="F38"/>
  <c r="E38"/>
  <c r="G38" s="1"/>
  <c r="L38" s="1"/>
  <c r="F37"/>
  <c r="E37"/>
  <c r="G37" s="1"/>
  <c r="L37" s="1"/>
  <c r="F36"/>
  <c r="E36"/>
  <c r="G36" s="1"/>
  <c r="L36" s="1"/>
  <c r="F35"/>
  <c r="E35"/>
  <c r="G35" s="1"/>
  <c r="L35" s="1"/>
  <c r="F34"/>
  <c r="E34"/>
  <c r="G34" s="1"/>
  <c r="L34" s="1"/>
  <c r="F33"/>
  <c r="E33"/>
  <c r="G33" s="1"/>
  <c r="L33" s="1"/>
  <c r="F32"/>
  <c r="E32"/>
  <c r="G32" s="1"/>
  <c r="L32" s="1"/>
  <c r="F31"/>
  <c r="E31"/>
  <c r="G31" s="1"/>
  <c r="L31" s="1"/>
  <c r="F30"/>
  <c r="E30"/>
  <c r="G30" s="1"/>
  <c r="L30" s="1"/>
  <c r="F29"/>
  <c r="E29"/>
  <c r="G29" s="1"/>
  <c r="F28"/>
  <c r="E28"/>
  <c r="G28" s="1"/>
  <c r="F27"/>
  <c r="E27"/>
  <c r="G27" s="1"/>
  <c r="F26"/>
  <c r="E26"/>
  <c r="G26" s="1"/>
  <c r="L26" s="1"/>
  <c r="F25"/>
  <c r="E25"/>
  <c r="G25" s="1"/>
  <c r="L25" s="1"/>
  <c r="F24"/>
  <c r="E24"/>
  <c r="G24" s="1"/>
  <c r="L24" s="1"/>
  <c r="F23"/>
  <c r="E23"/>
  <c r="G23" s="1"/>
  <c r="L23" s="1"/>
  <c r="F22"/>
  <c r="E22"/>
  <c r="G22" s="1"/>
  <c r="L22" s="1"/>
  <c r="F21"/>
  <c r="E21"/>
  <c r="G21" s="1"/>
  <c r="L21" s="1"/>
  <c r="F20"/>
  <c r="E20"/>
  <c r="G20" s="1"/>
  <c r="L20" s="1"/>
  <c r="F19"/>
  <c r="E19"/>
  <c r="G19" s="1"/>
  <c r="L19" s="1"/>
  <c r="F18"/>
  <c r="E18"/>
  <c r="G18" s="1"/>
  <c r="L18" s="1"/>
  <c r="F17"/>
  <c r="E17"/>
  <c r="G17" s="1"/>
  <c r="L17" s="1"/>
  <c r="F16"/>
  <c r="E16"/>
  <c r="G16" s="1"/>
  <c r="L16" s="1"/>
  <c r="F15"/>
  <c r="E15"/>
  <c r="G15" s="1"/>
  <c r="L15" s="1"/>
  <c r="F14"/>
  <c r="E14"/>
  <c r="G14" s="1"/>
  <c r="L14" s="1"/>
  <c r="F13"/>
  <c r="E13"/>
  <c r="G13" s="1"/>
  <c r="L13" s="1"/>
  <c r="C13"/>
  <c r="F12"/>
  <c r="E12"/>
  <c r="G12" s="1"/>
  <c r="L12" s="1"/>
  <c r="F11"/>
  <c r="E11"/>
  <c r="G11" s="1"/>
  <c r="L11" s="1"/>
  <c r="F10"/>
  <c r="E10"/>
  <c r="G10" s="1"/>
  <c r="L10" s="1"/>
  <c r="F9"/>
  <c r="E9"/>
  <c r="G9" s="1"/>
  <c r="L9" s="1"/>
  <c r="F8"/>
  <c r="E8"/>
  <c r="G8" s="1"/>
  <c r="L8" s="1"/>
  <c r="F7"/>
  <c r="E7"/>
  <c r="G7" s="1"/>
  <c r="L7" s="1"/>
  <c r="F6"/>
  <c r="E6"/>
  <c r="G6" s="1"/>
  <c r="I36" i="2"/>
  <c r="I37"/>
  <c r="I38"/>
  <c r="I39"/>
  <c r="I40"/>
  <c r="I42"/>
  <c r="I43"/>
  <c r="I44"/>
  <c r="I30"/>
  <c r="I31"/>
  <c r="I32"/>
  <c r="I33"/>
  <c r="I34"/>
  <c r="I35"/>
  <c r="I19"/>
  <c r="I22"/>
  <c r="I23"/>
  <c r="I24"/>
  <c r="I25"/>
  <c r="I26"/>
  <c r="I27"/>
  <c r="I28"/>
  <c r="I29"/>
  <c r="I41"/>
  <c r="F65"/>
  <c r="E65"/>
  <c r="G65" s="1"/>
  <c r="J65" s="1"/>
  <c r="F64"/>
  <c r="E64"/>
  <c r="G64" s="1"/>
  <c r="J64" s="1"/>
  <c r="F63"/>
  <c r="E63"/>
  <c r="G63" s="1"/>
  <c r="J63" s="1"/>
  <c r="F62"/>
  <c r="E62"/>
  <c r="G62" s="1"/>
  <c r="J62" s="1"/>
  <c r="F61"/>
  <c r="E61"/>
  <c r="G61" s="1"/>
  <c r="J61" s="1"/>
  <c r="F60"/>
  <c r="E60"/>
  <c r="G60" s="1"/>
  <c r="J60" s="1"/>
  <c r="F59"/>
  <c r="E59"/>
  <c r="G59" s="1"/>
  <c r="J59" s="1"/>
  <c r="F58"/>
  <c r="E58"/>
  <c r="G58" s="1"/>
  <c r="J58" s="1"/>
  <c r="F57"/>
  <c r="E57"/>
  <c r="G57" s="1"/>
  <c r="J57" s="1"/>
  <c r="F56"/>
  <c r="E56"/>
  <c r="G56" s="1"/>
  <c r="J56" s="1"/>
  <c r="F55"/>
  <c r="E55"/>
  <c r="G55" s="1"/>
  <c r="J55" s="1"/>
  <c r="F54"/>
  <c r="E54"/>
  <c r="G54" s="1"/>
  <c r="J54" s="1"/>
  <c r="F53"/>
  <c r="E53"/>
  <c r="G53" s="1"/>
  <c r="J53" s="1"/>
  <c r="F52"/>
  <c r="E52"/>
  <c r="G52" s="1"/>
  <c r="J52" s="1"/>
  <c r="F51"/>
  <c r="E51"/>
  <c r="G51" s="1"/>
  <c r="J51" s="1"/>
  <c r="F50"/>
  <c r="E50"/>
  <c r="G50" s="1"/>
  <c r="J50" s="1"/>
  <c r="F49"/>
  <c r="E49"/>
  <c r="G49" s="1"/>
  <c r="J49" s="1"/>
  <c r="F48"/>
  <c r="E48"/>
  <c r="G48" s="1"/>
  <c r="J48" s="1"/>
  <c r="F47"/>
  <c r="E47"/>
  <c r="G47" s="1"/>
  <c r="J47" s="1"/>
  <c r="F46"/>
  <c r="E46"/>
  <c r="G46" s="1"/>
  <c r="J46" s="1"/>
  <c r="F45"/>
  <c r="E45"/>
  <c r="G45" s="1"/>
  <c r="J45" s="1"/>
  <c r="F44"/>
  <c r="E44"/>
  <c r="G44" s="1"/>
  <c r="J44" s="1"/>
  <c r="F43"/>
  <c r="E43"/>
  <c r="G43" s="1"/>
  <c r="J43" s="1"/>
  <c r="F42"/>
  <c r="E42"/>
  <c r="G42" s="1"/>
  <c r="J42" s="1"/>
  <c r="F41"/>
  <c r="E41"/>
  <c r="G41" s="1"/>
  <c r="J41" s="1"/>
  <c r="F40"/>
  <c r="E40"/>
  <c r="G40" s="1"/>
  <c r="J40" s="1"/>
  <c r="F39"/>
  <c r="E39"/>
  <c r="G39" s="1"/>
  <c r="J39" s="1"/>
  <c r="F38"/>
  <c r="E38"/>
  <c r="G38" s="1"/>
  <c r="J38" s="1"/>
  <c r="F37"/>
  <c r="E37"/>
  <c r="G37" s="1"/>
  <c r="J37" s="1"/>
  <c r="F36"/>
  <c r="E36"/>
  <c r="G36" s="1"/>
  <c r="J36" s="1"/>
  <c r="F35"/>
  <c r="E35"/>
  <c r="G35" s="1"/>
  <c r="J35" s="1"/>
  <c r="F34"/>
  <c r="E34"/>
  <c r="G34" s="1"/>
  <c r="J34" s="1"/>
  <c r="F33"/>
  <c r="E33"/>
  <c r="G33" s="1"/>
  <c r="J33" s="1"/>
  <c r="F32"/>
  <c r="E32"/>
  <c r="G32" s="1"/>
  <c r="J32" s="1"/>
  <c r="F31"/>
  <c r="E31"/>
  <c r="G31" s="1"/>
  <c r="J31" s="1"/>
  <c r="F30"/>
  <c r="E30"/>
  <c r="G30" s="1"/>
  <c r="J30" s="1"/>
  <c r="F29"/>
  <c r="E29"/>
  <c r="G29" s="1"/>
  <c r="F28"/>
  <c r="E28"/>
  <c r="G28" s="1"/>
  <c r="F27"/>
  <c r="E27"/>
  <c r="G27" s="1"/>
  <c r="F26"/>
  <c r="E26"/>
  <c r="G26" s="1"/>
  <c r="J26" s="1"/>
  <c r="F25"/>
  <c r="E25"/>
  <c r="G25" s="1"/>
  <c r="J25" s="1"/>
  <c r="F24"/>
  <c r="E24"/>
  <c r="G24" s="1"/>
  <c r="J24" s="1"/>
  <c r="F23"/>
  <c r="E23"/>
  <c r="G23" s="1"/>
  <c r="J23" s="1"/>
  <c r="F22"/>
  <c r="E22"/>
  <c r="G22" s="1"/>
  <c r="J22" s="1"/>
  <c r="F21"/>
  <c r="E21"/>
  <c r="G21" s="1"/>
  <c r="J21" s="1"/>
  <c r="F20"/>
  <c r="E20"/>
  <c r="G20" s="1"/>
  <c r="J20" s="1"/>
  <c r="F19"/>
  <c r="E19"/>
  <c r="G19" s="1"/>
  <c r="J19" s="1"/>
  <c r="F18"/>
  <c r="E18"/>
  <c r="G18" s="1"/>
  <c r="F17"/>
  <c r="E17"/>
  <c r="G17" s="1"/>
  <c r="J17" s="1"/>
  <c r="F16"/>
  <c r="E16"/>
  <c r="G16" s="1"/>
  <c r="J16" s="1"/>
  <c r="F15"/>
  <c r="E15"/>
  <c r="G15" s="1"/>
  <c r="J15" s="1"/>
  <c r="F14"/>
  <c r="E14"/>
  <c r="G14" s="1"/>
  <c r="J14" s="1"/>
  <c r="F13"/>
  <c r="E13"/>
  <c r="G13" s="1"/>
  <c r="J13" s="1"/>
  <c r="C13"/>
  <c r="F12"/>
  <c r="E12"/>
  <c r="G12" s="1"/>
  <c r="J12" s="1"/>
  <c r="F11"/>
  <c r="E11"/>
  <c r="G11" s="1"/>
  <c r="J11" s="1"/>
  <c r="F10"/>
  <c r="E10"/>
  <c r="G10" s="1"/>
  <c r="J10" s="1"/>
  <c r="F9"/>
  <c r="E9"/>
  <c r="G9" s="1"/>
  <c r="J9" s="1"/>
  <c r="F8"/>
  <c r="E8"/>
  <c r="G8" s="1"/>
  <c r="J8" s="1"/>
  <c r="H7"/>
  <c r="H8" s="1"/>
  <c r="F7"/>
  <c r="E7"/>
  <c r="G7" s="1"/>
  <c r="J7" s="1"/>
  <c r="F6"/>
  <c r="E6"/>
  <c r="G6" s="1"/>
  <c r="J6" s="1"/>
  <c r="K6" s="1"/>
  <c r="L6" s="1"/>
  <c r="I45"/>
  <c r="I46"/>
  <c r="I47"/>
  <c r="I48"/>
  <c r="I49"/>
  <c r="I50"/>
  <c r="I51"/>
  <c r="I52"/>
  <c r="I53"/>
  <c r="I20"/>
  <c r="I21"/>
  <c r="F65" i="1"/>
  <c r="E65"/>
  <c r="G65" s="1"/>
  <c r="J65" s="1"/>
  <c r="F64"/>
  <c r="E64"/>
  <c r="G64" s="1"/>
  <c r="J64" s="1"/>
  <c r="F63"/>
  <c r="E63"/>
  <c r="G63" s="1"/>
  <c r="J63" s="1"/>
  <c r="F62"/>
  <c r="E62"/>
  <c r="G62" s="1"/>
  <c r="J62" s="1"/>
  <c r="F61"/>
  <c r="E61"/>
  <c r="G61" s="1"/>
  <c r="J61" s="1"/>
  <c r="F60"/>
  <c r="E60"/>
  <c r="G60" s="1"/>
  <c r="J60" s="1"/>
  <c r="F59"/>
  <c r="E59"/>
  <c r="G59" s="1"/>
  <c r="J59" s="1"/>
  <c r="F58"/>
  <c r="E58"/>
  <c r="G58" s="1"/>
  <c r="J58" s="1"/>
  <c r="F57"/>
  <c r="E57"/>
  <c r="G57" s="1"/>
  <c r="J57" s="1"/>
  <c r="F56"/>
  <c r="E56"/>
  <c r="G56" s="1"/>
  <c r="J56" s="1"/>
  <c r="F55"/>
  <c r="E55"/>
  <c r="G55" s="1"/>
  <c r="J55" s="1"/>
  <c r="F54"/>
  <c r="E54"/>
  <c r="G54" s="1"/>
  <c r="J54" s="1"/>
  <c r="F53"/>
  <c r="E53"/>
  <c r="G53" s="1"/>
  <c r="J53" s="1"/>
  <c r="K53" s="1"/>
  <c r="L53" s="1"/>
  <c r="F52"/>
  <c r="E52"/>
  <c r="G52" s="1"/>
  <c r="J52" s="1"/>
  <c r="K52" s="1"/>
  <c r="L52" s="1"/>
  <c r="F51"/>
  <c r="E51"/>
  <c r="G51" s="1"/>
  <c r="J51" s="1"/>
  <c r="K51" s="1"/>
  <c r="L51" s="1"/>
  <c r="F50"/>
  <c r="E50"/>
  <c r="G50" s="1"/>
  <c r="J50" s="1"/>
  <c r="K50" s="1"/>
  <c r="L50" s="1"/>
  <c r="F49"/>
  <c r="E49"/>
  <c r="G49" s="1"/>
  <c r="J49" s="1"/>
  <c r="K49" s="1"/>
  <c r="L49" s="1"/>
  <c r="F48"/>
  <c r="E48"/>
  <c r="G48" s="1"/>
  <c r="J48" s="1"/>
  <c r="K48" s="1"/>
  <c r="L48" s="1"/>
  <c r="F47"/>
  <c r="E47"/>
  <c r="G47" s="1"/>
  <c r="J47" s="1"/>
  <c r="K47" s="1"/>
  <c r="L47" s="1"/>
  <c r="F46"/>
  <c r="E46"/>
  <c r="G46" s="1"/>
  <c r="J46" s="1"/>
  <c r="K46" s="1"/>
  <c r="L46" s="1"/>
  <c r="F45"/>
  <c r="E45"/>
  <c r="G45" s="1"/>
  <c r="J45" s="1"/>
  <c r="K45" s="1"/>
  <c r="L45" s="1"/>
  <c r="F44"/>
  <c r="E44"/>
  <c r="G44" s="1"/>
  <c r="J44" s="1"/>
  <c r="K44" s="1"/>
  <c r="L44" s="1"/>
  <c r="F43"/>
  <c r="E43"/>
  <c r="G43" s="1"/>
  <c r="J43" s="1"/>
  <c r="K43" s="1"/>
  <c r="L43" s="1"/>
  <c r="F42"/>
  <c r="E42"/>
  <c r="G42" s="1"/>
  <c r="J42" s="1"/>
  <c r="K42" s="1"/>
  <c r="L42" s="1"/>
  <c r="F41"/>
  <c r="E41"/>
  <c r="G41" s="1"/>
  <c r="J41" s="1"/>
  <c r="K41" s="1"/>
  <c r="L41" s="1"/>
  <c r="F40"/>
  <c r="E40"/>
  <c r="G40" s="1"/>
  <c r="J40" s="1"/>
  <c r="K40" s="1"/>
  <c r="L40" s="1"/>
  <c r="F39"/>
  <c r="E39"/>
  <c r="G39" s="1"/>
  <c r="J39" s="1"/>
  <c r="K39" s="1"/>
  <c r="L39" s="1"/>
  <c r="F38"/>
  <c r="E38"/>
  <c r="G38" s="1"/>
  <c r="J38" s="1"/>
  <c r="K38" s="1"/>
  <c r="L38" s="1"/>
  <c r="F37"/>
  <c r="E37"/>
  <c r="G37" s="1"/>
  <c r="J37" s="1"/>
  <c r="K37" s="1"/>
  <c r="L37" s="1"/>
  <c r="F36"/>
  <c r="E36"/>
  <c r="G36" s="1"/>
  <c r="J36" s="1"/>
  <c r="K36" s="1"/>
  <c r="L36" s="1"/>
  <c r="F35"/>
  <c r="E35"/>
  <c r="G35" s="1"/>
  <c r="J35" s="1"/>
  <c r="K35" s="1"/>
  <c r="L35" s="1"/>
  <c r="F34"/>
  <c r="E34"/>
  <c r="G34" s="1"/>
  <c r="J34" s="1"/>
  <c r="K34" s="1"/>
  <c r="L34" s="1"/>
  <c r="F33"/>
  <c r="E33"/>
  <c r="G33" s="1"/>
  <c r="J33" s="1"/>
  <c r="K33" s="1"/>
  <c r="L33" s="1"/>
  <c r="F32"/>
  <c r="E32"/>
  <c r="G32" s="1"/>
  <c r="J32" s="1"/>
  <c r="K32" s="1"/>
  <c r="L32" s="1"/>
  <c r="F31"/>
  <c r="E31"/>
  <c r="G31" s="1"/>
  <c r="J31" s="1"/>
  <c r="K31" s="1"/>
  <c r="L31" s="1"/>
  <c r="F30"/>
  <c r="E30"/>
  <c r="G30" s="1"/>
  <c r="J30" s="1"/>
  <c r="K30" s="1"/>
  <c r="L30" s="1"/>
  <c r="F29"/>
  <c r="E29"/>
  <c r="G29" s="1"/>
  <c r="F28"/>
  <c r="E28"/>
  <c r="G28" s="1"/>
  <c r="F27"/>
  <c r="E27"/>
  <c r="G27" s="1"/>
  <c r="F26"/>
  <c r="E26"/>
  <c r="G26" s="1"/>
  <c r="J26" s="1"/>
  <c r="K26" s="1"/>
  <c r="L26" s="1"/>
  <c r="F25"/>
  <c r="E25"/>
  <c r="G25" s="1"/>
  <c r="J25" s="1"/>
  <c r="K25" s="1"/>
  <c r="L25" s="1"/>
  <c r="F24"/>
  <c r="E24"/>
  <c r="G24" s="1"/>
  <c r="J24" s="1"/>
  <c r="K24" s="1"/>
  <c r="L24" s="1"/>
  <c r="F23"/>
  <c r="E23"/>
  <c r="G23" s="1"/>
  <c r="J23" s="1"/>
  <c r="K23" s="1"/>
  <c r="L23" s="1"/>
  <c r="F22"/>
  <c r="E22"/>
  <c r="G22" s="1"/>
  <c r="J22" s="1"/>
  <c r="K22" s="1"/>
  <c r="L22" s="1"/>
  <c r="F21"/>
  <c r="E21"/>
  <c r="G21" s="1"/>
  <c r="J21" s="1"/>
  <c r="K21" s="1"/>
  <c r="L21" s="1"/>
  <c r="F20"/>
  <c r="E20"/>
  <c r="G20" s="1"/>
  <c r="J20" s="1"/>
  <c r="K20" s="1"/>
  <c r="L20" s="1"/>
  <c r="F19"/>
  <c r="E19"/>
  <c r="G19" s="1"/>
  <c r="J19" s="1"/>
  <c r="K19" s="1"/>
  <c r="L19" s="1"/>
  <c r="F18"/>
  <c r="E18"/>
  <c r="G18" s="1"/>
  <c r="J18" s="1"/>
  <c r="K18" s="1"/>
  <c r="L18" s="1"/>
  <c r="F17"/>
  <c r="E17"/>
  <c r="G17" s="1"/>
  <c r="J17" s="1"/>
  <c r="K17" s="1"/>
  <c r="L17" s="1"/>
  <c r="F16"/>
  <c r="E16"/>
  <c r="G16" s="1"/>
  <c r="J16" s="1"/>
  <c r="K16" s="1"/>
  <c r="L16" s="1"/>
  <c r="F15"/>
  <c r="E15"/>
  <c r="G15" s="1"/>
  <c r="J15" s="1"/>
  <c r="K15" s="1"/>
  <c r="L15" s="1"/>
  <c r="F14"/>
  <c r="E14"/>
  <c r="G14" s="1"/>
  <c r="J14" s="1"/>
  <c r="K14" s="1"/>
  <c r="L14" s="1"/>
  <c r="F13"/>
  <c r="E13"/>
  <c r="G13" s="1"/>
  <c r="J13" s="1"/>
  <c r="K13" s="1"/>
  <c r="L13" s="1"/>
  <c r="C13"/>
  <c r="F12"/>
  <c r="E12"/>
  <c r="G12" s="1"/>
  <c r="J12" s="1"/>
  <c r="K12" s="1"/>
  <c r="L12" s="1"/>
  <c r="F11"/>
  <c r="E11"/>
  <c r="G11" s="1"/>
  <c r="J11" s="1"/>
  <c r="K11" s="1"/>
  <c r="L11" s="1"/>
  <c r="F10"/>
  <c r="E10"/>
  <c r="G10" s="1"/>
  <c r="J10" s="1"/>
  <c r="K10" s="1"/>
  <c r="L10" s="1"/>
  <c r="F9"/>
  <c r="E9"/>
  <c r="G9" s="1"/>
  <c r="J9" s="1"/>
  <c r="K9" s="1"/>
  <c r="L9" s="1"/>
  <c r="F8"/>
  <c r="E8"/>
  <c r="G8" s="1"/>
  <c r="J8" s="1"/>
  <c r="K8" s="1"/>
  <c r="L8" s="1"/>
  <c r="H7"/>
  <c r="H8" s="1"/>
  <c r="F7"/>
  <c r="E7"/>
  <c r="G7" s="1"/>
  <c r="J7" s="1"/>
  <c r="K7" s="1"/>
  <c r="L7" s="1"/>
  <c r="F6"/>
  <c r="E6"/>
  <c r="G6" s="1"/>
  <c r="J6" s="1"/>
  <c r="K6" s="1"/>
  <c r="H7" i="3"/>
  <c r="F6"/>
  <c r="E54"/>
  <c r="F54"/>
  <c r="G54"/>
  <c r="J54" s="1"/>
  <c r="K54" s="1"/>
  <c r="E55"/>
  <c r="F55"/>
  <c r="G55"/>
  <c r="J55" s="1"/>
  <c r="E56"/>
  <c r="F56"/>
  <c r="G56"/>
  <c r="J56" s="1"/>
  <c r="E57"/>
  <c r="F57"/>
  <c r="G57"/>
  <c r="J57" s="1"/>
  <c r="E58"/>
  <c r="F58"/>
  <c r="G58"/>
  <c r="J58" s="1"/>
  <c r="E59"/>
  <c r="F59"/>
  <c r="G59"/>
  <c r="J59" s="1"/>
  <c r="E60"/>
  <c r="F60"/>
  <c r="G60"/>
  <c r="J60" s="1"/>
  <c r="E61"/>
  <c r="F61"/>
  <c r="G61"/>
  <c r="J61" s="1"/>
  <c r="E62"/>
  <c r="F62"/>
  <c r="G62"/>
  <c r="J62" s="1"/>
  <c r="E63"/>
  <c r="F63"/>
  <c r="G63"/>
  <c r="J63" s="1"/>
  <c r="E64"/>
  <c r="F64"/>
  <c r="G64"/>
  <c r="J64" s="1"/>
  <c r="E65"/>
  <c r="F65"/>
  <c r="G65"/>
  <c r="J65" s="1"/>
  <c r="F53"/>
  <c r="E53"/>
  <c r="G53" s="1"/>
  <c r="J53" s="1"/>
  <c r="K53" s="1"/>
  <c r="L53" s="1"/>
  <c r="F52"/>
  <c r="E52"/>
  <c r="G52" s="1"/>
  <c r="J52" s="1"/>
  <c r="K52" s="1"/>
  <c r="F51"/>
  <c r="E51"/>
  <c r="G51" s="1"/>
  <c r="J51" s="1"/>
  <c r="K51" s="1"/>
  <c r="L51" s="1"/>
  <c r="F50"/>
  <c r="E50"/>
  <c r="G50" s="1"/>
  <c r="J50" s="1"/>
  <c r="K50" s="1"/>
  <c r="L50" s="1"/>
  <c r="F49"/>
  <c r="E49"/>
  <c r="G49" s="1"/>
  <c r="J49" s="1"/>
  <c r="K49" s="1"/>
  <c r="L49" s="1"/>
  <c r="F48"/>
  <c r="E48"/>
  <c r="G48" s="1"/>
  <c r="J48" s="1"/>
  <c r="K48" s="1"/>
  <c r="L48" s="1"/>
  <c r="F47"/>
  <c r="E47"/>
  <c r="G47" s="1"/>
  <c r="J47" s="1"/>
  <c r="K47" s="1"/>
  <c r="L47" s="1"/>
  <c r="F46"/>
  <c r="E46"/>
  <c r="G46" s="1"/>
  <c r="J46" s="1"/>
  <c r="K46" s="1"/>
  <c r="L46" s="1"/>
  <c r="F45"/>
  <c r="E45"/>
  <c r="G45" s="1"/>
  <c r="J45" s="1"/>
  <c r="K45" s="1"/>
  <c r="L45" s="1"/>
  <c r="F44"/>
  <c r="E44"/>
  <c r="G44" s="1"/>
  <c r="J44" s="1"/>
  <c r="K44" s="1"/>
  <c r="L44" s="1"/>
  <c r="F43"/>
  <c r="E43"/>
  <c r="G43" s="1"/>
  <c r="J43" s="1"/>
  <c r="K43" s="1"/>
  <c r="L43" s="1"/>
  <c r="F42"/>
  <c r="E42"/>
  <c r="G42" s="1"/>
  <c r="J42" s="1"/>
  <c r="K42" s="1"/>
  <c r="L42" s="1"/>
  <c r="F41"/>
  <c r="E41"/>
  <c r="G41" s="1"/>
  <c r="J41" s="1"/>
  <c r="K41" s="1"/>
  <c r="L41" s="1"/>
  <c r="F40"/>
  <c r="E40"/>
  <c r="G40" s="1"/>
  <c r="J40" s="1"/>
  <c r="K40" s="1"/>
  <c r="L40" s="1"/>
  <c r="F39"/>
  <c r="E39"/>
  <c r="G39" s="1"/>
  <c r="J39" s="1"/>
  <c r="K39" s="1"/>
  <c r="L39" s="1"/>
  <c r="F38"/>
  <c r="E38"/>
  <c r="G38" s="1"/>
  <c r="J38" s="1"/>
  <c r="K38" s="1"/>
  <c r="L38" s="1"/>
  <c r="F37"/>
  <c r="E37"/>
  <c r="G37" s="1"/>
  <c r="J37" s="1"/>
  <c r="K37" s="1"/>
  <c r="L37" s="1"/>
  <c r="F36"/>
  <c r="E36"/>
  <c r="G36" s="1"/>
  <c r="J36" s="1"/>
  <c r="K36" s="1"/>
  <c r="L36" s="1"/>
  <c r="F35"/>
  <c r="E35"/>
  <c r="G35" s="1"/>
  <c r="J35" s="1"/>
  <c r="K35" s="1"/>
  <c r="L35" s="1"/>
  <c r="F34"/>
  <c r="E34"/>
  <c r="G34" s="1"/>
  <c r="J34" s="1"/>
  <c r="K34" s="1"/>
  <c r="L34" s="1"/>
  <c r="F33"/>
  <c r="E33"/>
  <c r="G33" s="1"/>
  <c r="J33" s="1"/>
  <c r="K33" s="1"/>
  <c r="L33" s="1"/>
  <c r="F32"/>
  <c r="E32"/>
  <c r="G32" s="1"/>
  <c r="J32" s="1"/>
  <c r="K32" s="1"/>
  <c r="L32" s="1"/>
  <c r="F31"/>
  <c r="E31"/>
  <c r="G31" s="1"/>
  <c r="J31" s="1"/>
  <c r="K31" s="1"/>
  <c r="L31" s="1"/>
  <c r="F30"/>
  <c r="E30"/>
  <c r="G30" s="1"/>
  <c r="J30" s="1"/>
  <c r="K30" s="1"/>
  <c r="L30" s="1"/>
  <c r="F29"/>
  <c r="E29"/>
  <c r="G29" s="1"/>
  <c r="F28"/>
  <c r="E28"/>
  <c r="G28" s="1"/>
  <c r="F27"/>
  <c r="E27"/>
  <c r="G27" s="1"/>
  <c r="F26"/>
  <c r="E26"/>
  <c r="G26" s="1"/>
  <c r="J26" s="1"/>
  <c r="K26" s="1"/>
  <c r="L26" s="1"/>
  <c r="F25"/>
  <c r="E25"/>
  <c r="G25" s="1"/>
  <c r="J25" s="1"/>
  <c r="K25" s="1"/>
  <c r="L25" s="1"/>
  <c r="F24"/>
  <c r="E24"/>
  <c r="G24" s="1"/>
  <c r="J24" s="1"/>
  <c r="K24" s="1"/>
  <c r="L24" s="1"/>
  <c r="F23"/>
  <c r="E23"/>
  <c r="G23" s="1"/>
  <c r="J23" s="1"/>
  <c r="F22"/>
  <c r="E22"/>
  <c r="G22" s="1"/>
  <c r="J22" s="1"/>
  <c r="K22" s="1"/>
  <c r="L22" s="1"/>
  <c r="F21"/>
  <c r="E21"/>
  <c r="G21" s="1"/>
  <c r="J21" s="1"/>
  <c r="K21" s="1"/>
  <c r="L21" s="1"/>
  <c r="F20"/>
  <c r="E20"/>
  <c r="G20" s="1"/>
  <c r="J20" s="1"/>
  <c r="K20" s="1"/>
  <c r="L20" s="1"/>
  <c r="F19"/>
  <c r="E19"/>
  <c r="G19" s="1"/>
  <c r="J19" s="1"/>
  <c r="K19" s="1"/>
  <c r="L19" s="1"/>
  <c r="F18"/>
  <c r="E18"/>
  <c r="G18" s="1"/>
  <c r="J18" s="1"/>
  <c r="K18" s="1"/>
  <c r="F17"/>
  <c r="E17"/>
  <c r="G17" s="1"/>
  <c r="J17" s="1"/>
  <c r="K17" s="1"/>
  <c r="L17" s="1"/>
  <c r="F16"/>
  <c r="E16"/>
  <c r="G16" s="1"/>
  <c r="J16" s="1"/>
  <c r="K16" s="1"/>
  <c r="L16" s="1"/>
  <c r="F15"/>
  <c r="E15"/>
  <c r="G15" s="1"/>
  <c r="J15" s="1"/>
  <c r="K15" s="1"/>
  <c r="L15" s="1"/>
  <c r="F14"/>
  <c r="E14"/>
  <c r="G14" s="1"/>
  <c r="J14" s="1"/>
  <c r="K14" s="1"/>
  <c r="L14" s="1"/>
  <c r="F13"/>
  <c r="E13"/>
  <c r="G13" s="1"/>
  <c r="J13" s="1"/>
  <c r="K13" s="1"/>
  <c r="L13" s="1"/>
  <c r="F12"/>
  <c r="E12"/>
  <c r="G12" s="1"/>
  <c r="J12" s="1"/>
  <c r="K12" s="1"/>
  <c r="L12" s="1"/>
  <c r="F11"/>
  <c r="E11"/>
  <c r="G11" s="1"/>
  <c r="J11" s="1"/>
  <c r="K11" s="1"/>
  <c r="L11" s="1"/>
  <c r="F10"/>
  <c r="E10"/>
  <c r="G10" s="1"/>
  <c r="J10" s="1"/>
  <c r="K10" s="1"/>
  <c r="L10" s="1"/>
  <c r="F9"/>
  <c r="E9"/>
  <c r="G9" s="1"/>
  <c r="J9" s="1"/>
  <c r="K9" s="1"/>
  <c r="L9" s="1"/>
  <c r="F8"/>
  <c r="E8"/>
  <c r="G8" s="1"/>
  <c r="J8" s="1"/>
  <c r="K8" s="1"/>
  <c r="L8" s="1"/>
  <c r="F7"/>
  <c r="E7"/>
  <c r="G7" s="1"/>
  <c r="J7" s="1"/>
  <c r="K7" s="1"/>
  <c r="L7" s="1"/>
  <c r="E6"/>
  <c r="G6" s="1"/>
  <c r="J6" s="1"/>
  <c r="K6" s="1"/>
  <c r="C13"/>
  <c r="J65" i="4" l="1"/>
  <c r="J65" i="6" s="1"/>
  <c r="J64"/>
  <c r="J29" i="4"/>
  <c r="J29" i="6" s="1"/>
  <c r="J28"/>
  <c r="J19"/>
  <c r="J67" i="4"/>
  <c r="N6"/>
  <c r="H7"/>
  <c r="K7" s="1"/>
  <c r="L18" i="3"/>
  <c r="K23"/>
  <c r="L52"/>
  <c r="L6"/>
  <c r="L6" i="1"/>
  <c r="H19" i="6"/>
  <c r="N18"/>
  <c r="N32" i="5"/>
  <c r="M33"/>
  <c r="K33"/>
  <c r="H34" s="1"/>
  <c r="M34" s="1"/>
  <c r="M7" i="4"/>
  <c r="L27"/>
  <c r="L28"/>
  <c r="L29"/>
  <c r="I43"/>
  <c r="I56"/>
  <c r="H9" i="2"/>
  <c r="K8"/>
  <c r="L8" s="1"/>
  <c r="K7"/>
  <c r="L7"/>
  <c r="J27"/>
  <c r="J28"/>
  <c r="J29"/>
  <c r="H9" i="1"/>
  <c r="J27"/>
  <c r="K27" s="1"/>
  <c r="L27" s="1"/>
  <c r="J28"/>
  <c r="K28" s="1"/>
  <c r="L28" s="1"/>
  <c r="J29"/>
  <c r="K29" s="1"/>
  <c r="L29" s="1"/>
  <c r="J27" i="3"/>
  <c r="K27" s="1"/>
  <c r="L27" s="1"/>
  <c r="J28"/>
  <c r="K28" s="1"/>
  <c r="L28" s="1"/>
  <c r="J29"/>
  <c r="K29" s="1"/>
  <c r="L29" s="1"/>
  <c r="J67" i="6" l="1"/>
  <c r="N7" i="4"/>
  <c r="H8"/>
  <c r="L23" i="3"/>
  <c r="I57" i="4"/>
  <c r="I56" i="6"/>
  <c r="I43"/>
  <c r="M19"/>
  <c r="K19"/>
  <c r="N33" i="5"/>
  <c r="K34"/>
  <c r="H35" s="1"/>
  <c r="I44" i="4"/>
  <c r="H10" i="2"/>
  <c r="K9"/>
  <c r="H10" i="1"/>
  <c r="M8" i="4" l="1"/>
  <c r="K8"/>
  <c r="I58"/>
  <c r="I57" i="6"/>
  <c r="I45" i="4"/>
  <c r="I44" i="6"/>
  <c r="L54" i="3"/>
  <c r="H55"/>
  <c r="I55"/>
  <c r="I56" s="1"/>
  <c r="I57" s="1"/>
  <c r="I58" s="1"/>
  <c r="I59" s="1"/>
  <c r="I60" s="1"/>
  <c r="I61" s="1"/>
  <c r="I62" s="1"/>
  <c r="I63" s="1"/>
  <c r="I64" s="1"/>
  <c r="I65" s="1"/>
  <c r="H55" i="1"/>
  <c r="L54"/>
  <c r="I54" i="2"/>
  <c r="H20" i="6"/>
  <c r="N19"/>
  <c r="N34" i="5"/>
  <c r="M35"/>
  <c r="K35"/>
  <c r="H36" s="1"/>
  <c r="H11" i="2"/>
  <c r="K10"/>
  <c r="L9"/>
  <c r="H11" i="1"/>
  <c r="H9" i="4" l="1"/>
  <c r="N8"/>
  <c r="H56" i="1"/>
  <c r="K56" s="1"/>
  <c r="K55"/>
  <c r="I59" i="4"/>
  <c r="I58" i="6"/>
  <c r="I46" i="4"/>
  <c r="I45" i="6"/>
  <c r="H56" i="3"/>
  <c r="H57" s="1"/>
  <c r="H58" s="1"/>
  <c r="H59" s="1"/>
  <c r="H60" s="1"/>
  <c r="H61" s="1"/>
  <c r="H62" s="1"/>
  <c r="H63" s="1"/>
  <c r="H64" s="1"/>
  <c r="H65" s="1"/>
  <c r="I55" i="2"/>
  <c r="H57" i="1"/>
  <c r="K57" s="1"/>
  <c r="M20" i="6"/>
  <c r="K20"/>
  <c r="N35" i="5"/>
  <c r="M36"/>
  <c r="K36"/>
  <c r="H37" s="1"/>
  <c r="H12" i="2"/>
  <c r="K11"/>
  <c r="L11" s="1"/>
  <c r="L10"/>
  <c r="H12" i="1"/>
  <c r="M9" i="4" l="1"/>
  <c r="K9"/>
  <c r="I60"/>
  <c r="I59" i="6"/>
  <c r="I47" i="4"/>
  <c r="I46" i="6"/>
  <c r="I67" i="1"/>
  <c r="I56" i="2"/>
  <c r="H58" i="1"/>
  <c r="H21" i="6"/>
  <c r="N20"/>
  <c r="N36" i="5"/>
  <c r="M37"/>
  <c r="K37"/>
  <c r="H38" s="1"/>
  <c r="H13" i="2"/>
  <c r="K12"/>
  <c r="H13" i="1"/>
  <c r="H10" i="4" l="1"/>
  <c r="N9"/>
  <c r="H59" i="1"/>
  <c r="K58"/>
  <c r="I61" i="4"/>
  <c r="I60" i="6"/>
  <c r="I48" i="4"/>
  <c r="I47" i="6"/>
  <c r="M21"/>
  <c r="K21"/>
  <c r="N37" i="5"/>
  <c r="M38"/>
  <c r="K38"/>
  <c r="H39" s="1"/>
  <c r="H14" i="2"/>
  <c r="K13"/>
  <c r="L13" s="1"/>
  <c r="L12"/>
  <c r="H14" i="1"/>
  <c r="K10" i="4" l="1"/>
  <c r="M10"/>
  <c r="H60" i="1"/>
  <c r="K59"/>
  <c r="I62" i="4"/>
  <c r="I61" i="6"/>
  <c r="I49" i="4"/>
  <c r="I48" i="6"/>
  <c r="H22"/>
  <c r="N21"/>
  <c r="N38" i="5"/>
  <c r="M39"/>
  <c r="K39"/>
  <c r="H40" s="1"/>
  <c r="H15" i="2"/>
  <c r="K14"/>
  <c r="L14" s="1"/>
  <c r="H15" i="1"/>
  <c r="H11" i="4" l="1"/>
  <c r="N10"/>
  <c r="H61" i="1"/>
  <c r="K60"/>
  <c r="I63" i="4"/>
  <c r="I62" i="6"/>
  <c r="I50" i="4"/>
  <c r="I49" i="6"/>
  <c r="M22"/>
  <c r="K22"/>
  <c r="N39" i="5"/>
  <c r="M40"/>
  <c r="K40"/>
  <c r="H41" s="1"/>
  <c r="H16" i="2"/>
  <c r="K15"/>
  <c r="L15" s="1"/>
  <c r="H16" i="1"/>
  <c r="K11" i="4" l="1"/>
  <c r="H12" s="1"/>
  <c r="M11"/>
  <c r="N11" s="1"/>
  <c r="H62" i="1"/>
  <c r="K61"/>
  <c r="I64" i="4"/>
  <c r="I63" i="6"/>
  <c r="I51" i="4"/>
  <c r="I50" i="6"/>
  <c r="H23"/>
  <c r="N22"/>
  <c r="N40" i="5"/>
  <c r="M41"/>
  <c r="O41" s="1"/>
  <c r="K41"/>
  <c r="H42" s="1"/>
  <c r="M42" s="1"/>
  <c r="H17" i="2"/>
  <c r="K16"/>
  <c r="L16" s="1"/>
  <c r="H17" i="1"/>
  <c r="K12" i="4" l="1"/>
  <c r="H13" s="1"/>
  <c r="M12"/>
  <c r="N12" s="1"/>
  <c r="H63" i="1"/>
  <c r="K62"/>
  <c r="I65" i="4"/>
  <c r="I65" i="6" s="1"/>
  <c r="I64"/>
  <c r="I52" i="4"/>
  <c r="I51" i="6"/>
  <c r="M23"/>
  <c r="K23"/>
  <c r="N41" i="5"/>
  <c r="K42"/>
  <c r="H43" s="1"/>
  <c r="M43" s="1"/>
  <c r="H18" i="2"/>
  <c r="K17"/>
  <c r="M17" s="1"/>
  <c r="H18" i="1"/>
  <c r="M17"/>
  <c r="K13" i="4" l="1"/>
  <c r="H14" s="1"/>
  <c r="M13"/>
  <c r="N13" s="1"/>
  <c r="H64" i="1"/>
  <c r="K63"/>
  <c r="I53" i="4"/>
  <c r="I52" i="6"/>
  <c r="H24"/>
  <c r="N23"/>
  <c r="N42" i="5"/>
  <c r="K43"/>
  <c r="H44" s="1"/>
  <c r="H19" i="2"/>
  <c r="K18"/>
  <c r="L17"/>
  <c r="H19" i="1"/>
  <c r="K14" i="4" l="1"/>
  <c r="H15" s="1"/>
  <c r="M14"/>
  <c r="N14" s="1"/>
  <c r="H65" i="1"/>
  <c r="K65" s="1"/>
  <c r="K64"/>
  <c r="I53" i="6"/>
  <c r="I67" s="1"/>
  <c r="I67" i="4"/>
  <c r="M24" i="6"/>
  <c r="K24"/>
  <c r="N43" i="5"/>
  <c r="M44"/>
  <c r="K44"/>
  <c r="H20" i="2"/>
  <c r="K19"/>
  <c r="L19" s="1"/>
  <c r="L18"/>
  <c r="H20" i="1"/>
  <c r="K15" i="4" l="1"/>
  <c r="H16" s="1"/>
  <c r="M15"/>
  <c r="N15" s="1"/>
  <c r="H45" i="5"/>
  <c r="H25" i="6"/>
  <c r="N24"/>
  <c r="N44" i="5"/>
  <c r="M45"/>
  <c r="K45"/>
  <c r="H46" s="1"/>
  <c r="H21" i="2"/>
  <c r="K20"/>
  <c r="H21" i="1"/>
  <c r="K16" i="4" l="1"/>
  <c r="H17" s="1"/>
  <c r="M16"/>
  <c r="N16" s="1"/>
  <c r="M25" i="6"/>
  <c r="K25"/>
  <c r="N45" i="5"/>
  <c r="M46"/>
  <c r="K46"/>
  <c r="H47" s="1"/>
  <c r="H22" i="2"/>
  <c r="K21"/>
  <c r="L21" s="1"/>
  <c r="L20"/>
  <c r="H22" i="1"/>
  <c r="K17" i="4" l="1"/>
  <c r="M17"/>
  <c r="O17" s="1"/>
  <c r="H26" i="6"/>
  <c r="N25"/>
  <c r="N46" i="5"/>
  <c r="M47"/>
  <c r="K47"/>
  <c r="H48" s="1"/>
  <c r="H23" i="2"/>
  <c r="K23" s="1"/>
  <c r="K22"/>
  <c r="L22" s="1"/>
  <c r="H18" i="4" l="1"/>
  <c r="N17"/>
  <c r="M26" i="6"/>
  <c r="K26"/>
  <c r="N47" i="5"/>
  <c r="M48"/>
  <c r="K48"/>
  <c r="H49" s="1"/>
  <c r="H24" i="2"/>
  <c r="L23"/>
  <c r="M18" i="4" l="1"/>
  <c r="K18"/>
  <c r="H27" i="6"/>
  <c r="N26"/>
  <c r="N48" i="5"/>
  <c r="M49"/>
  <c r="K49"/>
  <c r="H50" s="1"/>
  <c r="H25" i="2"/>
  <c r="K24"/>
  <c r="L24" s="1"/>
  <c r="H19" i="4" l="1"/>
  <c r="N18"/>
  <c r="M27" i="6"/>
  <c r="K27"/>
  <c r="N49" i="5"/>
  <c r="M50"/>
  <c r="K50"/>
  <c r="H51" s="1"/>
  <c r="H26" i="2"/>
  <c r="K25"/>
  <c r="L25" s="1"/>
  <c r="K19" i="4" l="1"/>
  <c r="M19"/>
  <c r="H28" i="6"/>
  <c r="N27"/>
  <c r="N50" i="5"/>
  <c r="M51"/>
  <c r="K51"/>
  <c r="H52" s="1"/>
  <c r="H27" i="2"/>
  <c r="K26"/>
  <c r="L26" s="1"/>
  <c r="H20" i="4" l="1"/>
  <c r="N19"/>
  <c r="M28" i="6"/>
  <c r="K28"/>
  <c r="N51" i="5"/>
  <c r="M52"/>
  <c r="K52"/>
  <c r="H53" s="1"/>
  <c r="H28" i="2"/>
  <c r="K27"/>
  <c r="L27" s="1"/>
  <c r="K20" i="4" l="1"/>
  <c r="M20"/>
  <c r="H29" i="6"/>
  <c r="N28"/>
  <c r="N52" i="5"/>
  <c r="M53"/>
  <c r="O53" s="1"/>
  <c r="K53"/>
  <c r="H54" s="1"/>
  <c r="H29" i="2"/>
  <c r="K28"/>
  <c r="L28" s="1"/>
  <c r="H21" i="4" l="1"/>
  <c r="N20"/>
  <c r="M29" i="6"/>
  <c r="O29" s="1"/>
  <c r="K29"/>
  <c r="N53" i="5"/>
  <c r="M54"/>
  <c r="K54"/>
  <c r="H55" s="1"/>
  <c r="H30" i="2"/>
  <c r="K29"/>
  <c r="M29" s="1"/>
  <c r="M29" i="1"/>
  <c r="K21" i="4" l="1"/>
  <c r="M21"/>
  <c r="H30" i="6"/>
  <c r="N29"/>
  <c r="N54" i="5"/>
  <c r="M55"/>
  <c r="K55"/>
  <c r="H56" s="1"/>
  <c r="H31" i="2"/>
  <c r="K30"/>
  <c r="L29"/>
  <c r="H22" i="4" l="1"/>
  <c r="N21"/>
  <c r="M30" i="6"/>
  <c r="K30"/>
  <c r="N55" i="5"/>
  <c r="M56"/>
  <c r="K56"/>
  <c r="H57" s="1"/>
  <c r="H32" i="2"/>
  <c r="K31"/>
  <c r="L31" s="1"/>
  <c r="L30"/>
  <c r="K22" i="4" l="1"/>
  <c r="H23" s="1"/>
  <c r="M22"/>
  <c r="N22" s="1"/>
  <c r="H31" i="6"/>
  <c r="N30"/>
  <c r="N56" i="5"/>
  <c r="M57"/>
  <c r="K57"/>
  <c r="H58" s="1"/>
  <c r="H33" i="2"/>
  <c r="K32"/>
  <c r="M23" i="4" l="1"/>
  <c r="K23"/>
  <c r="M31" i="6"/>
  <c r="K31"/>
  <c r="N57" i="5"/>
  <c r="M58"/>
  <c r="K58"/>
  <c r="H59" s="1"/>
  <c r="H34" i="2"/>
  <c r="K33"/>
  <c r="L33" s="1"/>
  <c r="L32"/>
  <c r="H24" i="4" l="1"/>
  <c r="N23"/>
  <c r="H32" i="6"/>
  <c r="N31"/>
  <c r="N58" i="5"/>
  <c r="M59"/>
  <c r="K59"/>
  <c r="H60" s="1"/>
  <c r="H35" i="2"/>
  <c r="K34"/>
  <c r="L34" s="1"/>
  <c r="K24" i="4" l="1"/>
  <c r="M24"/>
  <c r="M32" i="6"/>
  <c r="K32"/>
  <c r="N59" i="5"/>
  <c r="M60"/>
  <c r="K60"/>
  <c r="H61" s="1"/>
  <c r="H36" i="2"/>
  <c r="K35"/>
  <c r="L35" s="1"/>
  <c r="H25" i="4" l="1"/>
  <c r="N24"/>
  <c r="H33" i="6"/>
  <c r="N32"/>
  <c r="N60" i="5"/>
  <c r="M61"/>
  <c r="K61"/>
  <c r="H62" s="1"/>
  <c r="H37" i="2"/>
  <c r="K36"/>
  <c r="L36" s="1"/>
  <c r="K25" i="4" l="1"/>
  <c r="H26" s="1"/>
  <c r="M25"/>
  <c r="N25" s="1"/>
  <c r="M33" i="6"/>
  <c r="K33"/>
  <c r="N61" i="5"/>
  <c r="M62"/>
  <c r="K62"/>
  <c r="H63" s="1"/>
  <c r="H38" i="2"/>
  <c r="K37"/>
  <c r="L37" s="1"/>
  <c r="K26" i="4" l="1"/>
  <c r="H27" s="1"/>
  <c r="M26"/>
  <c r="N26" s="1"/>
  <c r="H34" i="6"/>
  <c r="N33"/>
  <c r="N62" i="5"/>
  <c r="M63"/>
  <c r="K63"/>
  <c r="H64" s="1"/>
  <c r="H39" i="2"/>
  <c r="K38"/>
  <c r="L38" s="1"/>
  <c r="K27" i="4" l="1"/>
  <c r="H28" s="1"/>
  <c r="M27"/>
  <c r="N27" s="1"/>
  <c r="M34" i="6"/>
  <c r="K34"/>
  <c r="N63" i="5"/>
  <c r="M64"/>
  <c r="K64"/>
  <c r="H65" s="1"/>
  <c r="K65" s="1"/>
  <c r="H40" i="2"/>
  <c r="K39"/>
  <c r="L39" s="1"/>
  <c r="K28" i="4" l="1"/>
  <c r="H29" s="1"/>
  <c r="M28"/>
  <c r="N28" s="1"/>
  <c r="H35" i="6"/>
  <c r="N34"/>
  <c r="N64" i="5"/>
  <c r="M65"/>
  <c r="H41" i="2"/>
  <c r="K40"/>
  <c r="L40" s="1"/>
  <c r="K29" i="4" l="1"/>
  <c r="M29"/>
  <c r="O29" s="1"/>
  <c r="N65" i="5"/>
  <c r="M67"/>
  <c r="N67" s="1"/>
  <c r="M35" i="6"/>
  <c r="K35"/>
  <c r="O65" i="5"/>
  <c r="O67" s="1"/>
  <c r="H42" i="2"/>
  <c r="K41"/>
  <c r="M41" s="1"/>
  <c r="M41" i="1"/>
  <c r="H30" i="4" l="1"/>
  <c r="N29"/>
  <c r="H36" i="6"/>
  <c r="N35"/>
  <c r="H43" i="2"/>
  <c r="K42"/>
  <c r="L41"/>
  <c r="K30" i="4" l="1"/>
  <c r="M30"/>
  <c r="M36" i="6"/>
  <c r="K36"/>
  <c r="H44" i="2"/>
  <c r="K43"/>
  <c r="L43" s="1"/>
  <c r="L42"/>
  <c r="H31" i="4" l="1"/>
  <c r="N30"/>
  <c r="H37" i="6"/>
  <c r="N36"/>
  <c r="H45" i="2"/>
  <c r="K44"/>
  <c r="K31" i="4" l="1"/>
  <c r="M31"/>
  <c r="M37" i="6"/>
  <c r="K37"/>
  <c r="H46" i="2"/>
  <c r="K45"/>
  <c r="L45" s="1"/>
  <c r="L44"/>
  <c r="H32" i="4" l="1"/>
  <c r="N31"/>
  <c r="H38" i="6"/>
  <c r="N37"/>
  <c r="H47" i="2"/>
  <c r="K46"/>
  <c r="L46" s="1"/>
  <c r="K32" i="4" l="1"/>
  <c r="M32"/>
  <c r="M38" i="6"/>
  <c r="K38"/>
  <c r="H48" i="2"/>
  <c r="K47"/>
  <c r="L47" s="1"/>
  <c r="H33" i="4" l="1"/>
  <c r="N32"/>
  <c r="H39" i="6"/>
  <c r="N38"/>
  <c r="H49" i="2"/>
  <c r="K48"/>
  <c r="L48" s="1"/>
  <c r="K33" i="4" l="1"/>
  <c r="H34" s="1"/>
  <c r="M33"/>
  <c r="N33" s="1"/>
  <c r="M39" i="6"/>
  <c r="K39"/>
  <c r="H50" i="2"/>
  <c r="K49"/>
  <c r="L49" s="1"/>
  <c r="K34" i="4" l="1"/>
  <c r="H35" s="1"/>
  <c r="M34"/>
  <c r="N34" s="1"/>
  <c r="H40" i="6"/>
  <c r="N39"/>
  <c r="H51" i="2"/>
  <c r="K50"/>
  <c r="L50" s="1"/>
  <c r="K35" i="4" l="1"/>
  <c r="H36" s="1"/>
  <c r="M35"/>
  <c r="N35" s="1"/>
  <c r="M40" i="6"/>
  <c r="K40"/>
  <c r="H52" i="2"/>
  <c r="K51"/>
  <c r="L51" s="1"/>
  <c r="K36" i="4" l="1"/>
  <c r="H37" s="1"/>
  <c r="M36"/>
  <c r="N36" s="1"/>
  <c r="H41" i="6"/>
  <c r="N40"/>
  <c r="H53" i="2"/>
  <c r="K52"/>
  <c r="L52" s="1"/>
  <c r="K37" i="4" l="1"/>
  <c r="H38" s="1"/>
  <c r="M37"/>
  <c r="N37" s="1"/>
  <c r="M41" i="6"/>
  <c r="O41" s="1"/>
  <c r="K41"/>
  <c r="H54" i="2"/>
  <c r="K53"/>
  <c r="M53" s="1"/>
  <c r="M53" i="1"/>
  <c r="K38" i="4" l="1"/>
  <c r="H39" s="1"/>
  <c r="M38"/>
  <c r="N38" s="1"/>
  <c r="H42" i="6"/>
  <c r="N41"/>
  <c r="H55" i="2"/>
  <c r="K54"/>
  <c r="L53"/>
  <c r="K39" i="4" l="1"/>
  <c r="H40" s="1"/>
  <c r="M39"/>
  <c r="N39" s="1"/>
  <c r="L55" i="1"/>
  <c r="M42" i="6"/>
  <c r="K42"/>
  <c r="H56" i="2"/>
  <c r="K55"/>
  <c r="L55" s="1"/>
  <c r="L54"/>
  <c r="H8" i="3"/>
  <c r="K40" i="4" l="1"/>
  <c r="H41" s="1"/>
  <c r="M40"/>
  <c r="N40" s="1"/>
  <c r="L56" i="1"/>
  <c r="H43" i="6"/>
  <c r="N42"/>
  <c r="H57" i="2"/>
  <c r="K56"/>
  <c r="H9" i="3"/>
  <c r="K41" i="4" l="1"/>
  <c r="M41"/>
  <c r="O41" s="1"/>
  <c r="L57" i="1"/>
  <c r="M43" i="6"/>
  <c r="K43"/>
  <c r="K57" i="2"/>
  <c r="L56"/>
  <c r="H10" i="3"/>
  <c r="H42" i="4" l="1"/>
  <c r="N41"/>
  <c r="L58" i="1"/>
  <c r="H44" i="6"/>
  <c r="N43"/>
  <c r="H11" i="3"/>
  <c r="K42" i="4" l="1"/>
  <c r="M42"/>
  <c r="L59" i="1"/>
  <c r="M44" i="6"/>
  <c r="K44"/>
  <c r="H12" i="3"/>
  <c r="H43" i="4" l="1"/>
  <c r="N42"/>
  <c r="L60" i="1"/>
  <c r="H45" i="6"/>
  <c r="N44"/>
  <c r="H13" i="3"/>
  <c r="M43" i="4" l="1"/>
  <c r="K43"/>
  <c r="L61" i="1"/>
  <c r="M45" i="6"/>
  <c r="K45"/>
  <c r="H14" i="3"/>
  <c r="H44" i="4" l="1"/>
  <c r="N43"/>
  <c r="L62" i="1"/>
  <c r="H46" i="6"/>
  <c r="N45"/>
  <c r="H15" i="3"/>
  <c r="K44" i="4" l="1"/>
  <c r="M44"/>
  <c r="L63" i="1"/>
  <c r="M46" i="6"/>
  <c r="K46"/>
  <c r="H16" i="3"/>
  <c r="H45" i="4" l="1"/>
  <c r="N44"/>
  <c r="L64" i="1"/>
  <c r="H47" i="6"/>
  <c r="N46"/>
  <c r="H17" i="3"/>
  <c r="K45" i="4" l="1"/>
  <c r="H46" s="1"/>
  <c r="M45"/>
  <c r="N45" s="1"/>
  <c r="K67" i="1"/>
  <c r="L65"/>
  <c r="M47" i="6"/>
  <c r="K47"/>
  <c r="H18" i="3"/>
  <c r="M17"/>
  <c r="K46" i="4" l="1"/>
  <c r="H47" s="1"/>
  <c r="M46"/>
  <c r="H48" i="6"/>
  <c r="N47"/>
  <c r="L67" i="1"/>
  <c r="M65"/>
  <c r="M67"/>
  <c r="H19" i="3"/>
  <c r="N46" i="4" l="1"/>
  <c r="K47"/>
  <c r="H48" s="1"/>
  <c r="M47"/>
  <c r="N47" s="1"/>
  <c r="M48" i="6"/>
  <c r="K48"/>
  <c r="H20" i="3"/>
  <c r="K48" i="4" l="1"/>
  <c r="H49" s="1"/>
  <c r="M48"/>
  <c r="N48" s="1"/>
  <c r="H49" i="6"/>
  <c r="N48"/>
  <c r="H21" i="3"/>
  <c r="K49" i="4" l="1"/>
  <c r="H50" s="1"/>
  <c r="M49"/>
  <c r="M49" i="6"/>
  <c r="K49"/>
  <c r="H22" i="3"/>
  <c r="N49" i="4" l="1"/>
  <c r="K50"/>
  <c r="H51" s="1"/>
  <c r="M50"/>
  <c r="N50" s="1"/>
  <c r="H50" i="6"/>
  <c r="N49"/>
  <c r="K51" i="4" l="1"/>
  <c r="H52" s="1"/>
  <c r="M51"/>
  <c r="N51" s="1"/>
  <c r="M50" i="6"/>
  <c r="K50"/>
  <c r="K52" i="4" l="1"/>
  <c r="H53" s="1"/>
  <c r="M52"/>
  <c r="H51" i="6"/>
  <c r="N50"/>
  <c r="N52" i="4" l="1"/>
  <c r="K53"/>
  <c r="M53"/>
  <c r="O53" s="1"/>
  <c r="M51" i="6"/>
  <c r="K51"/>
  <c r="H54" i="4" l="1"/>
  <c r="N53"/>
  <c r="H52" i="6"/>
  <c r="N51"/>
  <c r="K54" i="4" l="1"/>
  <c r="M52" i="6"/>
  <c r="K52"/>
  <c r="H55" i="4" l="1"/>
  <c r="N54"/>
  <c r="H53" i="6"/>
  <c r="N52"/>
  <c r="K55" i="4" l="1"/>
  <c r="M55"/>
  <c r="M53" i="6"/>
  <c r="O53" s="1"/>
  <c r="K53"/>
  <c r="H56" i="4" l="1"/>
  <c r="N55"/>
  <c r="H54" i="6"/>
  <c r="N53"/>
  <c r="K56" i="4" l="1"/>
  <c r="M56"/>
  <c r="M54" i="6"/>
  <c r="K54"/>
  <c r="H57" i="4" l="1"/>
  <c r="N56"/>
  <c r="H55" i="6"/>
  <c r="N54"/>
  <c r="K57" i="4" l="1"/>
  <c r="H58" s="1"/>
  <c r="M57"/>
  <c r="N57" s="1"/>
  <c r="M55" i="6"/>
  <c r="K55"/>
  <c r="K58" i="4" l="1"/>
  <c r="H59" s="1"/>
  <c r="M58"/>
  <c r="N58" s="1"/>
  <c r="H56" i="6"/>
  <c r="N55"/>
  <c r="K59" i="4" l="1"/>
  <c r="H60" s="1"/>
  <c r="M59"/>
  <c r="N59" s="1"/>
  <c r="M56" i="6"/>
  <c r="K56"/>
  <c r="K60" i="4" l="1"/>
  <c r="H61" s="1"/>
  <c r="M60"/>
  <c r="N60" s="1"/>
  <c r="H57" i="6"/>
  <c r="N56"/>
  <c r="K61" i="4" l="1"/>
  <c r="H62" s="1"/>
  <c r="M61"/>
  <c r="N61" s="1"/>
  <c r="M57" i="6"/>
  <c r="K57"/>
  <c r="K62" i="4" l="1"/>
  <c r="H63" s="1"/>
  <c r="M62"/>
  <c r="N62" s="1"/>
  <c r="H58" i="6"/>
  <c r="N57"/>
  <c r="K63" i="4" l="1"/>
  <c r="H64" s="1"/>
  <c r="M63"/>
  <c r="N63" s="1"/>
  <c r="M58" i="6"/>
  <c r="K58"/>
  <c r="K64" i="4" l="1"/>
  <c r="H65" s="1"/>
  <c r="M64"/>
  <c r="N64" s="1"/>
  <c r="H59" i="6"/>
  <c r="N58"/>
  <c r="M65" i="4" l="1"/>
  <c r="M67" s="1"/>
  <c r="K65"/>
  <c r="N65" s="1"/>
  <c r="M59" i="6"/>
  <c r="K59"/>
  <c r="N67" i="4" l="1"/>
  <c r="O65"/>
  <c r="O67" s="1"/>
  <c r="H60" i="6"/>
  <c r="N59"/>
  <c r="M41" i="3"/>
  <c r="M60" i="6" l="1"/>
  <c r="K60"/>
  <c r="H61" l="1"/>
  <c r="N60"/>
  <c r="M61" l="1"/>
  <c r="K61"/>
  <c r="H62" l="1"/>
  <c r="N61"/>
  <c r="M62" l="1"/>
  <c r="K62"/>
  <c r="H63" l="1"/>
  <c r="N62"/>
  <c r="M63" l="1"/>
  <c r="K63"/>
  <c r="H64" l="1"/>
  <c r="N63"/>
  <c r="M64" l="1"/>
  <c r="K64"/>
  <c r="H65" l="1"/>
  <c r="N64"/>
  <c r="M65" l="1"/>
  <c r="K65"/>
  <c r="M53" i="3"/>
  <c r="K55" l="1"/>
  <c r="L55"/>
  <c r="N65" i="6"/>
  <c r="M67"/>
  <c r="N67" s="1"/>
  <c r="O65"/>
  <c r="O67" s="1"/>
  <c r="K56" i="3" l="1"/>
  <c r="L56"/>
  <c r="K57" l="1"/>
  <c r="L57"/>
  <c r="I58" i="2"/>
  <c r="K58" i="3" l="1"/>
  <c r="L58"/>
  <c r="I57" i="2"/>
  <c r="K59" i="3" l="1"/>
  <c r="L59"/>
  <c r="H58" i="2"/>
  <c r="L57"/>
  <c r="K60" i="3" l="1"/>
  <c r="L60"/>
  <c r="I59" i="2"/>
  <c r="H59"/>
  <c r="K58"/>
  <c r="L58"/>
  <c r="I60"/>
  <c r="K61" i="3" l="1"/>
  <c r="L61"/>
  <c r="H60" i="2"/>
  <c r="K59"/>
  <c r="L59" s="1"/>
  <c r="I61"/>
  <c r="K62" i="3" l="1"/>
  <c r="L62"/>
  <c r="I62" i="2"/>
  <c r="H61"/>
  <c r="K60"/>
  <c r="I63"/>
  <c r="K63" i="3" l="1"/>
  <c r="L63"/>
  <c r="L60" i="2"/>
  <c r="H62"/>
  <c r="K61"/>
  <c r="L61" s="1"/>
  <c r="I64"/>
  <c r="K64" i="3" l="1"/>
  <c r="L64"/>
  <c r="H63" i="2"/>
  <c r="K62"/>
  <c r="L62" s="1"/>
  <c r="K65" i="3" l="1"/>
  <c r="L65"/>
  <c r="I65" i="2"/>
  <c r="I67" i="3"/>
  <c r="H64" i="2"/>
  <c r="K63"/>
  <c r="M65" i="3"/>
  <c r="L63" i="2" l="1"/>
  <c r="H65"/>
  <c r="K64"/>
  <c r="L64" s="1"/>
  <c r="I67"/>
  <c r="K67" i="3"/>
  <c r="L67" s="1"/>
  <c r="M67"/>
  <c r="K65" i="2" l="1"/>
  <c r="L65" s="1"/>
  <c r="K67" l="1"/>
  <c r="L67" s="1"/>
  <c r="M65"/>
  <c r="M67" s="1"/>
</calcChain>
</file>

<file path=xl/sharedStrings.xml><?xml version="1.0" encoding="utf-8"?>
<sst xmlns="http://schemas.openxmlformats.org/spreadsheetml/2006/main" count="206" uniqueCount="43">
  <si>
    <t>Interest Rates</t>
  </si>
  <si>
    <t>Approved Deferral and Variance Accounts</t>
  </si>
  <si>
    <t>Date</t>
  </si>
  <si>
    <t>Year</t>
  </si>
  <si>
    <t>Quarter</t>
  </si>
  <si>
    <t>Opening Balance (Principal)</t>
  </si>
  <si>
    <t>Funding Adder Revenues</t>
  </si>
  <si>
    <t>Interest Rate</t>
  </si>
  <si>
    <t>Interest</t>
  </si>
  <si>
    <t>Closing Balance</t>
  </si>
  <si>
    <t>Annual amounts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</si>
  <si>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</si>
  <si>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</si>
  <si>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</si>
  <si>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</si>
  <si>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</si>
  <si>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</si>
  <si>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</si>
  <si>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</si>
  <si>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</si>
  <si>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</si>
  <si>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</si>
  <si>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</si>
  <si>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</si>
  <si>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</si>
  <si>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</si>
  <si>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</si>
  <si>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Total Funding Adder Revenues Collected</t>
  </si>
  <si>
    <t>2014 Q4</t>
  </si>
  <si>
    <t>2014 Q1</t>
  </si>
  <si>
    <t>2014 Q2</t>
  </si>
  <si>
    <t>2014 Q3</t>
  </si>
  <si>
    <t>OM&amp;A Expenses</t>
  </si>
  <si>
    <t>Amortization / Depreciation Expense</t>
  </si>
  <si>
    <t>Closing Balance (Principal)</t>
  </si>
  <si>
    <t>Total OPEX and Depreciation</t>
  </si>
  <si>
    <t>Funding Adder Revenues - HOBNI</t>
  </si>
  <si>
    <t>OPEX and Depreciation - Combined</t>
  </si>
  <si>
    <t>Funding Adder Revenues - Provincial</t>
  </si>
  <si>
    <t>Funding Adder Revenues - Combined</t>
  </si>
  <si>
    <t>OPEX and Depreciation - HOBNI</t>
  </si>
  <si>
    <t>OPEX and Depreciation - Provincial</t>
  </si>
  <si>
    <t>Annual Interest Amounts</t>
  </si>
</sst>
</file>

<file path=xl/styles.xml><?xml version="1.0" encoding="utf-8"?>
<styleSheet xmlns="http://schemas.openxmlformats.org/spreadsheetml/2006/main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(&quot;$&quot;#,##0.0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?_);_(@_)"/>
    <numFmt numFmtId="169" formatCode="_(* #,##0_);_(* \(#,##0\);_(* &quot;-&quot;??_);_(@_)"/>
    <numFmt numFmtId="170" formatCode="#,##0,;\(#,##0,\)"/>
    <numFmt numFmtId="171" formatCode="_(&quot;$&quot;* #,##0_);_(&quot;$&quot;* \(#,##0\);_(&quot;$&quot;* &quot;-&quot;??_);_(@_)"/>
    <numFmt numFmtId="172" formatCode="#,##0.0_);\(#,##0.0\)"/>
    <numFmt numFmtId="173" formatCode="#,##0.00000_);\(#,##0.00000\)"/>
    <numFmt numFmtId="174" formatCode="0.0\x"/>
    <numFmt numFmtId="175" formatCode="#,##0.000_);\(#,##0.000\)"/>
    <numFmt numFmtId="176" formatCode="#,##0.000"/>
    <numFmt numFmtId="177" formatCode="0.00\x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55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color indexed="55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color indexed="9"/>
      <name val="Times New Roman"/>
      <family val="1"/>
    </font>
    <font>
      <sz val="9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</fills>
  <borders count="12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55"/>
      </left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3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1" fontId="17" fillId="0" borderId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8" fillId="0" borderId="0" applyFont="0" applyFill="0" applyBorder="0" applyAlignment="0" applyProtection="0"/>
    <xf numFmtId="14" fontId="9" fillId="0" borderId="0" applyFont="0" applyFill="0" applyBorder="0" applyAlignment="0" applyProtection="0"/>
    <xf numFmtId="38" fontId="9" fillId="3" borderId="0" applyNumberFormat="0" applyBorder="0" applyAlignment="0" applyProtection="0"/>
    <xf numFmtId="0" fontId="10" fillId="0" borderId="10" applyNumberFormat="0" applyAlignment="0" applyProtection="0">
      <alignment horizontal="left" vertical="center"/>
    </xf>
    <xf numFmtId="0" fontId="10" fillId="0" borderId="9">
      <alignment horizontal="left" vertical="center"/>
    </xf>
    <xf numFmtId="10" fontId="9" fillId="4" borderId="8" applyNumberFormat="0" applyBorder="0" applyAlignment="0" applyProtection="0"/>
    <xf numFmtId="44" fontId="17" fillId="0" borderId="0"/>
    <xf numFmtId="176" fontId="8" fillId="0" borderId="0"/>
    <xf numFmtId="176" fontId="8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5" fillId="0" borderId="0"/>
    <xf numFmtId="170" fontId="16" fillId="5" borderId="0">
      <alignment horizontal="right"/>
    </xf>
    <xf numFmtId="9" fontId="1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0" fillId="0" borderId="11">
      <alignment horizontal="center"/>
    </xf>
    <xf numFmtId="3" fontId="19" fillId="0" borderId="0" applyFont="0" applyFill="0" applyBorder="0" applyAlignment="0" applyProtection="0"/>
    <xf numFmtId="0" fontId="19" fillId="6" borderId="0" applyNumberFormat="0" applyFont="0" applyBorder="0" applyAlignment="0" applyProtection="0"/>
    <xf numFmtId="1" fontId="8" fillId="0" borderId="0"/>
    <xf numFmtId="1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</cellStyleXfs>
  <cellXfs count="5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2" fillId="0" borderId="0" xfId="0" applyFont="1" applyProtection="1"/>
    <xf numFmtId="0" fontId="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horizontal="center"/>
    </xf>
    <xf numFmtId="17" fontId="0" fillId="0" borderId="0" xfId="0" applyNumberFormat="1" applyProtection="1"/>
    <xf numFmtId="0" fontId="6" fillId="0" borderId="0" xfId="0" applyFont="1" applyAlignment="1" applyProtection="1">
      <alignment horizontal="center"/>
    </xf>
    <xf numFmtId="0" fontId="7" fillId="0" borderId="0" xfId="0" applyFont="1" applyProtection="1"/>
    <xf numFmtId="44" fontId="0" fillId="0" borderId="0" xfId="2" applyNumberFormat="1" applyFont="1" applyProtection="1"/>
    <xf numFmtId="44" fontId="0" fillId="2" borderId="1" xfId="2" applyNumberFormat="1" applyFont="1" applyFill="1" applyBorder="1" applyProtection="1">
      <protection locked="0"/>
    </xf>
    <xf numFmtId="10" fontId="0" fillId="0" borderId="0" xfId="3" applyNumberFormat="1" applyFont="1" applyFill="1" applyProtection="1"/>
    <xf numFmtId="44" fontId="0" fillId="0" borderId="0" xfId="2" applyNumberFormat="1" applyFont="1" applyBorder="1" applyProtection="1"/>
    <xf numFmtId="10" fontId="0" fillId="0" borderId="0" xfId="0" applyNumberFormat="1" applyAlignment="1" applyProtection="1">
      <alignment horizontal="center"/>
    </xf>
    <xf numFmtId="10" fontId="0" fillId="2" borderId="1" xfId="3" applyNumberFormat="1" applyFont="1" applyFill="1" applyBorder="1" applyAlignment="1" applyProtection="1">
      <alignment horizontal="center"/>
      <protection locked="0"/>
    </xf>
    <xf numFmtId="10" fontId="0" fillId="2" borderId="2" xfId="3" applyNumberFormat="1" applyFont="1" applyFill="1" applyBorder="1" applyAlignment="1" applyProtection="1">
      <alignment horizontal="center"/>
      <protection locked="0"/>
    </xf>
    <xf numFmtId="44" fontId="0" fillId="0" borderId="3" xfId="2" applyNumberFormat="1" applyFont="1" applyBorder="1" applyProtection="1"/>
    <xf numFmtId="44" fontId="0" fillId="2" borderId="4" xfId="2" applyNumberFormat="1" applyFont="1" applyFill="1" applyBorder="1" applyProtection="1">
      <protection locked="0"/>
    </xf>
    <xf numFmtId="0" fontId="0" fillId="0" borderId="5" xfId="0" applyBorder="1" applyProtection="1"/>
    <xf numFmtId="0" fontId="3" fillId="0" borderId="5" xfId="0" applyFont="1" applyBorder="1" applyProtection="1"/>
    <xf numFmtId="0" fontId="0" fillId="0" borderId="0" xfId="0" applyBorder="1" applyProtection="1"/>
    <xf numFmtId="44" fontId="0" fillId="0" borderId="5" xfId="0" applyNumberFormat="1" applyBorder="1" applyProtection="1"/>
    <xf numFmtId="44" fontId="0" fillId="0" borderId="0" xfId="0" applyNumberFormat="1" applyProtection="1"/>
    <xf numFmtId="0" fontId="3" fillId="0" borderId="6" xfId="0" applyFont="1" applyBorder="1" applyProtection="1"/>
    <xf numFmtId="0" fontId="0" fillId="0" borderId="6" xfId="0" applyBorder="1" applyProtection="1"/>
    <xf numFmtId="44" fontId="2" fillId="0" borderId="0" xfId="0" applyNumberFormat="1" applyFont="1" applyProtection="1"/>
    <xf numFmtId="0" fontId="2" fillId="0" borderId="0" xfId="0" applyFont="1" applyBorder="1" applyProtection="1"/>
    <xf numFmtId="44" fontId="2" fillId="0" borderId="6" xfId="0" applyNumberFormat="1" applyFont="1" applyBorder="1" applyProtection="1"/>
    <xf numFmtId="44" fontId="2" fillId="0" borderId="0" xfId="0" applyNumberFormat="1" applyFont="1" applyBorder="1" applyProtection="1"/>
    <xf numFmtId="10" fontId="0" fillId="0" borderId="0" xfId="0" applyNumberFormat="1" applyProtection="1"/>
    <xf numFmtId="10" fontId="0" fillId="0" borderId="0" xfId="0" applyNumberFormat="1" applyFill="1" applyProtection="1"/>
    <xf numFmtId="10" fontId="0" fillId="0" borderId="3" xfId="0" applyNumberFormat="1" applyFill="1" applyBorder="1" applyProtection="1"/>
    <xf numFmtId="0" fontId="3" fillId="0" borderId="7" xfId="0" applyFont="1" applyBorder="1" applyProtection="1"/>
    <xf numFmtId="44" fontId="0" fillId="2" borderId="0" xfId="2" applyNumberFormat="1" applyFont="1" applyFill="1" applyBorder="1" applyProtection="1">
      <protection locked="0"/>
    </xf>
    <xf numFmtId="10" fontId="0" fillId="0" borderId="2" xfId="3" applyNumberFormat="1" applyFont="1" applyFill="1" applyBorder="1" applyAlignment="1" applyProtection="1">
      <alignment horizontal="center"/>
      <protection locked="0"/>
    </xf>
    <xf numFmtId="166" fontId="0" fillId="0" borderId="0" xfId="0" applyNumberFormat="1" applyProtection="1"/>
    <xf numFmtId="9" fontId="0" fillId="0" borderId="0" xfId="3" applyFont="1" applyProtection="1"/>
    <xf numFmtId="167" fontId="0" fillId="0" borderId="0" xfId="1" applyFont="1" applyProtection="1"/>
    <xf numFmtId="10" fontId="0" fillId="0" borderId="0" xfId="3" applyNumberFormat="1" applyFont="1" applyProtection="1"/>
    <xf numFmtId="0" fontId="0" fillId="0" borderId="0" xfId="0" applyFill="1"/>
    <xf numFmtId="169" fontId="0" fillId="0" borderId="0" xfId="1" applyNumberFormat="1" applyFont="1" applyFill="1"/>
    <xf numFmtId="10" fontId="0" fillId="0" borderId="0" xfId="3" applyNumberFormat="1" applyFont="1" applyFill="1"/>
    <xf numFmtId="165" fontId="0" fillId="0" borderId="0" xfId="0" applyNumberFormat="1" applyBorder="1"/>
    <xf numFmtId="171" fontId="0" fillId="0" borderId="0" xfId="0" applyNumberFormat="1" applyProtection="1"/>
    <xf numFmtId="0" fontId="2" fillId="0" borderId="0" xfId="0" applyFont="1" applyFill="1" applyBorder="1" applyAlignment="1" applyProtection="1">
      <alignment horizontal="center" wrapText="1"/>
    </xf>
    <xf numFmtId="44" fontId="0" fillId="0" borderId="0" xfId="3" applyNumberFormat="1" applyFont="1" applyProtection="1"/>
    <xf numFmtId="0" fontId="2" fillId="0" borderId="0" xfId="0" applyFont="1" applyAlignment="1" applyProtection="1">
      <alignment horizontal="left"/>
    </xf>
  </cellXfs>
  <cellStyles count="453">
    <cellStyle name="$" xfId="338"/>
    <cellStyle name="$ 2" xfId="339"/>
    <cellStyle name="$_CCA-Request_H11bps" xfId="340"/>
    <cellStyle name="$_CCA-Request_H11bps 2" xfId="341"/>
    <cellStyle name="$_CCA-Request_H11bps July 9" xfId="342"/>
    <cellStyle name="$_CCA-Request_H11bps July 9 2" xfId="343"/>
    <cellStyle name="$comma" xfId="344"/>
    <cellStyle name="_Comma" xfId="345"/>
    <cellStyle name="_Comma 2" xfId="346"/>
    <cellStyle name="_Currency" xfId="347"/>
    <cellStyle name="_Currency 2" xfId="348"/>
    <cellStyle name="_CurrencySpace" xfId="349"/>
    <cellStyle name="_CurrencySpace 2" xfId="350"/>
    <cellStyle name="_Multiple" xfId="351"/>
    <cellStyle name="_Multiple 2" xfId="352"/>
    <cellStyle name="_MultipleSpace" xfId="353"/>
    <cellStyle name="_MultipleSpace 2" xfId="354"/>
    <cellStyle name="_Percent" xfId="355"/>
    <cellStyle name="_Percent 2" xfId="356"/>
    <cellStyle name="_PercentSpace" xfId="357"/>
    <cellStyle name="_PercentSpace 2" xfId="358"/>
    <cellStyle name="Comma" xfId="1" builtinId="3"/>
    <cellStyle name="Comma 10" xfId="6"/>
    <cellStyle name="Comma 16" xfId="360"/>
    <cellStyle name="Comma 17" xfId="361"/>
    <cellStyle name="Comma 2" xfId="12"/>
    <cellStyle name="Comma 2 10" xfId="363"/>
    <cellStyle name="Comma 2 11" xfId="364"/>
    <cellStyle name="Comma 2 12" xfId="326"/>
    <cellStyle name="Comma 2 12 2" xfId="365"/>
    <cellStyle name="Comma 2 13" xfId="366"/>
    <cellStyle name="Comma 2 14" xfId="367"/>
    <cellStyle name="Comma 2 15" xfId="368"/>
    <cellStyle name="Comma 2 16" xfId="369"/>
    <cellStyle name="Comma 2 17" xfId="370"/>
    <cellStyle name="Comma 2 18" xfId="371"/>
    <cellStyle name="Comma 2 19" xfId="372"/>
    <cellStyle name="Comma 2 2" xfId="335"/>
    <cellStyle name="Comma 2 2 2" xfId="373"/>
    <cellStyle name="Comma 2 20" xfId="374"/>
    <cellStyle name="Comma 2 21" xfId="362"/>
    <cellStyle name="Comma 2 3" xfId="332"/>
    <cellStyle name="Comma 2 3 2" xfId="375"/>
    <cellStyle name="Comma 2 4" xfId="376"/>
    <cellStyle name="Comma 2 5" xfId="377"/>
    <cellStyle name="Comma 2 6" xfId="378"/>
    <cellStyle name="Comma 2 7" xfId="379"/>
    <cellStyle name="Comma 2 8" xfId="380"/>
    <cellStyle name="Comma 2 9" xfId="381"/>
    <cellStyle name="Comma 3" xfId="8"/>
    <cellStyle name="Comma 3 2" xfId="382"/>
    <cellStyle name="Comma 4" xfId="15"/>
    <cellStyle name="Comma 4 2" xfId="47"/>
    <cellStyle name="Comma 4 2 2" xfId="92"/>
    <cellStyle name="Comma 4 2 2 2" xfId="257"/>
    <cellStyle name="Comma 4 2 3" xfId="137"/>
    <cellStyle name="Comma 4 2 3 2" xfId="302"/>
    <cellStyle name="Comma 4 2 4" xfId="212"/>
    <cellStyle name="Comma 4 2 5" xfId="167"/>
    <cellStyle name="Comma 4 3" xfId="32"/>
    <cellStyle name="Comma 4 3 2" xfId="77"/>
    <cellStyle name="Comma 4 3 2 2" xfId="242"/>
    <cellStyle name="Comma 4 3 3" xfId="122"/>
    <cellStyle name="Comma 4 3 3 2" xfId="287"/>
    <cellStyle name="Comma 4 3 4" xfId="328"/>
    <cellStyle name="Comma 4 3 5" xfId="320"/>
    <cellStyle name="Comma 4 3 6" xfId="197"/>
    <cellStyle name="Comma 4 4" xfId="62"/>
    <cellStyle name="Comma 4 4 2" xfId="227"/>
    <cellStyle name="Comma 4 5" xfId="107"/>
    <cellStyle name="Comma 4 5 2" xfId="272"/>
    <cellStyle name="Comma 4 6" xfId="182"/>
    <cellStyle name="Comma 4 6 2" xfId="333"/>
    <cellStyle name="Comma 4 7" xfId="152"/>
    <cellStyle name="Comma 4 8" xfId="383"/>
    <cellStyle name="Comma 5" xfId="18"/>
    <cellStyle name="Comma 5 2" xfId="50"/>
    <cellStyle name="Comma 5 2 2" xfId="95"/>
    <cellStyle name="Comma 5 2 2 2" xfId="260"/>
    <cellStyle name="Comma 5 2 3" xfId="140"/>
    <cellStyle name="Comma 5 2 3 2" xfId="305"/>
    <cellStyle name="Comma 5 2 4" xfId="215"/>
    <cellStyle name="Comma 5 2 5" xfId="170"/>
    <cellStyle name="Comma 5 3" xfId="35"/>
    <cellStyle name="Comma 5 3 2" xfId="80"/>
    <cellStyle name="Comma 5 3 2 2" xfId="245"/>
    <cellStyle name="Comma 5 3 3" xfId="125"/>
    <cellStyle name="Comma 5 3 3 2" xfId="290"/>
    <cellStyle name="Comma 5 3 4" xfId="200"/>
    <cellStyle name="Comma 5 4" xfId="65"/>
    <cellStyle name="Comma 5 4 2" xfId="230"/>
    <cellStyle name="Comma 5 5" xfId="110"/>
    <cellStyle name="Comma 5 5 2" xfId="275"/>
    <cellStyle name="Comma 5 6" xfId="185"/>
    <cellStyle name="Comma 5 7" xfId="155"/>
    <cellStyle name="Comma 5 8" xfId="384"/>
    <cellStyle name="Comma 6" xfId="20"/>
    <cellStyle name="Comma 6 2" xfId="385"/>
    <cellStyle name="Comma 7" xfId="317"/>
    <cellStyle name="Comma 8" xfId="319"/>
    <cellStyle name="Comma 9" xfId="359"/>
    <cellStyle name="Currency" xfId="2" builtinId="4"/>
    <cellStyle name="Currency 12" xfId="334"/>
    <cellStyle name="Currency 2" xfId="11"/>
    <cellStyle name="Currency 2 12" xfId="329"/>
    <cellStyle name="Currency 2 2" xfId="331"/>
    <cellStyle name="Currency 2 3" xfId="386"/>
    <cellStyle name="Currency 3" xfId="9"/>
    <cellStyle name="Currency 4" xfId="14"/>
    <cellStyle name="Currency 4 2" xfId="46"/>
    <cellStyle name="Currency 4 2 2" xfId="91"/>
    <cellStyle name="Currency 4 2 2 2" xfId="256"/>
    <cellStyle name="Currency 4 2 3" xfId="136"/>
    <cellStyle name="Currency 4 2 3 2" xfId="301"/>
    <cellStyle name="Currency 4 2 4" xfId="211"/>
    <cellStyle name="Currency 4 2 5" xfId="166"/>
    <cellStyle name="Currency 4 3" xfId="31"/>
    <cellStyle name="Currency 4 3 2" xfId="76"/>
    <cellStyle name="Currency 4 3 2 2" xfId="241"/>
    <cellStyle name="Currency 4 3 3" xfId="121"/>
    <cellStyle name="Currency 4 3 3 2" xfId="286"/>
    <cellStyle name="Currency 4 3 4" xfId="327"/>
    <cellStyle name="Currency 4 3 5" xfId="322"/>
    <cellStyle name="Currency 4 3 6" xfId="196"/>
    <cellStyle name="Currency 4 4" xfId="61"/>
    <cellStyle name="Currency 4 4 2" xfId="226"/>
    <cellStyle name="Currency 4 5" xfId="106"/>
    <cellStyle name="Currency 4 5 2" xfId="271"/>
    <cellStyle name="Currency 4 6" xfId="181"/>
    <cellStyle name="Currency 4 6 2" xfId="330"/>
    <cellStyle name="Currency 4 7" xfId="151"/>
    <cellStyle name="Currency 5" xfId="17"/>
    <cellStyle name="Currency 5 2" xfId="49"/>
    <cellStyle name="Currency 5 2 2" xfId="94"/>
    <cellStyle name="Currency 5 2 2 2" xfId="259"/>
    <cellStyle name="Currency 5 2 3" xfId="139"/>
    <cellStyle name="Currency 5 2 3 2" xfId="304"/>
    <cellStyle name="Currency 5 2 4" xfId="214"/>
    <cellStyle name="Currency 5 2 5" xfId="169"/>
    <cellStyle name="Currency 5 3" xfId="34"/>
    <cellStyle name="Currency 5 3 2" xfId="79"/>
    <cellStyle name="Currency 5 3 2 2" xfId="244"/>
    <cellStyle name="Currency 5 3 3" xfId="124"/>
    <cellStyle name="Currency 5 3 3 2" xfId="289"/>
    <cellStyle name="Currency 5 3 4" xfId="199"/>
    <cellStyle name="Currency 5 4" xfId="64"/>
    <cellStyle name="Currency 5 4 2" xfId="229"/>
    <cellStyle name="Currency 5 5" xfId="109"/>
    <cellStyle name="Currency 5 5 2" xfId="274"/>
    <cellStyle name="Currency 5 6" xfId="184"/>
    <cellStyle name="Currency 5 7" xfId="154"/>
    <cellStyle name="Currency 6" xfId="318"/>
    <cellStyle name="Currency 7" xfId="321"/>
    <cellStyle name="Date" xfId="387"/>
    <cellStyle name="Grey" xfId="388"/>
    <cellStyle name="Header1" xfId="389"/>
    <cellStyle name="Header2" xfId="390"/>
    <cellStyle name="Hyperlink 2" xfId="323"/>
    <cellStyle name="Input [yellow]" xfId="391"/>
    <cellStyle name="multiple" xfId="392"/>
    <cellStyle name="Normal" xfId="0" builtinId="0"/>
    <cellStyle name="Normal - Style1" xfId="393"/>
    <cellStyle name="Normal - Style1 2" xfId="394"/>
    <cellStyle name="Normal 10" xfId="28"/>
    <cellStyle name="Normal 10 2" xfId="58"/>
    <cellStyle name="Normal 10 2 2" xfId="103"/>
    <cellStyle name="Normal 10 2 2 2" xfId="268"/>
    <cellStyle name="Normal 10 2 3" xfId="148"/>
    <cellStyle name="Normal 10 2 3 2" xfId="313"/>
    <cellStyle name="Normal 10 2 4" xfId="223"/>
    <cellStyle name="Normal 10 2 5" xfId="178"/>
    <cellStyle name="Normal 10 3" xfId="43"/>
    <cellStyle name="Normal 10 3 2" xfId="88"/>
    <cellStyle name="Normal 10 3 2 2" xfId="253"/>
    <cellStyle name="Normal 10 3 3" xfId="133"/>
    <cellStyle name="Normal 10 3 3 2" xfId="298"/>
    <cellStyle name="Normal 10 3 4" xfId="208"/>
    <cellStyle name="Normal 10 4" xfId="73"/>
    <cellStyle name="Normal 10 4 2" xfId="238"/>
    <cellStyle name="Normal 10 5" xfId="118"/>
    <cellStyle name="Normal 10 5 2" xfId="283"/>
    <cellStyle name="Normal 10 6" xfId="193"/>
    <cellStyle name="Normal 10 7" xfId="163"/>
    <cellStyle name="Normal 11" xfId="29"/>
    <cellStyle name="Normal 11 2" xfId="59"/>
    <cellStyle name="Normal 11 2 2" xfId="104"/>
    <cellStyle name="Normal 11 2 2 2" xfId="269"/>
    <cellStyle name="Normal 11 2 3" xfId="149"/>
    <cellStyle name="Normal 11 2 3 2" xfId="314"/>
    <cellStyle name="Normal 11 2 4" xfId="224"/>
    <cellStyle name="Normal 11 2 5" xfId="179"/>
    <cellStyle name="Normal 11 3" xfId="44"/>
    <cellStyle name="Normal 11 3 2" xfId="89"/>
    <cellStyle name="Normal 11 3 2 2" xfId="254"/>
    <cellStyle name="Normal 11 3 3" xfId="134"/>
    <cellStyle name="Normal 11 3 3 2" xfId="299"/>
    <cellStyle name="Normal 11 3 4" xfId="209"/>
    <cellStyle name="Normal 11 4" xfId="74"/>
    <cellStyle name="Normal 11 4 2" xfId="239"/>
    <cellStyle name="Normal 11 5" xfId="119"/>
    <cellStyle name="Normal 11 5 2" xfId="284"/>
    <cellStyle name="Normal 11 6" xfId="194"/>
    <cellStyle name="Normal 11 7" xfId="164"/>
    <cellStyle name="Normal 12" xfId="19"/>
    <cellStyle name="Normal 13" xfId="315"/>
    <cellStyle name="Normal 14" xfId="337"/>
    <cellStyle name="Normal 15" xfId="4"/>
    <cellStyle name="Normal 2" xfId="10"/>
    <cellStyle name="Normal 2 10" xfId="396"/>
    <cellStyle name="Normal 2 11" xfId="397"/>
    <cellStyle name="Normal 2 12" xfId="398"/>
    <cellStyle name="Normal 2 13" xfId="399"/>
    <cellStyle name="Normal 2 14" xfId="400"/>
    <cellStyle name="Normal 2 15" xfId="401"/>
    <cellStyle name="Normal 2 16" xfId="402"/>
    <cellStyle name="Normal 2 17" xfId="403"/>
    <cellStyle name="Normal 2 18" xfId="404"/>
    <cellStyle name="Normal 2 19" xfId="405"/>
    <cellStyle name="Normal 2 2" xfId="406"/>
    <cellStyle name="Normal 2 20" xfId="407"/>
    <cellStyle name="Normal 2 21" xfId="408"/>
    <cellStyle name="Normal 2 22" xfId="409"/>
    <cellStyle name="Normal 2 23" xfId="395"/>
    <cellStyle name="Normal 2 3" xfId="410"/>
    <cellStyle name="Normal 2 4" xfId="411"/>
    <cellStyle name="Normal 2 5" xfId="412"/>
    <cellStyle name="Normal 2 6" xfId="413"/>
    <cellStyle name="Normal 2 7" xfId="414"/>
    <cellStyle name="Normal 2 8" xfId="415"/>
    <cellStyle name="Normal 2 9" xfId="416"/>
    <cellStyle name="Normal 29" xfId="417"/>
    <cellStyle name="Normal 3" xfId="7"/>
    <cellStyle name="Normal 3 2" xfId="21"/>
    <cellStyle name="Normal 3 2 2" xfId="51"/>
    <cellStyle name="Normal 3 2 2 2" xfId="96"/>
    <cellStyle name="Normal 3 2 2 2 2" xfId="261"/>
    <cellStyle name="Normal 3 2 2 3" xfId="141"/>
    <cellStyle name="Normal 3 2 2 3 2" xfId="306"/>
    <cellStyle name="Normal 3 2 2 4" xfId="216"/>
    <cellStyle name="Normal 3 2 2 5" xfId="171"/>
    <cellStyle name="Normal 3 2 3" xfId="36"/>
    <cellStyle name="Normal 3 2 3 2" xfId="81"/>
    <cellStyle name="Normal 3 2 3 2 2" xfId="246"/>
    <cellStyle name="Normal 3 2 3 3" xfId="126"/>
    <cellStyle name="Normal 3 2 3 3 2" xfId="291"/>
    <cellStyle name="Normal 3 2 3 4" xfId="201"/>
    <cellStyle name="Normal 3 2 4" xfId="66"/>
    <cellStyle name="Normal 3 2 4 2" xfId="231"/>
    <cellStyle name="Normal 3 2 5" xfId="111"/>
    <cellStyle name="Normal 3 2 5 2" xfId="276"/>
    <cellStyle name="Normal 3 2 6" xfId="186"/>
    <cellStyle name="Normal 3 2 7" xfId="156"/>
    <cellStyle name="Normal 30" xfId="418"/>
    <cellStyle name="Normal 31" xfId="419"/>
    <cellStyle name="Normal 32" xfId="420"/>
    <cellStyle name="Normal 4" xfId="13"/>
    <cellStyle name="Normal 4 2" xfId="22"/>
    <cellStyle name="Normal 4 2 2" xfId="52"/>
    <cellStyle name="Normal 4 2 2 2" xfId="97"/>
    <cellStyle name="Normal 4 2 2 2 2" xfId="262"/>
    <cellStyle name="Normal 4 2 2 3" xfId="142"/>
    <cellStyle name="Normal 4 2 2 3 2" xfId="307"/>
    <cellStyle name="Normal 4 2 2 4" xfId="217"/>
    <cellStyle name="Normal 4 2 2 5" xfId="172"/>
    <cellStyle name="Normal 4 2 3" xfId="37"/>
    <cellStyle name="Normal 4 2 3 2" xfId="82"/>
    <cellStyle name="Normal 4 2 3 2 2" xfId="247"/>
    <cellStyle name="Normal 4 2 3 3" xfId="127"/>
    <cellStyle name="Normal 4 2 3 3 2" xfId="292"/>
    <cellStyle name="Normal 4 2 3 4" xfId="202"/>
    <cellStyle name="Normal 4 2 4" xfId="67"/>
    <cellStyle name="Normal 4 2 4 2" xfId="232"/>
    <cellStyle name="Normal 4 2 5" xfId="112"/>
    <cellStyle name="Normal 4 2 5 2" xfId="277"/>
    <cellStyle name="Normal 4 2 6" xfId="187"/>
    <cellStyle name="Normal 4 2 7" xfId="157"/>
    <cellStyle name="Normal 4 2 8" xfId="422"/>
    <cellStyle name="Normal 4 3" xfId="45"/>
    <cellStyle name="Normal 4 3 2" xfId="90"/>
    <cellStyle name="Normal 4 3 2 2" xfId="255"/>
    <cellStyle name="Normal 4 3 3" xfId="135"/>
    <cellStyle name="Normal 4 3 3 2" xfId="300"/>
    <cellStyle name="Normal 4 3 4" xfId="210"/>
    <cellStyle name="Normal 4 3 5" xfId="165"/>
    <cellStyle name="Normal 4 4" xfId="30"/>
    <cellStyle name="Normal 4 4 2" xfId="75"/>
    <cellStyle name="Normal 4 4 2 2" xfId="240"/>
    <cellStyle name="Normal 4 4 3" xfId="120"/>
    <cellStyle name="Normal 4 4 3 2" xfId="285"/>
    <cellStyle name="Normal 4 4 4" xfId="195"/>
    <cellStyle name="Normal 4 5" xfId="60"/>
    <cellStyle name="Normal 4 5 2" xfId="225"/>
    <cellStyle name="Normal 4 6" xfId="105"/>
    <cellStyle name="Normal 4 6 2" xfId="270"/>
    <cellStyle name="Normal 4 7" xfId="180"/>
    <cellStyle name="Normal 4 8" xfId="150"/>
    <cellStyle name="Normal 4 9" xfId="421"/>
    <cellStyle name="Normal 5" xfId="16"/>
    <cellStyle name="Normal 5 2" xfId="23"/>
    <cellStyle name="Normal 5 2 2" xfId="53"/>
    <cellStyle name="Normal 5 2 2 2" xfId="98"/>
    <cellStyle name="Normal 5 2 2 2 2" xfId="263"/>
    <cellStyle name="Normal 5 2 2 3" xfId="143"/>
    <cellStyle name="Normal 5 2 2 3 2" xfId="308"/>
    <cellStyle name="Normal 5 2 2 4" xfId="218"/>
    <cellStyle name="Normal 5 2 2 5" xfId="173"/>
    <cellStyle name="Normal 5 2 3" xfId="38"/>
    <cellStyle name="Normal 5 2 3 2" xfId="83"/>
    <cellStyle name="Normal 5 2 3 2 2" xfId="248"/>
    <cellStyle name="Normal 5 2 3 3" xfId="128"/>
    <cellStyle name="Normal 5 2 3 3 2" xfId="293"/>
    <cellStyle name="Normal 5 2 3 4" xfId="203"/>
    <cellStyle name="Normal 5 2 4" xfId="68"/>
    <cellStyle name="Normal 5 2 4 2" xfId="233"/>
    <cellStyle name="Normal 5 2 5" xfId="113"/>
    <cellStyle name="Normal 5 2 5 2" xfId="278"/>
    <cellStyle name="Normal 5 2 6" xfId="188"/>
    <cellStyle name="Normal 5 2 7" xfId="158"/>
    <cellStyle name="Normal 5 3" xfId="48"/>
    <cellStyle name="Normal 5 3 2" xfId="93"/>
    <cellStyle name="Normal 5 3 2 2" xfId="258"/>
    <cellStyle name="Normal 5 3 3" xfId="138"/>
    <cellStyle name="Normal 5 3 3 2" xfId="303"/>
    <cellStyle name="Normal 5 3 4" xfId="213"/>
    <cellStyle name="Normal 5 3 5" xfId="168"/>
    <cellStyle name="Normal 5 4" xfId="33"/>
    <cellStyle name="Normal 5 4 2" xfId="78"/>
    <cellStyle name="Normal 5 4 2 2" xfId="243"/>
    <cellStyle name="Normal 5 4 3" xfId="123"/>
    <cellStyle name="Normal 5 4 3 2" xfId="288"/>
    <cellStyle name="Normal 5 4 4" xfId="198"/>
    <cellStyle name="Normal 5 5" xfId="63"/>
    <cellStyle name="Normal 5 5 2" xfId="228"/>
    <cellStyle name="Normal 5 6" xfId="108"/>
    <cellStyle name="Normal 5 6 2" xfId="273"/>
    <cellStyle name="Normal 5 7" xfId="183"/>
    <cellStyle name="Normal 5 8" xfId="153"/>
    <cellStyle name="Normal 5 9" xfId="423"/>
    <cellStyle name="Normal 6" xfId="24"/>
    <cellStyle name="Normal 6 2" xfId="54"/>
    <cellStyle name="Normal 6 2 2" xfId="99"/>
    <cellStyle name="Normal 6 2 2 2" xfId="264"/>
    <cellStyle name="Normal 6 2 3" xfId="144"/>
    <cellStyle name="Normal 6 2 3 2" xfId="309"/>
    <cellStyle name="Normal 6 2 4" xfId="219"/>
    <cellStyle name="Normal 6 2 5" xfId="174"/>
    <cellStyle name="Normal 6 3" xfId="39"/>
    <cellStyle name="Normal 6 3 2" xfId="84"/>
    <cellStyle name="Normal 6 3 2 2" xfId="249"/>
    <cellStyle name="Normal 6 3 3" xfId="129"/>
    <cellStyle name="Normal 6 3 3 2" xfId="294"/>
    <cellStyle name="Normal 6 3 4" xfId="204"/>
    <cellStyle name="Normal 6 4" xfId="69"/>
    <cellStyle name="Normal 6 4 2" xfId="234"/>
    <cellStyle name="Normal 6 5" xfId="114"/>
    <cellStyle name="Normal 6 5 2" xfId="279"/>
    <cellStyle name="Normal 6 6" xfId="189"/>
    <cellStyle name="Normal 6 7" xfId="159"/>
    <cellStyle name="Normal 6 8" xfId="424"/>
    <cellStyle name="Normal 7" xfId="25"/>
    <cellStyle name="Normal 7 2" xfId="55"/>
    <cellStyle name="Normal 7 2 2" xfId="100"/>
    <cellStyle name="Normal 7 2 2 2" xfId="265"/>
    <cellStyle name="Normal 7 2 3" xfId="145"/>
    <cellStyle name="Normal 7 2 3 2" xfId="310"/>
    <cellStyle name="Normal 7 2 4" xfId="220"/>
    <cellStyle name="Normal 7 2 5" xfId="175"/>
    <cellStyle name="Normal 7 3" xfId="40"/>
    <cellStyle name="Normal 7 3 2" xfId="85"/>
    <cellStyle name="Normal 7 3 2 2" xfId="250"/>
    <cellStyle name="Normal 7 3 3" xfId="130"/>
    <cellStyle name="Normal 7 3 3 2" xfId="295"/>
    <cellStyle name="Normal 7 3 4" xfId="205"/>
    <cellStyle name="Normal 7 4" xfId="70"/>
    <cellStyle name="Normal 7 4 2" xfId="235"/>
    <cellStyle name="Normal 7 5" xfId="115"/>
    <cellStyle name="Normal 7 5 2" xfId="280"/>
    <cellStyle name="Normal 7 6" xfId="190"/>
    <cellStyle name="Normal 7 7" xfId="160"/>
    <cellStyle name="Normal 8" xfId="26"/>
    <cellStyle name="Normal 8 2" xfId="56"/>
    <cellStyle name="Normal 8 2 2" xfId="101"/>
    <cellStyle name="Normal 8 2 2 2" xfId="266"/>
    <cellStyle name="Normal 8 2 3" xfId="146"/>
    <cellStyle name="Normal 8 2 3 2" xfId="311"/>
    <cellStyle name="Normal 8 2 4" xfId="221"/>
    <cellStyle name="Normal 8 2 5" xfId="176"/>
    <cellStyle name="Normal 8 3" xfId="41"/>
    <cellStyle name="Normal 8 3 2" xfId="86"/>
    <cellStyle name="Normal 8 3 2 2" xfId="251"/>
    <cellStyle name="Normal 8 3 3" xfId="131"/>
    <cellStyle name="Normal 8 3 3 2" xfId="296"/>
    <cellStyle name="Normal 8 3 4" xfId="206"/>
    <cellStyle name="Normal 8 4" xfId="71"/>
    <cellStyle name="Normal 8 4 2" xfId="236"/>
    <cellStyle name="Normal 8 5" xfId="116"/>
    <cellStyle name="Normal 8 5 2" xfId="281"/>
    <cellStyle name="Normal 8 6" xfId="191"/>
    <cellStyle name="Normal 8 7" xfId="161"/>
    <cellStyle name="Normal 9" xfId="27"/>
    <cellStyle name="Normal 9 2" xfId="57"/>
    <cellStyle name="Normal 9 2 2" xfId="102"/>
    <cellStyle name="Normal 9 2 2 2" xfId="267"/>
    <cellStyle name="Normal 9 2 3" xfId="147"/>
    <cellStyle name="Normal 9 2 3 2" xfId="312"/>
    <cellStyle name="Normal 9 2 4" xfId="222"/>
    <cellStyle name="Normal 9 2 5" xfId="177"/>
    <cellStyle name="Normal 9 3" xfId="42"/>
    <cellStyle name="Normal 9 3 2" xfId="87"/>
    <cellStyle name="Normal 9 3 2 2" xfId="252"/>
    <cellStyle name="Normal 9 3 3" xfId="132"/>
    <cellStyle name="Normal 9 3 3 2" xfId="297"/>
    <cellStyle name="Normal 9 3 4" xfId="207"/>
    <cellStyle name="Normal 9 4" xfId="72"/>
    <cellStyle name="Normal 9 4 2" xfId="237"/>
    <cellStyle name="Normal 9 5" xfId="117"/>
    <cellStyle name="Normal 9 5 2" xfId="282"/>
    <cellStyle name="Normal 9 6" xfId="192"/>
    <cellStyle name="Normal 9 7" xfId="162"/>
    <cellStyle name="Number" xfId="425"/>
    <cellStyle name="Number 2" xfId="426"/>
    <cellStyle name="OH01" xfId="427"/>
    <cellStyle name="OHnplode" xfId="428"/>
    <cellStyle name="Percent" xfId="3" builtinId="5"/>
    <cellStyle name="Percent [2]" xfId="430"/>
    <cellStyle name="Percent [2] 2" xfId="431"/>
    <cellStyle name="Percent 2" xfId="316"/>
    <cellStyle name="Percent 2 2" xfId="432"/>
    <cellStyle name="Percent 3" xfId="325"/>
    <cellStyle name="Percent 4" xfId="324"/>
    <cellStyle name="Percent 5" xfId="336"/>
    <cellStyle name="Percent 6" xfId="429"/>
    <cellStyle name="Percent 7" xfId="5"/>
    <cellStyle name="PSChar" xfId="433"/>
    <cellStyle name="PSDate" xfId="434"/>
    <cellStyle name="PSDec" xfId="435"/>
    <cellStyle name="PSHeading" xfId="436"/>
    <cellStyle name="PSInt" xfId="437"/>
    <cellStyle name="PSSpacer" xfId="438"/>
    <cellStyle name="ShOut" xfId="439"/>
    <cellStyle name="ShOut 2" xfId="440"/>
    <cellStyle name="Style 1" xfId="441"/>
    <cellStyle name="Style 1 2" xfId="442"/>
    <cellStyle name="Style 2" xfId="443"/>
    <cellStyle name="Style 2 2" xfId="444"/>
    <cellStyle name="Style 3" xfId="445"/>
    <cellStyle name="Style 3 2" xfId="446"/>
    <cellStyle name="x" xfId="447"/>
    <cellStyle name="x 2" xfId="448"/>
    <cellStyle name="x_CCA-Request_H11bps" xfId="449"/>
    <cellStyle name="x_CCA-Request_H11bps 2" xfId="450"/>
    <cellStyle name="x_CCA-Request_H11bps July 9" xfId="451"/>
    <cellStyle name="x_CCA-Request_H11bps July 9 2" xfId="452"/>
  </cellStyles>
  <dxfs count="6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580195</xdr:colOff>
      <xdr:row>0</xdr:row>
      <xdr:rowOff>0</xdr:rowOff>
    </xdr:to>
    <xdr:grpSp>
      <xdr:nvGrpSpPr>
        <xdr:cNvPr id="2" name="Group 1"/>
        <xdr:cNvGrpSpPr/>
      </xdr:nvGrpSpPr>
      <xdr:grpSpPr>
        <a:xfrm>
          <a:off x="0" y="0"/>
          <a:ext cx="10105195" cy="0"/>
          <a:chOff x="9524" y="19051"/>
          <a:chExt cx="8537711" cy="1924049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9524" y="19051"/>
            <a:ext cx="8537711" cy="1924049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 l="13661" t="6152" r="48056" b="74414"/>
          <a:stretch/>
        </xdr:blipFill>
        <xdr:spPr bwMode="auto">
          <a:xfrm>
            <a:off x="47624" y="276226"/>
            <a:ext cx="3238607" cy="1381124"/>
          </a:xfrm>
          <a:prstGeom prst="rect">
            <a:avLst/>
          </a:prstGeom>
          <a:ln>
            <a:noFill/>
          </a:ln>
          <a:effectLst>
            <a:softEdge rad="112500"/>
          </a:effectLst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xmlns="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 xmlns="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B1:O103"/>
  <sheetViews>
    <sheetView zoomScale="90" zoomScaleNormal="90" workbookViewId="0">
      <pane ySplit="4" topLeftCell="A46" activePane="bottomLeft" state="frozen"/>
      <selection activeCell="I101" sqref="I101"/>
      <selection pane="bottomLeft" activeCell="K54" sqref="K54:K65"/>
    </sheetView>
  </sheetViews>
  <sheetFormatPr defaultColWidth="9.109375" defaultRowHeight="14.4"/>
  <cols>
    <col min="1" max="1" width="1.88671875" style="1" customWidth="1"/>
    <col min="2" max="2" width="14.5546875" style="2" customWidth="1"/>
    <col min="3" max="3" width="20" style="2" customWidth="1"/>
    <col min="4" max="4" width="9.44140625" style="1" bestFit="1" customWidth="1"/>
    <col min="5" max="5" width="6.109375" style="3" customWidth="1"/>
    <col min="6" max="6" width="7.6640625" style="3" bestFit="1" customWidth="1"/>
    <col min="7" max="7" width="8.5546875" style="1" customWidth="1"/>
    <col min="8" max="8" width="18.6640625" style="1" customWidth="1"/>
    <col min="9" max="9" width="17.5546875" style="1" customWidth="1"/>
    <col min="10" max="10" width="8.6640625" style="1" customWidth="1"/>
    <col min="11" max="11" width="13.6640625" style="1" customWidth="1"/>
    <col min="12" max="13" width="15.6640625" style="1" customWidth="1"/>
    <col min="14" max="14" width="23.5546875" style="1" bestFit="1" customWidth="1"/>
    <col min="15" max="15" width="11.6640625" style="1" bestFit="1" customWidth="1"/>
    <col min="16" max="16384" width="9.109375" style="1"/>
  </cols>
  <sheetData>
    <row r="1" spans="2:14"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2:14">
      <c r="H2" s="4" t="s">
        <v>36</v>
      </c>
    </row>
    <row r="3" spans="2:14">
      <c r="G3" s="5"/>
      <c r="I3" s="4"/>
      <c r="J3" s="4"/>
      <c r="K3" s="4"/>
      <c r="L3" s="4"/>
      <c r="M3" s="4"/>
    </row>
    <row r="4" spans="2:14" ht="39.75" customHeight="1">
      <c r="B4" s="6" t="s">
        <v>0</v>
      </c>
      <c r="C4" s="7" t="s">
        <v>1</v>
      </c>
      <c r="D4" s="9" t="s">
        <v>2</v>
      </c>
      <c r="E4" s="10" t="s">
        <v>3</v>
      </c>
      <c r="F4" s="10" t="s">
        <v>4</v>
      </c>
      <c r="G4" s="11"/>
      <c r="H4" s="8" t="s">
        <v>5</v>
      </c>
      <c r="I4" s="8" t="s">
        <v>6</v>
      </c>
      <c r="J4" s="8" t="s">
        <v>7</v>
      </c>
      <c r="K4" s="6" t="s">
        <v>8</v>
      </c>
      <c r="L4" s="7" t="s">
        <v>9</v>
      </c>
      <c r="M4" s="7" t="s">
        <v>10</v>
      </c>
      <c r="N4" s="7" t="s">
        <v>42</v>
      </c>
    </row>
    <row r="5" spans="2:14" ht="12" customHeight="1" thickBot="1">
      <c r="B5" s="12"/>
      <c r="C5" s="13"/>
      <c r="D5" s="6"/>
      <c r="E5" s="14"/>
      <c r="F5" s="14"/>
      <c r="G5" s="11"/>
      <c r="H5" s="7"/>
      <c r="I5" s="7"/>
      <c r="J5" s="7"/>
      <c r="K5" s="6"/>
      <c r="L5" s="7"/>
      <c r="M5" s="7"/>
    </row>
    <row r="6" spans="2:14" ht="15" thickBot="1">
      <c r="B6" s="2" t="s">
        <v>11</v>
      </c>
      <c r="C6" s="22">
        <v>5.4999999999999997E-3</v>
      </c>
      <c r="D6" s="15">
        <v>40179</v>
      </c>
      <c r="E6" s="16">
        <f t="shared" ref="E6:E22" si="0">YEAR(D6)</f>
        <v>2010</v>
      </c>
      <c r="F6" s="16" t="str">
        <f>IF(MONTH(D6)=0,"",IF(MONTH(D6)&lt;4,"Q1",IF(MONTH(D6)&lt;7,"Q2",IF(MONTH(D6)&lt;10,"Q3","Q4"))))</f>
        <v>Q1</v>
      </c>
      <c r="G6" s="17" t="str">
        <f>CONCATENATE(E6," ",F6)</f>
        <v>2010 Q1</v>
      </c>
      <c r="H6" s="18">
        <v>0</v>
      </c>
      <c r="I6" s="19"/>
      <c r="J6" s="20">
        <f>VLOOKUP(G6,$B$4:$C$25,2)</f>
        <v>5.4999999999999997E-3</v>
      </c>
      <c r="K6" s="18">
        <f>ROUND(H6*J6/12,2)</f>
        <v>0</v>
      </c>
      <c r="L6" s="21">
        <f>H6+I6+K6</f>
        <v>0</v>
      </c>
      <c r="M6" s="21"/>
    </row>
    <row r="7" spans="2:14" ht="15" thickBot="1">
      <c r="B7" s="2" t="s">
        <v>12</v>
      </c>
      <c r="C7" s="22">
        <v>5.4999999999999997E-3</v>
      </c>
      <c r="D7" s="15">
        <v>40210</v>
      </c>
      <c r="E7" s="16">
        <f t="shared" si="0"/>
        <v>2010</v>
      </c>
      <c r="F7" s="16" t="str">
        <f t="shared" ref="F7:F22" si="1">IF(MONTH(D7)=0,"",IF(MONTH(D7)&lt;4,"Q1",IF(MONTH(D7)&lt;7,"Q2",IF(MONTH(D7)&lt;10,"Q3","Q4"))))</f>
        <v>Q1</v>
      </c>
      <c r="G7" s="17" t="str">
        <f t="shared" ref="G7:G22" si="2">CONCATENATE(E7," ",F7)</f>
        <v>2010 Q1</v>
      </c>
      <c r="H7" s="18">
        <f>H6+I6</f>
        <v>0</v>
      </c>
      <c r="I7" s="19"/>
      <c r="J7" s="20">
        <f t="shared" ref="J7:J65" si="3">VLOOKUP(G7,$B$4:$C$25,2)</f>
        <v>5.4999999999999997E-3</v>
      </c>
      <c r="K7" s="18">
        <f t="shared" ref="K7:K65" si="4">ROUND(H7*J7/12,2)</f>
        <v>0</v>
      </c>
      <c r="L7" s="21">
        <f t="shared" ref="L7:L65" si="5">H7+I7+K7</f>
        <v>0</v>
      </c>
      <c r="M7" s="21"/>
    </row>
    <row r="8" spans="2:14" ht="15" thickBot="1">
      <c r="B8" s="2" t="s">
        <v>13</v>
      </c>
      <c r="C8" s="22">
        <v>8.8999999999999999E-3</v>
      </c>
      <c r="D8" s="15">
        <v>40238</v>
      </c>
      <c r="E8" s="16">
        <f t="shared" si="0"/>
        <v>2010</v>
      </c>
      <c r="F8" s="16" t="str">
        <f t="shared" si="1"/>
        <v>Q1</v>
      </c>
      <c r="G8" s="17" t="str">
        <f t="shared" si="2"/>
        <v>2010 Q1</v>
      </c>
      <c r="H8" s="18">
        <f t="shared" ref="H8:H65" si="6">H7+I7</f>
        <v>0</v>
      </c>
      <c r="I8" s="19"/>
      <c r="J8" s="20">
        <f t="shared" si="3"/>
        <v>5.4999999999999997E-3</v>
      </c>
      <c r="K8" s="18">
        <f t="shared" si="4"/>
        <v>0</v>
      </c>
      <c r="L8" s="21">
        <f t="shared" si="5"/>
        <v>0</v>
      </c>
      <c r="M8" s="21"/>
    </row>
    <row r="9" spans="2:14" ht="15" thickBot="1">
      <c r="B9" s="2" t="s">
        <v>14</v>
      </c>
      <c r="C9" s="22">
        <v>1.2E-2</v>
      </c>
      <c r="D9" s="15">
        <v>40269</v>
      </c>
      <c r="E9" s="16">
        <f t="shared" si="0"/>
        <v>2010</v>
      </c>
      <c r="F9" s="16" t="str">
        <f t="shared" si="1"/>
        <v>Q2</v>
      </c>
      <c r="G9" s="17" t="str">
        <f t="shared" si="2"/>
        <v>2010 Q2</v>
      </c>
      <c r="H9" s="18">
        <f t="shared" si="6"/>
        <v>0</v>
      </c>
      <c r="I9" s="19"/>
      <c r="J9" s="20">
        <f t="shared" si="3"/>
        <v>5.4999999999999997E-3</v>
      </c>
      <c r="K9" s="18">
        <f t="shared" si="4"/>
        <v>0</v>
      </c>
      <c r="L9" s="21">
        <f t="shared" si="5"/>
        <v>0</v>
      </c>
      <c r="M9" s="21"/>
    </row>
    <row r="10" spans="2:14" ht="15" thickBot="1">
      <c r="B10" s="2" t="s">
        <v>15</v>
      </c>
      <c r="C10" s="22">
        <v>1.47E-2</v>
      </c>
      <c r="D10" s="15">
        <v>40299</v>
      </c>
      <c r="E10" s="16">
        <f t="shared" si="0"/>
        <v>2010</v>
      </c>
      <c r="F10" s="16" t="str">
        <f t="shared" si="1"/>
        <v>Q2</v>
      </c>
      <c r="G10" s="17" t="str">
        <f t="shared" si="2"/>
        <v>2010 Q2</v>
      </c>
      <c r="H10" s="18">
        <f t="shared" si="6"/>
        <v>0</v>
      </c>
      <c r="I10" s="19"/>
      <c r="J10" s="20">
        <f t="shared" si="3"/>
        <v>5.4999999999999997E-3</v>
      </c>
      <c r="K10" s="18">
        <f t="shared" si="4"/>
        <v>0</v>
      </c>
      <c r="L10" s="21">
        <f t="shared" si="5"/>
        <v>0</v>
      </c>
      <c r="M10" s="21"/>
    </row>
    <row r="11" spans="2:14" ht="15" thickBot="1">
      <c r="B11" s="2" t="s">
        <v>16</v>
      </c>
      <c r="C11" s="22">
        <v>1.47E-2</v>
      </c>
      <c r="D11" s="15">
        <v>40330</v>
      </c>
      <c r="E11" s="16">
        <f t="shared" si="0"/>
        <v>2010</v>
      </c>
      <c r="F11" s="16" t="str">
        <f t="shared" si="1"/>
        <v>Q2</v>
      </c>
      <c r="G11" s="17" t="str">
        <f t="shared" si="2"/>
        <v>2010 Q2</v>
      </c>
      <c r="H11" s="18">
        <f t="shared" si="6"/>
        <v>0</v>
      </c>
      <c r="I11" s="19"/>
      <c r="J11" s="20">
        <f t="shared" si="3"/>
        <v>5.4999999999999997E-3</v>
      </c>
      <c r="K11" s="18">
        <f t="shared" si="4"/>
        <v>0</v>
      </c>
      <c r="L11" s="21">
        <f t="shared" si="5"/>
        <v>0</v>
      </c>
      <c r="M11" s="21"/>
    </row>
    <row r="12" spans="2:14" ht="15" thickBot="1">
      <c r="B12" s="2" t="s">
        <v>17</v>
      </c>
      <c r="C12" s="22">
        <v>1.47E-2</v>
      </c>
      <c r="D12" s="15">
        <v>40360</v>
      </c>
      <c r="E12" s="16">
        <f t="shared" si="0"/>
        <v>2010</v>
      </c>
      <c r="F12" s="16" t="str">
        <f t="shared" si="1"/>
        <v>Q3</v>
      </c>
      <c r="G12" s="17" t="str">
        <f t="shared" si="2"/>
        <v>2010 Q3</v>
      </c>
      <c r="H12" s="18">
        <f t="shared" si="6"/>
        <v>0</v>
      </c>
      <c r="I12" s="19"/>
      <c r="J12" s="20">
        <f t="shared" si="3"/>
        <v>8.8999999999999999E-3</v>
      </c>
      <c r="K12" s="18">
        <f t="shared" si="4"/>
        <v>0</v>
      </c>
      <c r="L12" s="21">
        <f t="shared" si="5"/>
        <v>0</v>
      </c>
      <c r="M12" s="21"/>
    </row>
    <row r="13" spans="2:14" ht="15" thickBot="1">
      <c r="B13" s="2" t="s">
        <v>18</v>
      </c>
      <c r="C13" s="23">
        <f>C12</f>
        <v>1.47E-2</v>
      </c>
      <c r="D13" s="15">
        <v>40391</v>
      </c>
      <c r="E13" s="16">
        <f t="shared" si="0"/>
        <v>2010</v>
      </c>
      <c r="F13" s="16" t="str">
        <f t="shared" si="1"/>
        <v>Q3</v>
      </c>
      <c r="G13" s="17" t="str">
        <f t="shared" si="2"/>
        <v>2010 Q3</v>
      </c>
      <c r="H13" s="18">
        <f t="shared" si="6"/>
        <v>0</v>
      </c>
      <c r="I13" s="19"/>
      <c r="J13" s="20">
        <f t="shared" si="3"/>
        <v>8.8999999999999999E-3</v>
      </c>
      <c r="K13" s="18">
        <f t="shared" si="4"/>
        <v>0</v>
      </c>
      <c r="L13" s="21">
        <f t="shared" si="5"/>
        <v>0</v>
      </c>
      <c r="M13" s="21"/>
    </row>
    <row r="14" spans="2:14" ht="15" thickBot="1">
      <c r="B14" s="2" t="s">
        <v>19</v>
      </c>
      <c r="C14" s="24">
        <v>1.47E-2</v>
      </c>
      <c r="D14" s="15">
        <v>40422</v>
      </c>
      <c r="E14" s="16">
        <f t="shared" si="0"/>
        <v>2010</v>
      </c>
      <c r="F14" s="16" t="str">
        <f t="shared" si="1"/>
        <v>Q3</v>
      </c>
      <c r="G14" s="17" t="str">
        <f t="shared" si="2"/>
        <v>2010 Q3</v>
      </c>
      <c r="H14" s="18">
        <f t="shared" si="6"/>
        <v>0</v>
      </c>
      <c r="I14" s="19"/>
      <c r="J14" s="20">
        <f t="shared" si="3"/>
        <v>8.8999999999999999E-3</v>
      </c>
      <c r="K14" s="18">
        <f t="shared" si="4"/>
        <v>0</v>
      </c>
      <c r="L14" s="21">
        <f t="shared" si="5"/>
        <v>0</v>
      </c>
      <c r="M14" s="21"/>
    </row>
    <row r="15" spans="2:14" ht="15" thickBot="1">
      <c r="B15" s="2" t="s">
        <v>20</v>
      </c>
      <c r="C15" s="24">
        <v>1.47E-2</v>
      </c>
      <c r="D15" s="15">
        <v>40452</v>
      </c>
      <c r="E15" s="16">
        <f t="shared" si="0"/>
        <v>2010</v>
      </c>
      <c r="F15" s="16" t="str">
        <f t="shared" si="1"/>
        <v>Q4</v>
      </c>
      <c r="G15" s="17" t="str">
        <f t="shared" si="2"/>
        <v>2010 Q4</v>
      </c>
      <c r="H15" s="18">
        <f t="shared" si="6"/>
        <v>0</v>
      </c>
      <c r="I15" s="19"/>
      <c r="J15" s="20">
        <f t="shared" si="3"/>
        <v>1.2E-2</v>
      </c>
      <c r="K15" s="18">
        <f t="shared" si="4"/>
        <v>0</v>
      </c>
      <c r="L15" s="21">
        <f t="shared" si="5"/>
        <v>0</v>
      </c>
      <c r="M15" s="21"/>
    </row>
    <row r="16" spans="2:14" ht="15" thickBot="1">
      <c r="B16" s="2" t="s">
        <v>21</v>
      </c>
      <c r="C16" s="24">
        <v>1.47E-2</v>
      </c>
      <c r="D16" s="15">
        <v>40483</v>
      </c>
      <c r="E16" s="16">
        <f t="shared" si="0"/>
        <v>2010</v>
      </c>
      <c r="F16" s="16" t="str">
        <f t="shared" si="1"/>
        <v>Q4</v>
      </c>
      <c r="G16" s="17" t="str">
        <f t="shared" si="2"/>
        <v>2010 Q4</v>
      </c>
      <c r="H16" s="18">
        <f t="shared" si="6"/>
        <v>0</v>
      </c>
      <c r="I16" s="19"/>
      <c r="J16" s="20">
        <f t="shared" si="3"/>
        <v>1.2E-2</v>
      </c>
      <c r="K16" s="18">
        <f t="shared" si="4"/>
        <v>0</v>
      </c>
      <c r="L16" s="21">
        <f t="shared" si="5"/>
        <v>0</v>
      </c>
      <c r="M16" s="21"/>
    </row>
    <row r="17" spans="2:15" ht="15" thickBot="1">
      <c r="B17" s="2" t="s">
        <v>22</v>
      </c>
      <c r="C17" s="24">
        <v>1.47E-2</v>
      </c>
      <c r="D17" s="15">
        <v>40513</v>
      </c>
      <c r="E17" s="16">
        <f t="shared" si="0"/>
        <v>2010</v>
      </c>
      <c r="F17" s="16" t="str">
        <f t="shared" si="1"/>
        <v>Q4</v>
      </c>
      <c r="G17" s="17" t="str">
        <f t="shared" si="2"/>
        <v>2010 Q4</v>
      </c>
      <c r="H17" s="18">
        <f t="shared" si="6"/>
        <v>0</v>
      </c>
      <c r="I17" s="19"/>
      <c r="J17" s="20">
        <f t="shared" si="3"/>
        <v>1.2E-2</v>
      </c>
      <c r="K17" s="18">
        <f t="shared" si="4"/>
        <v>0</v>
      </c>
      <c r="L17" s="21">
        <f t="shared" si="5"/>
        <v>0</v>
      </c>
      <c r="M17" s="21">
        <f>SUM(I6:I17)+SUM(K6:K17)</f>
        <v>0</v>
      </c>
    </row>
    <row r="18" spans="2:15" ht="15" thickBot="1">
      <c r="B18" s="2" t="s">
        <v>23</v>
      </c>
      <c r="C18" s="24">
        <v>1.47E-2</v>
      </c>
      <c r="D18" s="15">
        <v>40544</v>
      </c>
      <c r="E18" s="16">
        <f t="shared" si="0"/>
        <v>2011</v>
      </c>
      <c r="F18" s="16" t="str">
        <f t="shared" si="1"/>
        <v>Q1</v>
      </c>
      <c r="G18" s="17" t="str">
        <f t="shared" si="2"/>
        <v>2011 Q1</v>
      </c>
      <c r="H18" s="18">
        <f t="shared" si="6"/>
        <v>0</v>
      </c>
      <c r="I18" s="19"/>
      <c r="J18" s="20">
        <f t="shared" si="3"/>
        <v>1.47E-2</v>
      </c>
      <c r="K18" s="18">
        <f t="shared" si="4"/>
        <v>0</v>
      </c>
      <c r="L18" s="21">
        <f t="shared" si="5"/>
        <v>0</v>
      </c>
      <c r="M18" s="21"/>
    </row>
    <row r="19" spans="2:15" ht="15" thickBot="1">
      <c r="B19" s="2" t="s">
        <v>24</v>
      </c>
      <c r="C19" s="24">
        <v>1.47E-2</v>
      </c>
      <c r="D19" s="15">
        <v>40575</v>
      </c>
      <c r="E19" s="16">
        <f t="shared" si="0"/>
        <v>2011</v>
      </c>
      <c r="F19" s="16" t="str">
        <f t="shared" si="1"/>
        <v>Q1</v>
      </c>
      <c r="G19" s="17" t="str">
        <f t="shared" si="2"/>
        <v>2011 Q1</v>
      </c>
      <c r="H19" s="18">
        <f t="shared" si="6"/>
        <v>0</v>
      </c>
      <c r="I19" s="19"/>
      <c r="J19" s="20">
        <f t="shared" si="3"/>
        <v>1.47E-2</v>
      </c>
      <c r="K19" s="18">
        <f t="shared" si="4"/>
        <v>0</v>
      </c>
      <c r="L19" s="21">
        <f t="shared" si="5"/>
        <v>0</v>
      </c>
      <c r="M19" s="21"/>
    </row>
    <row r="20" spans="2:15" ht="15" thickBot="1">
      <c r="B20" s="2" t="s">
        <v>25</v>
      </c>
      <c r="C20" s="24">
        <v>1.47E-2</v>
      </c>
      <c r="D20" s="15">
        <v>40603</v>
      </c>
      <c r="E20" s="16">
        <f t="shared" si="0"/>
        <v>2011</v>
      </c>
      <c r="F20" s="16" t="str">
        <f t="shared" si="1"/>
        <v>Q1</v>
      </c>
      <c r="G20" s="17" t="str">
        <f t="shared" si="2"/>
        <v>2011 Q1</v>
      </c>
      <c r="H20" s="18">
        <f t="shared" si="6"/>
        <v>0</v>
      </c>
      <c r="I20" s="19"/>
      <c r="J20" s="20">
        <f t="shared" si="3"/>
        <v>1.47E-2</v>
      </c>
      <c r="K20" s="18">
        <f t="shared" si="4"/>
        <v>0</v>
      </c>
      <c r="L20" s="21">
        <f t="shared" si="5"/>
        <v>0</v>
      </c>
      <c r="M20" s="21"/>
    </row>
    <row r="21" spans="2:15" ht="15" thickBot="1">
      <c r="B21" s="2" t="s">
        <v>26</v>
      </c>
      <c r="C21" s="24">
        <v>1.47E-2</v>
      </c>
      <c r="D21" s="15">
        <v>40634</v>
      </c>
      <c r="E21" s="16">
        <f t="shared" si="0"/>
        <v>2011</v>
      </c>
      <c r="F21" s="16" t="str">
        <f t="shared" si="1"/>
        <v>Q2</v>
      </c>
      <c r="G21" s="17" t="str">
        <f t="shared" si="2"/>
        <v>2011 Q2</v>
      </c>
      <c r="H21" s="18">
        <f t="shared" si="6"/>
        <v>0</v>
      </c>
      <c r="I21" s="19"/>
      <c r="J21" s="20">
        <f t="shared" si="3"/>
        <v>1.47E-2</v>
      </c>
      <c r="K21" s="18">
        <f t="shared" si="4"/>
        <v>0</v>
      </c>
      <c r="L21" s="21">
        <f t="shared" si="5"/>
        <v>0</v>
      </c>
      <c r="M21" s="21"/>
    </row>
    <row r="22" spans="2:15" ht="15" thickBot="1">
      <c r="B22" s="2" t="s">
        <v>29</v>
      </c>
      <c r="C22" s="24">
        <v>1.47E-2</v>
      </c>
      <c r="D22" s="15">
        <v>40664</v>
      </c>
      <c r="E22" s="16">
        <f t="shared" si="0"/>
        <v>2011</v>
      </c>
      <c r="F22" s="16" t="str">
        <f t="shared" si="1"/>
        <v>Q2</v>
      </c>
      <c r="G22" s="17" t="str">
        <f t="shared" si="2"/>
        <v>2011 Q2</v>
      </c>
      <c r="H22" s="18">
        <f t="shared" si="6"/>
        <v>0</v>
      </c>
      <c r="I22" s="19">
        <v>1792.44</v>
      </c>
      <c r="J22" s="20">
        <f t="shared" si="3"/>
        <v>1.47E-2</v>
      </c>
      <c r="K22" s="18">
        <f t="shared" si="4"/>
        <v>0</v>
      </c>
      <c r="L22" s="21">
        <f t="shared" si="5"/>
        <v>1792.44</v>
      </c>
      <c r="M22" s="21"/>
      <c r="N22" s="51"/>
      <c r="O22" s="44"/>
    </row>
    <row r="23" spans="2:15" ht="15" thickBot="1">
      <c r="B23" s="2" t="s">
        <v>30</v>
      </c>
      <c r="C23" s="24">
        <v>1.47E-2</v>
      </c>
      <c r="D23" s="15">
        <v>40695</v>
      </c>
      <c r="E23" s="16">
        <f t="shared" ref="E23:E53" si="7">YEAR(D23)</f>
        <v>2011</v>
      </c>
      <c r="F23" s="16" t="str">
        <f t="shared" ref="F23:F53" si="8">IF(MONTH(D23)=0,"",IF(MONTH(D23)&lt;4,"Q1",IF(MONTH(D23)&lt;7,"Q2",IF(MONTH(D23)&lt;10,"Q3","Q4"))))</f>
        <v>Q2</v>
      </c>
      <c r="G23" s="17" t="str">
        <f t="shared" ref="G23:G53" si="9">CONCATENATE(E23," ",F23)</f>
        <v>2011 Q2</v>
      </c>
      <c r="H23" s="18">
        <f>H22+I22</f>
        <v>1792.44</v>
      </c>
      <c r="I23" s="19">
        <v>2063.52</v>
      </c>
      <c r="J23" s="20">
        <f t="shared" si="3"/>
        <v>1.47E-2</v>
      </c>
      <c r="K23" s="18">
        <f>ROUND(H23*J23/12,2)</f>
        <v>2.2000000000000002</v>
      </c>
      <c r="L23" s="21">
        <f t="shared" si="5"/>
        <v>3858.16</v>
      </c>
      <c r="M23" s="21"/>
      <c r="N23" s="51"/>
      <c r="O23" s="44"/>
    </row>
    <row r="24" spans="2:15" ht="15" thickBot="1">
      <c r="B24" s="2" t="s">
        <v>31</v>
      </c>
      <c r="C24" s="24">
        <v>1.47E-2</v>
      </c>
      <c r="D24" s="15">
        <v>40725</v>
      </c>
      <c r="E24" s="16">
        <f t="shared" si="7"/>
        <v>2011</v>
      </c>
      <c r="F24" s="16" t="str">
        <f t="shared" si="8"/>
        <v>Q3</v>
      </c>
      <c r="G24" s="17" t="str">
        <f t="shared" si="9"/>
        <v>2011 Q3</v>
      </c>
      <c r="H24" s="18">
        <f t="shared" si="6"/>
        <v>3855.96</v>
      </c>
      <c r="I24" s="19">
        <v>2747.33</v>
      </c>
      <c r="J24" s="20">
        <f t="shared" si="3"/>
        <v>1.47E-2</v>
      </c>
      <c r="K24" s="18">
        <f t="shared" si="4"/>
        <v>4.72</v>
      </c>
      <c r="L24" s="21">
        <f t="shared" si="5"/>
        <v>6608.01</v>
      </c>
      <c r="M24" s="21"/>
      <c r="N24" s="51"/>
      <c r="O24" s="44"/>
    </row>
    <row r="25" spans="2:15" ht="15" thickBot="1">
      <c r="B25" s="2" t="s">
        <v>28</v>
      </c>
      <c r="C25" s="24">
        <v>1.47E-2</v>
      </c>
      <c r="D25" s="15">
        <v>40756</v>
      </c>
      <c r="E25" s="16">
        <f t="shared" si="7"/>
        <v>2011</v>
      </c>
      <c r="F25" s="16" t="str">
        <f t="shared" si="8"/>
        <v>Q3</v>
      </c>
      <c r="G25" s="17" t="str">
        <f t="shared" si="9"/>
        <v>2011 Q3</v>
      </c>
      <c r="H25" s="18">
        <f t="shared" si="6"/>
        <v>6603.29</v>
      </c>
      <c r="I25" s="19">
        <v>3026.6800000000003</v>
      </c>
      <c r="J25" s="20">
        <f t="shared" si="3"/>
        <v>1.47E-2</v>
      </c>
      <c r="K25" s="18">
        <f t="shared" si="4"/>
        <v>8.09</v>
      </c>
      <c r="L25" s="21">
        <f t="shared" si="5"/>
        <v>9638.0600000000013</v>
      </c>
      <c r="M25" s="21"/>
      <c r="N25" s="51"/>
      <c r="O25" s="44"/>
    </row>
    <row r="26" spans="2:15" ht="15" thickBot="1">
      <c r="B26" s="1"/>
      <c r="C26" s="1"/>
      <c r="D26" s="15">
        <v>40787</v>
      </c>
      <c r="E26" s="16">
        <f t="shared" si="7"/>
        <v>2011</v>
      </c>
      <c r="F26" s="16" t="str">
        <f t="shared" si="8"/>
        <v>Q3</v>
      </c>
      <c r="G26" s="17" t="str">
        <f t="shared" si="9"/>
        <v>2011 Q3</v>
      </c>
      <c r="H26" s="18">
        <f t="shared" si="6"/>
        <v>9629.9700000000012</v>
      </c>
      <c r="I26" s="19">
        <v>2392.41</v>
      </c>
      <c r="J26" s="20">
        <f t="shared" si="3"/>
        <v>1.47E-2</v>
      </c>
      <c r="K26" s="18">
        <f t="shared" si="4"/>
        <v>11.8</v>
      </c>
      <c r="L26" s="21">
        <f t="shared" si="5"/>
        <v>12034.18</v>
      </c>
      <c r="M26" s="21"/>
      <c r="O26" s="44"/>
    </row>
    <row r="27" spans="2:15" ht="15" thickBot="1">
      <c r="B27" s="1"/>
      <c r="C27" s="1"/>
      <c r="D27" s="15">
        <v>40817</v>
      </c>
      <c r="E27" s="16">
        <f t="shared" si="7"/>
        <v>2011</v>
      </c>
      <c r="F27" s="16" t="str">
        <f t="shared" si="8"/>
        <v>Q4</v>
      </c>
      <c r="G27" s="17" t="str">
        <f t="shared" si="9"/>
        <v>2011 Q4</v>
      </c>
      <c r="H27" s="18">
        <f t="shared" si="6"/>
        <v>12022.380000000001</v>
      </c>
      <c r="I27" s="19">
        <v>2968.1099999999997</v>
      </c>
      <c r="J27" s="20">
        <f t="shared" si="3"/>
        <v>1.47E-2</v>
      </c>
      <c r="K27" s="18">
        <f t="shared" si="4"/>
        <v>14.73</v>
      </c>
      <c r="L27" s="21">
        <f t="shared" si="5"/>
        <v>15005.220000000001</v>
      </c>
      <c r="M27" s="21"/>
      <c r="O27" s="44"/>
    </row>
    <row r="28" spans="2:15" ht="15" thickBot="1">
      <c r="B28" s="1"/>
      <c r="C28" s="1"/>
      <c r="D28" s="15">
        <v>40848</v>
      </c>
      <c r="E28" s="16">
        <f t="shared" si="7"/>
        <v>2011</v>
      </c>
      <c r="F28" s="16" t="str">
        <f t="shared" si="8"/>
        <v>Q4</v>
      </c>
      <c r="G28" s="17" t="str">
        <f t="shared" si="9"/>
        <v>2011 Q4</v>
      </c>
      <c r="H28" s="18">
        <f t="shared" si="6"/>
        <v>14990.490000000002</v>
      </c>
      <c r="I28" s="19">
        <v>2769.19</v>
      </c>
      <c r="J28" s="20">
        <f t="shared" si="3"/>
        <v>1.47E-2</v>
      </c>
      <c r="K28" s="18">
        <f t="shared" si="4"/>
        <v>18.36</v>
      </c>
      <c r="L28" s="21">
        <f t="shared" si="5"/>
        <v>17778.04</v>
      </c>
      <c r="M28" s="21"/>
      <c r="O28" s="44"/>
    </row>
    <row r="29" spans="2:15" ht="15" thickBot="1">
      <c r="B29" s="1"/>
      <c r="C29" s="1"/>
      <c r="D29" s="15">
        <v>40878</v>
      </c>
      <c r="E29" s="16">
        <f t="shared" si="7"/>
        <v>2011</v>
      </c>
      <c r="F29" s="16" t="str">
        <f t="shared" si="8"/>
        <v>Q4</v>
      </c>
      <c r="G29" s="17" t="str">
        <f t="shared" si="9"/>
        <v>2011 Q4</v>
      </c>
      <c r="H29" s="18">
        <f t="shared" si="6"/>
        <v>17759.68</v>
      </c>
      <c r="I29" s="19">
        <v>2777.5</v>
      </c>
      <c r="J29" s="20">
        <f t="shared" si="3"/>
        <v>1.47E-2</v>
      </c>
      <c r="K29" s="18">
        <f t="shared" si="4"/>
        <v>21.76</v>
      </c>
      <c r="L29" s="21">
        <f t="shared" si="5"/>
        <v>20558.939999999999</v>
      </c>
      <c r="M29" s="21">
        <f>SUM(I18:I29)+SUM(K18:K29)</f>
        <v>20618.84</v>
      </c>
      <c r="N29" s="31">
        <f>SUM(K23:K29)</f>
        <v>81.660000000000011</v>
      </c>
      <c r="O29" s="44"/>
    </row>
    <row r="30" spans="2:15" ht="15" thickBot="1">
      <c r="B30" s="1"/>
      <c r="C30" s="1"/>
      <c r="D30" s="15">
        <v>40909</v>
      </c>
      <c r="E30" s="16">
        <f t="shared" si="7"/>
        <v>2012</v>
      </c>
      <c r="F30" s="16" t="str">
        <f t="shared" si="8"/>
        <v>Q1</v>
      </c>
      <c r="G30" s="17" t="str">
        <f t="shared" si="9"/>
        <v>2012 Q1</v>
      </c>
      <c r="H30" s="18">
        <f t="shared" si="6"/>
        <v>20537.18</v>
      </c>
      <c r="I30" s="19">
        <v>2364.8200000000002</v>
      </c>
      <c r="J30" s="20">
        <f t="shared" si="3"/>
        <v>1.47E-2</v>
      </c>
      <c r="K30" s="18">
        <f t="shared" si="4"/>
        <v>25.16</v>
      </c>
      <c r="L30" s="21">
        <f t="shared" si="5"/>
        <v>22927.16</v>
      </c>
      <c r="M30" s="21"/>
      <c r="O30" s="44"/>
    </row>
    <row r="31" spans="2:15" ht="15" thickBot="1">
      <c r="B31" s="1"/>
      <c r="C31" s="1"/>
      <c r="D31" s="15">
        <v>40940</v>
      </c>
      <c r="E31" s="16">
        <f t="shared" si="7"/>
        <v>2012</v>
      </c>
      <c r="F31" s="16" t="str">
        <f t="shared" si="8"/>
        <v>Q1</v>
      </c>
      <c r="G31" s="17" t="str">
        <f t="shared" si="9"/>
        <v>2012 Q1</v>
      </c>
      <c r="H31" s="18">
        <f t="shared" si="6"/>
        <v>22902</v>
      </c>
      <c r="I31" s="19">
        <v>2971.04</v>
      </c>
      <c r="J31" s="20">
        <f t="shared" si="3"/>
        <v>1.47E-2</v>
      </c>
      <c r="K31" s="18">
        <f t="shared" si="4"/>
        <v>28.05</v>
      </c>
      <c r="L31" s="21">
        <f t="shared" si="5"/>
        <v>25901.09</v>
      </c>
      <c r="M31" s="21"/>
      <c r="O31" s="44"/>
    </row>
    <row r="32" spans="2:15" ht="15" thickBot="1">
      <c r="B32" s="1"/>
      <c r="C32" s="1"/>
      <c r="D32" s="15">
        <v>40969</v>
      </c>
      <c r="E32" s="16">
        <f t="shared" si="7"/>
        <v>2012</v>
      </c>
      <c r="F32" s="16" t="str">
        <f t="shared" si="8"/>
        <v>Q1</v>
      </c>
      <c r="G32" s="17" t="str">
        <f t="shared" si="9"/>
        <v>2012 Q1</v>
      </c>
      <c r="H32" s="18">
        <f t="shared" si="6"/>
        <v>25873.040000000001</v>
      </c>
      <c r="I32" s="19">
        <v>3031.05</v>
      </c>
      <c r="J32" s="20">
        <f t="shared" si="3"/>
        <v>1.47E-2</v>
      </c>
      <c r="K32" s="18">
        <f t="shared" si="4"/>
        <v>31.69</v>
      </c>
      <c r="L32" s="21">
        <f t="shared" si="5"/>
        <v>28935.78</v>
      </c>
      <c r="M32" s="21"/>
      <c r="O32" s="44"/>
    </row>
    <row r="33" spans="2:15" ht="15" thickBot="1">
      <c r="B33" s="1"/>
      <c r="C33" s="1"/>
      <c r="D33" s="15">
        <v>41000</v>
      </c>
      <c r="E33" s="16">
        <f t="shared" si="7"/>
        <v>2012</v>
      </c>
      <c r="F33" s="16" t="str">
        <f t="shared" si="8"/>
        <v>Q2</v>
      </c>
      <c r="G33" s="17" t="str">
        <f t="shared" si="9"/>
        <v>2012 Q2</v>
      </c>
      <c r="H33" s="18">
        <f t="shared" si="6"/>
        <v>28904.09</v>
      </c>
      <c r="I33" s="19">
        <v>3470.16</v>
      </c>
      <c r="J33" s="20">
        <f t="shared" si="3"/>
        <v>1.47E-2</v>
      </c>
      <c r="K33" s="18">
        <f t="shared" si="4"/>
        <v>35.409999999999997</v>
      </c>
      <c r="L33" s="21">
        <f t="shared" si="5"/>
        <v>32409.66</v>
      </c>
      <c r="M33" s="21"/>
      <c r="O33" s="44"/>
    </row>
    <row r="34" spans="2:15" ht="15" thickBot="1">
      <c r="B34" s="1"/>
      <c r="C34" s="1"/>
      <c r="D34" s="15">
        <v>41030</v>
      </c>
      <c r="E34" s="16">
        <f t="shared" si="7"/>
        <v>2012</v>
      </c>
      <c r="F34" s="16" t="str">
        <f t="shared" si="8"/>
        <v>Q2</v>
      </c>
      <c r="G34" s="17" t="str">
        <f t="shared" si="9"/>
        <v>2012 Q2</v>
      </c>
      <c r="H34" s="18">
        <f t="shared" si="6"/>
        <v>32374.25</v>
      </c>
      <c r="I34" s="19">
        <v>2206.6200000000003</v>
      </c>
      <c r="J34" s="20">
        <f t="shared" si="3"/>
        <v>1.47E-2</v>
      </c>
      <c r="K34" s="18">
        <f t="shared" si="4"/>
        <v>39.659999999999997</v>
      </c>
      <c r="L34" s="21">
        <f t="shared" si="5"/>
        <v>34620.530000000006</v>
      </c>
      <c r="M34" s="21"/>
      <c r="O34" s="44"/>
    </row>
    <row r="35" spans="2:15" ht="15" thickBot="1">
      <c r="B35" s="1"/>
      <c r="C35" s="1"/>
      <c r="D35" s="15">
        <v>41061</v>
      </c>
      <c r="E35" s="16">
        <f t="shared" si="7"/>
        <v>2012</v>
      </c>
      <c r="F35" s="16" t="str">
        <f t="shared" si="8"/>
        <v>Q2</v>
      </c>
      <c r="G35" s="17" t="str">
        <f t="shared" si="9"/>
        <v>2012 Q2</v>
      </c>
      <c r="H35" s="18">
        <f t="shared" si="6"/>
        <v>34580.870000000003</v>
      </c>
      <c r="I35" s="19">
        <v>2267.2400000000002</v>
      </c>
      <c r="J35" s="20">
        <f t="shared" si="3"/>
        <v>1.47E-2</v>
      </c>
      <c r="K35" s="18">
        <f t="shared" si="4"/>
        <v>42.36</v>
      </c>
      <c r="L35" s="21">
        <f t="shared" si="5"/>
        <v>36890.47</v>
      </c>
      <c r="M35" s="21"/>
      <c r="O35" s="44"/>
    </row>
    <row r="36" spans="2:15" ht="15" thickBot="1">
      <c r="B36" s="1"/>
      <c r="C36" s="1"/>
      <c r="D36" s="15">
        <v>41091</v>
      </c>
      <c r="E36" s="16">
        <f t="shared" si="7"/>
        <v>2012</v>
      </c>
      <c r="F36" s="16" t="str">
        <f t="shared" si="8"/>
        <v>Q3</v>
      </c>
      <c r="G36" s="17" t="str">
        <f t="shared" si="9"/>
        <v>2012 Q3</v>
      </c>
      <c r="H36" s="18">
        <f t="shared" si="6"/>
        <v>36848.11</v>
      </c>
      <c r="I36" s="19">
        <v>2997.7200000000003</v>
      </c>
      <c r="J36" s="20">
        <f t="shared" si="3"/>
        <v>1.47E-2</v>
      </c>
      <c r="K36" s="18">
        <f t="shared" si="4"/>
        <v>45.14</v>
      </c>
      <c r="L36" s="21">
        <f t="shared" si="5"/>
        <v>39890.97</v>
      </c>
      <c r="M36" s="21"/>
      <c r="O36" s="44"/>
    </row>
    <row r="37" spans="2:15" ht="15" thickBot="1">
      <c r="B37" s="1"/>
      <c r="C37" s="1"/>
      <c r="D37" s="15">
        <v>41122</v>
      </c>
      <c r="E37" s="16">
        <f t="shared" si="7"/>
        <v>2012</v>
      </c>
      <c r="F37" s="16" t="str">
        <f t="shared" si="8"/>
        <v>Q3</v>
      </c>
      <c r="G37" s="17" t="str">
        <f t="shared" si="9"/>
        <v>2012 Q3</v>
      </c>
      <c r="H37" s="18">
        <f t="shared" si="6"/>
        <v>39845.83</v>
      </c>
      <c r="I37" s="19">
        <v>2662.4700000000003</v>
      </c>
      <c r="J37" s="20">
        <f t="shared" si="3"/>
        <v>1.47E-2</v>
      </c>
      <c r="K37" s="18">
        <f t="shared" si="4"/>
        <v>48.81</v>
      </c>
      <c r="L37" s="21">
        <f t="shared" si="5"/>
        <v>42557.11</v>
      </c>
      <c r="M37" s="21"/>
      <c r="O37" s="44"/>
    </row>
    <row r="38" spans="2:15" ht="15" thickBot="1">
      <c r="B38" s="1"/>
      <c r="C38" s="1"/>
      <c r="D38" s="15">
        <v>41153</v>
      </c>
      <c r="E38" s="16">
        <f t="shared" si="7"/>
        <v>2012</v>
      </c>
      <c r="F38" s="16" t="str">
        <f t="shared" si="8"/>
        <v>Q3</v>
      </c>
      <c r="G38" s="17" t="str">
        <f t="shared" si="9"/>
        <v>2012 Q3</v>
      </c>
      <c r="H38" s="18">
        <f t="shared" si="6"/>
        <v>42508.3</v>
      </c>
      <c r="I38" s="19">
        <v>2714.58</v>
      </c>
      <c r="J38" s="20">
        <f t="shared" si="3"/>
        <v>1.47E-2</v>
      </c>
      <c r="K38" s="18">
        <f t="shared" si="4"/>
        <v>52.07</v>
      </c>
      <c r="L38" s="21">
        <f t="shared" si="5"/>
        <v>45274.950000000004</v>
      </c>
      <c r="M38" s="21"/>
      <c r="O38" s="44"/>
    </row>
    <row r="39" spans="2:15" ht="15" thickBot="1">
      <c r="B39" s="1"/>
      <c r="C39" s="1"/>
      <c r="D39" s="15">
        <v>41183</v>
      </c>
      <c r="E39" s="16">
        <f t="shared" si="7"/>
        <v>2012</v>
      </c>
      <c r="F39" s="16" t="str">
        <f t="shared" si="8"/>
        <v>Q4</v>
      </c>
      <c r="G39" s="17" t="str">
        <f t="shared" si="9"/>
        <v>2012 Q4</v>
      </c>
      <c r="H39" s="18">
        <f t="shared" si="6"/>
        <v>45222.880000000005</v>
      </c>
      <c r="I39" s="19">
        <v>3224.13</v>
      </c>
      <c r="J39" s="20">
        <f t="shared" si="3"/>
        <v>1.47E-2</v>
      </c>
      <c r="K39" s="18">
        <f t="shared" si="4"/>
        <v>55.4</v>
      </c>
      <c r="L39" s="21">
        <f t="shared" si="5"/>
        <v>48502.41</v>
      </c>
      <c r="M39" s="21"/>
      <c r="O39" s="44"/>
    </row>
    <row r="40" spans="2:15" ht="15" thickBot="1">
      <c r="B40" s="1"/>
      <c r="C40" s="1"/>
      <c r="D40" s="15">
        <v>41214</v>
      </c>
      <c r="E40" s="16">
        <f t="shared" si="7"/>
        <v>2012</v>
      </c>
      <c r="F40" s="16" t="str">
        <f t="shared" si="8"/>
        <v>Q4</v>
      </c>
      <c r="G40" s="17" t="str">
        <f t="shared" si="9"/>
        <v>2012 Q4</v>
      </c>
      <c r="H40" s="18">
        <f t="shared" si="6"/>
        <v>48447.01</v>
      </c>
      <c r="I40" s="19">
        <v>2568.58</v>
      </c>
      <c r="J40" s="20">
        <f t="shared" si="3"/>
        <v>1.47E-2</v>
      </c>
      <c r="K40" s="18">
        <f t="shared" si="4"/>
        <v>59.35</v>
      </c>
      <c r="L40" s="21">
        <f t="shared" si="5"/>
        <v>51074.94</v>
      </c>
      <c r="M40" s="21"/>
      <c r="O40" s="44"/>
    </row>
    <row r="41" spans="2:15" ht="15" thickBot="1">
      <c r="B41" s="1"/>
      <c r="C41" s="1"/>
      <c r="D41" s="15">
        <v>41244</v>
      </c>
      <c r="E41" s="16">
        <f t="shared" si="7"/>
        <v>2012</v>
      </c>
      <c r="F41" s="16" t="str">
        <f t="shared" si="8"/>
        <v>Q4</v>
      </c>
      <c r="G41" s="17" t="str">
        <f t="shared" si="9"/>
        <v>2012 Q4</v>
      </c>
      <c r="H41" s="18">
        <f t="shared" si="6"/>
        <v>51015.590000000004</v>
      </c>
      <c r="I41" s="19">
        <v>2911.26</v>
      </c>
      <c r="J41" s="20">
        <f t="shared" si="3"/>
        <v>1.47E-2</v>
      </c>
      <c r="K41" s="18">
        <f t="shared" si="4"/>
        <v>62.49</v>
      </c>
      <c r="L41" s="21">
        <f t="shared" si="5"/>
        <v>53989.340000000004</v>
      </c>
      <c r="M41" s="21">
        <f>SUM(I30:I41)+SUM(K30:K41)</f>
        <v>33915.26</v>
      </c>
      <c r="N41" s="31">
        <f>SUM(K30:K41)</f>
        <v>525.58999999999992</v>
      </c>
      <c r="O41" s="44"/>
    </row>
    <row r="42" spans="2:15" ht="15" thickBot="1">
      <c r="C42" s="43"/>
      <c r="D42" s="15">
        <v>41275</v>
      </c>
      <c r="E42" s="16">
        <f t="shared" si="7"/>
        <v>2013</v>
      </c>
      <c r="F42" s="16" t="str">
        <f t="shared" si="8"/>
        <v>Q1</v>
      </c>
      <c r="G42" s="17" t="str">
        <f t="shared" si="9"/>
        <v>2013 Q1</v>
      </c>
      <c r="H42" s="18">
        <f t="shared" si="6"/>
        <v>53926.850000000006</v>
      </c>
      <c r="I42" s="19">
        <v>1640.19</v>
      </c>
      <c r="J42" s="20">
        <f t="shared" si="3"/>
        <v>1.47E-2</v>
      </c>
      <c r="K42" s="18">
        <f t="shared" si="4"/>
        <v>66.06</v>
      </c>
      <c r="L42" s="21">
        <f t="shared" si="5"/>
        <v>55633.100000000006</v>
      </c>
      <c r="M42" s="21"/>
      <c r="O42" s="44"/>
    </row>
    <row r="43" spans="2:15" ht="15" thickBot="1">
      <c r="D43" s="15">
        <v>41306</v>
      </c>
      <c r="E43" s="16">
        <f t="shared" si="7"/>
        <v>2013</v>
      </c>
      <c r="F43" s="16" t="str">
        <f t="shared" si="8"/>
        <v>Q1</v>
      </c>
      <c r="G43" s="17" t="str">
        <f t="shared" si="9"/>
        <v>2013 Q1</v>
      </c>
      <c r="H43" s="18">
        <f t="shared" si="6"/>
        <v>55567.040000000008</v>
      </c>
      <c r="I43" s="19">
        <v>2509.36</v>
      </c>
      <c r="J43" s="20">
        <f t="shared" si="3"/>
        <v>1.47E-2</v>
      </c>
      <c r="K43" s="18">
        <f t="shared" si="4"/>
        <v>68.069999999999993</v>
      </c>
      <c r="L43" s="21">
        <f t="shared" si="5"/>
        <v>58144.470000000008</v>
      </c>
      <c r="M43" s="21"/>
      <c r="O43" s="44"/>
    </row>
    <row r="44" spans="2:15" ht="15" thickBot="1">
      <c r="D44" s="15">
        <v>41334</v>
      </c>
      <c r="E44" s="16">
        <f t="shared" si="7"/>
        <v>2013</v>
      </c>
      <c r="F44" s="16" t="str">
        <f t="shared" si="8"/>
        <v>Q1</v>
      </c>
      <c r="G44" s="17" t="str">
        <f t="shared" si="9"/>
        <v>2013 Q1</v>
      </c>
      <c r="H44" s="18">
        <f t="shared" si="6"/>
        <v>58076.400000000009</v>
      </c>
      <c r="I44" s="19">
        <v>2973.97</v>
      </c>
      <c r="J44" s="20">
        <f t="shared" si="3"/>
        <v>1.47E-2</v>
      </c>
      <c r="K44" s="18">
        <f t="shared" si="4"/>
        <v>71.14</v>
      </c>
      <c r="L44" s="21">
        <f t="shared" si="5"/>
        <v>61121.510000000009</v>
      </c>
      <c r="M44" s="21"/>
      <c r="O44" s="44"/>
    </row>
    <row r="45" spans="2:15" ht="15" thickBot="1">
      <c r="D45" s="15">
        <v>41365</v>
      </c>
      <c r="E45" s="16">
        <f t="shared" si="7"/>
        <v>2013</v>
      </c>
      <c r="F45" s="16" t="str">
        <f t="shared" si="8"/>
        <v>Q2</v>
      </c>
      <c r="G45" s="17" t="str">
        <f t="shared" si="9"/>
        <v>2013 Q2</v>
      </c>
      <c r="H45" s="18">
        <f t="shared" si="6"/>
        <v>61050.37000000001</v>
      </c>
      <c r="I45" s="19">
        <v>2730.48</v>
      </c>
      <c r="J45" s="20">
        <f t="shared" si="3"/>
        <v>1.47E-2</v>
      </c>
      <c r="K45" s="18">
        <f t="shared" si="4"/>
        <v>74.790000000000006</v>
      </c>
      <c r="L45" s="21">
        <f t="shared" si="5"/>
        <v>63855.640000000014</v>
      </c>
      <c r="M45" s="21"/>
      <c r="O45" s="44"/>
    </row>
    <row r="46" spans="2:15" ht="15" thickBot="1">
      <c r="D46" s="15">
        <v>41395</v>
      </c>
      <c r="E46" s="16">
        <f t="shared" si="7"/>
        <v>2013</v>
      </c>
      <c r="F46" s="16" t="str">
        <f t="shared" si="8"/>
        <v>Q2</v>
      </c>
      <c r="G46" s="17" t="str">
        <f t="shared" si="9"/>
        <v>2013 Q2</v>
      </c>
      <c r="H46" s="18">
        <f t="shared" si="6"/>
        <v>63780.850000000013</v>
      </c>
      <c r="I46" s="19">
        <v>3314.26</v>
      </c>
      <c r="J46" s="20">
        <f t="shared" si="3"/>
        <v>1.47E-2</v>
      </c>
      <c r="K46" s="18">
        <f t="shared" si="4"/>
        <v>78.13</v>
      </c>
      <c r="L46" s="21">
        <f t="shared" si="5"/>
        <v>67173.24000000002</v>
      </c>
      <c r="M46" s="21"/>
      <c r="O46" s="44"/>
    </row>
    <row r="47" spans="2:15" ht="15" thickBot="1">
      <c r="D47" s="15">
        <v>41426</v>
      </c>
      <c r="E47" s="16">
        <f t="shared" si="7"/>
        <v>2013</v>
      </c>
      <c r="F47" s="16" t="str">
        <f t="shared" si="8"/>
        <v>Q2</v>
      </c>
      <c r="G47" s="17" t="str">
        <f t="shared" si="9"/>
        <v>2013 Q2</v>
      </c>
      <c r="H47" s="18">
        <f t="shared" si="6"/>
        <v>67095.110000000015</v>
      </c>
      <c r="I47" s="19">
        <v>2535.3000000000002</v>
      </c>
      <c r="J47" s="20">
        <f t="shared" si="3"/>
        <v>1.47E-2</v>
      </c>
      <c r="K47" s="18">
        <f t="shared" si="4"/>
        <v>82.19</v>
      </c>
      <c r="L47" s="21">
        <f t="shared" si="5"/>
        <v>69712.60000000002</v>
      </c>
      <c r="M47" s="21"/>
    </row>
    <row r="48" spans="2:15" ht="15" thickBot="1">
      <c r="D48" s="15">
        <v>41456</v>
      </c>
      <c r="E48" s="16">
        <f t="shared" si="7"/>
        <v>2013</v>
      </c>
      <c r="F48" s="16" t="str">
        <f t="shared" si="8"/>
        <v>Q3</v>
      </c>
      <c r="G48" s="17" t="str">
        <f t="shared" si="9"/>
        <v>2013 Q3</v>
      </c>
      <c r="H48" s="18">
        <f t="shared" si="6"/>
        <v>69630.410000000018</v>
      </c>
      <c r="I48" s="19">
        <v>3195.4</v>
      </c>
      <c r="J48" s="20">
        <f t="shared" si="3"/>
        <v>1.47E-2</v>
      </c>
      <c r="K48" s="18">
        <f t="shared" si="4"/>
        <v>85.3</v>
      </c>
      <c r="L48" s="21">
        <f t="shared" si="5"/>
        <v>72911.110000000015</v>
      </c>
      <c r="M48" s="21"/>
    </row>
    <row r="49" spans="4:14" ht="15" thickBot="1">
      <c r="D49" s="15">
        <v>41487</v>
      </c>
      <c r="E49" s="16">
        <f t="shared" si="7"/>
        <v>2013</v>
      </c>
      <c r="F49" s="16" t="str">
        <f t="shared" si="8"/>
        <v>Q3</v>
      </c>
      <c r="G49" s="17" t="str">
        <f t="shared" si="9"/>
        <v>2013 Q3</v>
      </c>
      <c r="H49" s="18">
        <f t="shared" si="6"/>
        <v>72825.810000000012</v>
      </c>
      <c r="I49" s="19">
        <v>2872.23</v>
      </c>
      <c r="J49" s="20">
        <f t="shared" si="3"/>
        <v>1.47E-2</v>
      </c>
      <c r="K49" s="18">
        <f t="shared" si="4"/>
        <v>89.21</v>
      </c>
      <c r="L49" s="21">
        <f t="shared" si="5"/>
        <v>75787.250000000015</v>
      </c>
      <c r="M49" s="21"/>
    </row>
    <row r="50" spans="4:14" ht="15" thickBot="1">
      <c r="D50" s="15">
        <v>41518</v>
      </c>
      <c r="E50" s="16">
        <f t="shared" si="7"/>
        <v>2013</v>
      </c>
      <c r="F50" s="16" t="str">
        <f t="shared" si="8"/>
        <v>Q3</v>
      </c>
      <c r="G50" s="17" t="str">
        <f t="shared" si="9"/>
        <v>2013 Q3</v>
      </c>
      <c r="H50" s="18">
        <f t="shared" si="6"/>
        <v>75698.040000000008</v>
      </c>
      <c r="I50" s="19">
        <v>2430.14</v>
      </c>
      <c r="J50" s="20">
        <f t="shared" si="3"/>
        <v>1.47E-2</v>
      </c>
      <c r="K50" s="18">
        <f t="shared" si="4"/>
        <v>92.73</v>
      </c>
      <c r="L50" s="21">
        <f t="shared" si="5"/>
        <v>78220.91</v>
      </c>
      <c r="M50" s="21"/>
    </row>
    <row r="51" spans="4:14" ht="15" thickBot="1">
      <c r="D51" s="15">
        <v>41548</v>
      </c>
      <c r="E51" s="16">
        <f t="shared" si="7"/>
        <v>2013</v>
      </c>
      <c r="F51" s="16" t="str">
        <f t="shared" si="8"/>
        <v>Q4</v>
      </c>
      <c r="G51" s="17" t="str">
        <f t="shared" si="9"/>
        <v>2013 Q4</v>
      </c>
      <c r="H51" s="18">
        <f t="shared" si="6"/>
        <v>78128.180000000008</v>
      </c>
      <c r="I51" s="19">
        <f>3221.04+130.8</f>
        <v>3351.84</v>
      </c>
      <c r="J51" s="20">
        <f t="shared" si="3"/>
        <v>1.47E-2</v>
      </c>
      <c r="K51" s="18">
        <f t="shared" si="4"/>
        <v>95.71</v>
      </c>
      <c r="L51" s="21">
        <f t="shared" si="5"/>
        <v>81575.73000000001</v>
      </c>
      <c r="M51" s="21"/>
      <c r="N51" s="47"/>
    </row>
    <row r="52" spans="4:14" ht="15" thickBot="1">
      <c r="D52" s="15">
        <v>41579</v>
      </c>
      <c r="E52" s="16">
        <f t="shared" si="7"/>
        <v>2013</v>
      </c>
      <c r="F52" s="16" t="str">
        <f t="shared" si="8"/>
        <v>Q4</v>
      </c>
      <c r="G52" s="17" t="str">
        <f t="shared" si="9"/>
        <v>2013 Q4</v>
      </c>
      <c r="H52" s="18">
        <f t="shared" si="6"/>
        <v>81480.02</v>
      </c>
      <c r="I52" s="19">
        <v>2765.95</v>
      </c>
      <c r="J52" s="20">
        <f t="shared" si="3"/>
        <v>1.47E-2</v>
      </c>
      <c r="K52" s="18">
        <f t="shared" si="4"/>
        <v>99.81</v>
      </c>
      <c r="L52" s="21">
        <f t="shared" si="5"/>
        <v>84345.78</v>
      </c>
      <c r="M52" s="21"/>
      <c r="N52" s="47"/>
    </row>
    <row r="53" spans="4:14" ht="15" thickBot="1">
      <c r="D53" s="15">
        <v>41609</v>
      </c>
      <c r="E53" s="16">
        <f t="shared" si="7"/>
        <v>2013</v>
      </c>
      <c r="F53" s="16" t="str">
        <f t="shared" si="8"/>
        <v>Q4</v>
      </c>
      <c r="G53" s="17" t="str">
        <f t="shared" si="9"/>
        <v>2013 Q4</v>
      </c>
      <c r="H53" s="18">
        <f t="shared" si="6"/>
        <v>84245.97</v>
      </c>
      <c r="I53" s="19">
        <v>2703.57</v>
      </c>
      <c r="J53" s="20">
        <f t="shared" si="3"/>
        <v>1.47E-2</v>
      </c>
      <c r="K53" s="18">
        <f t="shared" si="4"/>
        <v>103.2</v>
      </c>
      <c r="L53" s="21">
        <f t="shared" si="5"/>
        <v>87052.74</v>
      </c>
      <c r="M53" s="21">
        <f>SUM(I42:I53)+SUM(K42:K53)</f>
        <v>34029.03</v>
      </c>
      <c r="N53" s="54">
        <f>SUM(K42:K53)</f>
        <v>1006.3400000000001</v>
      </c>
    </row>
    <row r="54" spans="4:14" ht="15" thickBot="1">
      <c r="D54" s="15">
        <v>41640</v>
      </c>
      <c r="E54" s="16">
        <f t="shared" ref="E54:E65" si="10">YEAR(D54)</f>
        <v>2014</v>
      </c>
      <c r="F54" s="16" t="str">
        <f t="shared" ref="F54:F65" si="11">IF(MONTH(D54)=0,"",IF(MONTH(D54)&lt;4,"Q1",IF(MONTH(D54)&lt;7,"Q2",IF(MONTH(D54)&lt;10,"Q3","Q4"))))</f>
        <v>Q1</v>
      </c>
      <c r="G54" s="17" t="str">
        <f t="shared" ref="G54:G65" si="12">CONCATENATE(E54," ",F54)</f>
        <v>2014 Q1</v>
      </c>
      <c r="H54" s="18">
        <f t="shared" si="6"/>
        <v>86949.540000000008</v>
      </c>
      <c r="I54" s="19">
        <f>306242/12</f>
        <v>25520.166666666668</v>
      </c>
      <c r="J54" s="20">
        <f t="shared" si="3"/>
        <v>1.47E-2</v>
      </c>
      <c r="K54" s="18">
        <f>ROUND(H54*J54/12,2)</f>
        <v>106.51</v>
      </c>
      <c r="L54" s="21">
        <f t="shared" si="5"/>
        <v>112576.21666666667</v>
      </c>
      <c r="M54" s="21"/>
      <c r="N54" s="47"/>
    </row>
    <row r="55" spans="4:14" ht="15" thickBot="1">
      <c r="D55" s="15">
        <v>41671</v>
      </c>
      <c r="E55" s="16">
        <f t="shared" si="10"/>
        <v>2014</v>
      </c>
      <c r="F55" s="16" t="str">
        <f t="shared" si="11"/>
        <v>Q1</v>
      </c>
      <c r="G55" s="17" t="str">
        <f t="shared" si="12"/>
        <v>2014 Q1</v>
      </c>
      <c r="H55" s="18">
        <f t="shared" si="6"/>
        <v>112469.70666666668</v>
      </c>
      <c r="I55" s="19">
        <f>I54</f>
        <v>25520.166666666668</v>
      </c>
      <c r="J55" s="20">
        <f t="shared" si="3"/>
        <v>1.47E-2</v>
      </c>
      <c r="K55" s="18">
        <f t="shared" si="4"/>
        <v>137.78</v>
      </c>
      <c r="L55" s="21">
        <f t="shared" si="5"/>
        <v>138127.65333333335</v>
      </c>
      <c r="M55" s="21"/>
      <c r="N55" s="47"/>
    </row>
    <row r="56" spans="4:14" ht="15" thickBot="1">
      <c r="D56" s="15">
        <v>41699</v>
      </c>
      <c r="E56" s="16">
        <f t="shared" si="10"/>
        <v>2014</v>
      </c>
      <c r="F56" s="16" t="str">
        <f t="shared" si="11"/>
        <v>Q1</v>
      </c>
      <c r="G56" s="17" t="str">
        <f t="shared" si="12"/>
        <v>2014 Q1</v>
      </c>
      <c r="H56" s="18">
        <f t="shared" si="6"/>
        <v>137989.87333333335</v>
      </c>
      <c r="I56" s="19">
        <f t="shared" ref="I56:I65" si="13">I55</f>
        <v>25520.166666666668</v>
      </c>
      <c r="J56" s="20">
        <f t="shared" si="3"/>
        <v>1.47E-2</v>
      </c>
      <c r="K56" s="18">
        <f t="shared" si="4"/>
        <v>169.04</v>
      </c>
      <c r="L56" s="21">
        <f t="shared" si="5"/>
        <v>163679.08000000002</v>
      </c>
      <c r="M56" s="21"/>
    </row>
    <row r="57" spans="4:14" ht="15" thickBot="1">
      <c r="D57" s="15">
        <v>41730</v>
      </c>
      <c r="E57" s="16">
        <f t="shared" si="10"/>
        <v>2014</v>
      </c>
      <c r="F57" s="16" t="str">
        <f t="shared" si="11"/>
        <v>Q2</v>
      </c>
      <c r="G57" s="17" t="str">
        <f t="shared" si="12"/>
        <v>2014 Q2</v>
      </c>
      <c r="H57" s="18">
        <f t="shared" si="6"/>
        <v>163510.04</v>
      </c>
      <c r="I57" s="19">
        <f t="shared" si="13"/>
        <v>25520.166666666668</v>
      </c>
      <c r="J57" s="20">
        <f t="shared" si="3"/>
        <v>1.47E-2</v>
      </c>
      <c r="K57" s="18">
        <f t="shared" si="4"/>
        <v>200.3</v>
      </c>
      <c r="L57" s="21">
        <f t="shared" si="5"/>
        <v>189230.50666666665</v>
      </c>
      <c r="M57" s="21"/>
      <c r="N57" s="47"/>
    </row>
    <row r="58" spans="4:14" ht="15" thickBot="1">
      <c r="D58" s="15">
        <v>41760</v>
      </c>
      <c r="E58" s="16">
        <f t="shared" si="10"/>
        <v>2014</v>
      </c>
      <c r="F58" s="16" t="str">
        <f t="shared" si="11"/>
        <v>Q2</v>
      </c>
      <c r="G58" s="17" t="str">
        <f t="shared" si="12"/>
        <v>2014 Q2</v>
      </c>
      <c r="H58" s="18">
        <f t="shared" si="6"/>
        <v>189030.20666666667</v>
      </c>
      <c r="I58" s="19">
        <f t="shared" si="13"/>
        <v>25520.166666666668</v>
      </c>
      <c r="J58" s="20">
        <f t="shared" si="3"/>
        <v>1.47E-2</v>
      </c>
      <c r="K58" s="18">
        <f t="shared" si="4"/>
        <v>231.56</v>
      </c>
      <c r="L58" s="21">
        <f t="shared" si="5"/>
        <v>214781.93333333332</v>
      </c>
      <c r="M58" s="21"/>
      <c r="N58" s="47"/>
    </row>
    <row r="59" spans="4:14" ht="15" thickBot="1">
      <c r="D59" s="15">
        <v>41791</v>
      </c>
      <c r="E59" s="16">
        <f t="shared" si="10"/>
        <v>2014</v>
      </c>
      <c r="F59" s="16" t="str">
        <f t="shared" si="11"/>
        <v>Q2</v>
      </c>
      <c r="G59" s="17" t="str">
        <f t="shared" si="12"/>
        <v>2014 Q2</v>
      </c>
      <c r="H59" s="18">
        <f t="shared" si="6"/>
        <v>214550.37333333332</v>
      </c>
      <c r="I59" s="19">
        <f t="shared" si="13"/>
        <v>25520.166666666668</v>
      </c>
      <c r="J59" s="20">
        <f t="shared" si="3"/>
        <v>1.47E-2</v>
      </c>
      <c r="K59" s="18">
        <f t="shared" si="4"/>
        <v>262.82</v>
      </c>
      <c r="L59" s="21">
        <f t="shared" si="5"/>
        <v>240333.36</v>
      </c>
      <c r="M59" s="21"/>
      <c r="N59" s="45"/>
    </row>
    <row r="60" spans="4:14" ht="15" thickBot="1">
      <c r="D60" s="15">
        <v>41821</v>
      </c>
      <c r="E60" s="16">
        <f t="shared" si="10"/>
        <v>2014</v>
      </c>
      <c r="F60" s="16" t="str">
        <f t="shared" si="11"/>
        <v>Q3</v>
      </c>
      <c r="G60" s="17" t="str">
        <f t="shared" si="12"/>
        <v>2014 Q3</v>
      </c>
      <c r="H60" s="18">
        <f t="shared" si="6"/>
        <v>240070.53999999998</v>
      </c>
      <c r="I60" s="19">
        <f t="shared" si="13"/>
        <v>25520.166666666668</v>
      </c>
      <c r="J60" s="20">
        <f t="shared" si="3"/>
        <v>1.47E-2</v>
      </c>
      <c r="K60" s="18">
        <f t="shared" si="4"/>
        <v>294.08999999999997</v>
      </c>
      <c r="L60" s="21">
        <f t="shared" si="5"/>
        <v>265884.79666666669</v>
      </c>
      <c r="M60" s="21"/>
      <c r="N60" s="45"/>
    </row>
    <row r="61" spans="4:14" ht="15" thickBot="1">
      <c r="D61" s="15">
        <v>41852</v>
      </c>
      <c r="E61" s="16">
        <f t="shared" si="10"/>
        <v>2014</v>
      </c>
      <c r="F61" s="16" t="str">
        <f t="shared" si="11"/>
        <v>Q3</v>
      </c>
      <c r="G61" s="17" t="str">
        <f t="shared" si="12"/>
        <v>2014 Q3</v>
      </c>
      <c r="H61" s="18">
        <f t="shared" si="6"/>
        <v>265590.70666666667</v>
      </c>
      <c r="I61" s="19">
        <f t="shared" si="13"/>
        <v>25520.166666666668</v>
      </c>
      <c r="J61" s="20">
        <f t="shared" si="3"/>
        <v>1.47E-2</v>
      </c>
      <c r="K61" s="18">
        <f t="shared" si="4"/>
        <v>325.35000000000002</v>
      </c>
      <c r="L61" s="21">
        <f t="shared" si="5"/>
        <v>291436.22333333333</v>
      </c>
      <c r="M61" s="21"/>
      <c r="N61" s="45"/>
    </row>
    <row r="62" spans="4:14" ht="15" thickBot="1">
      <c r="D62" s="15">
        <v>41883</v>
      </c>
      <c r="E62" s="16">
        <f t="shared" si="10"/>
        <v>2014</v>
      </c>
      <c r="F62" s="16" t="str">
        <f t="shared" si="11"/>
        <v>Q3</v>
      </c>
      <c r="G62" s="17" t="str">
        <f t="shared" si="12"/>
        <v>2014 Q3</v>
      </c>
      <c r="H62" s="18">
        <f t="shared" si="6"/>
        <v>291110.87333333335</v>
      </c>
      <c r="I62" s="19">
        <f t="shared" si="13"/>
        <v>25520.166666666668</v>
      </c>
      <c r="J62" s="20">
        <f t="shared" si="3"/>
        <v>1.47E-2</v>
      </c>
      <c r="K62" s="18">
        <f t="shared" si="4"/>
        <v>356.61</v>
      </c>
      <c r="L62" s="21">
        <f t="shared" si="5"/>
        <v>316987.65000000002</v>
      </c>
      <c r="M62" s="21"/>
      <c r="N62" s="45"/>
    </row>
    <row r="63" spans="4:14" ht="15" thickBot="1">
      <c r="D63" s="15">
        <v>41913</v>
      </c>
      <c r="E63" s="16">
        <f t="shared" si="10"/>
        <v>2014</v>
      </c>
      <c r="F63" s="16" t="str">
        <f t="shared" si="11"/>
        <v>Q4</v>
      </c>
      <c r="G63" s="17" t="str">
        <f t="shared" si="12"/>
        <v>2014 Q4</v>
      </c>
      <c r="H63" s="18">
        <f t="shared" si="6"/>
        <v>316631.04000000004</v>
      </c>
      <c r="I63" s="19">
        <f t="shared" si="13"/>
        <v>25520.166666666668</v>
      </c>
      <c r="J63" s="20">
        <f t="shared" si="3"/>
        <v>1.47E-2</v>
      </c>
      <c r="K63" s="18">
        <f t="shared" si="4"/>
        <v>387.87</v>
      </c>
      <c r="L63" s="21">
        <f t="shared" si="5"/>
        <v>342539.07666666672</v>
      </c>
      <c r="M63" s="21"/>
      <c r="N63" s="45"/>
    </row>
    <row r="64" spans="4:14" ht="15" thickBot="1">
      <c r="D64" s="15">
        <v>41944</v>
      </c>
      <c r="E64" s="16">
        <f t="shared" si="10"/>
        <v>2014</v>
      </c>
      <c r="F64" s="16" t="str">
        <f t="shared" si="11"/>
        <v>Q4</v>
      </c>
      <c r="G64" s="17" t="str">
        <f t="shared" si="12"/>
        <v>2014 Q4</v>
      </c>
      <c r="H64" s="18">
        <f t="shared" si="6"/>
        <v>342151.20666666672</v>
      </c>
      <c r="I64" s="19">
        <f t="shared" si="13"/>
        <v>25520.166666666668</v>
      </c>
      <c r="J64" s="20">
        <f t="shared" si="3"/>
        <v>1.47E-2</v>
      </c>
      <c r="K64" s="18">
        <f t="shared" si="4"/>
        <v>419.14</v>
      </c>
      <c r="L64" s="21">
        <f t="shared" si="5"/>
        <v>368090.51333333342</v>
      </c>
      <c r="M64" s="21"/>
      <c r="N64" s="45"/>
    </row>
    <row r="65" spans="4:14" ht="15" thickBot="1">
      <c r="D65" s="15">
        <v>41974</v>
      </c>
      <c r="E65" s="16">
        <f t="shared" si="10"/>
        <v>2014</v>
      </c>
      <c r="F65" s="16" t="str">
        <f t="shared" si="11"/>
        <v>Q4</v>
      </c>
      <c r="G65" s="17" t="str">
        <f t="shared" si="12"/>
        <v>2014 Q4</v>
      </c>
      <c r="H65" s="18">
        <f t="shared" si="6"/>
        <v>367671.37333333341</v>
      </c>
      <c r="I65" s="19">
        <f t="shared" si="13"/>
        <v>25520.166666666668</v>
      </c>
      <c r="J65" s="20">
        <f t="shared" si="3"/>
        <v>1.47E-2</v>
      </c>
      <c r="K65" s="18">
        <f t="shared" si="4"/>
        <v>450.4</v>
      </c>
      <c r="L65" s="21">
        <f t="shared" si="5"/>
        <v>393641.94000000012</v>
      </c>
      <c r="M65" s="21">
        <f>SUM(I54:I65)+SUM(K54:K65)</f>
        <v>309583.46999999997</v>
      </c>
      <c r="N65" s="54">
        <f>SUM(K54:K65)</f>
        <v>3341.47</v>
      </c>
    </row>
    <row r="66" spans="4:14" ht="15" thickBot="1">
      <c r="D66" s="27"/>
      <c r="E66" s="28"/>
      <c r="H66" s="27"/>
      <c r="I66" s="27"/>
      <c r="J66" s="29"/>
      <c r="K66" s="30"/>
      <c r="L66" s="31"/>
      <c r="M66" s="30"/>
      <c r="N66" s="45"/>
    </row>
    <row r="67" spans="4:14" ht="15" thickTop="1">
      <c r="D67" s="4" t="s">
        <v>27</v>
      </c>
      <c r="F67" s="32"/>
      <c r="G67" s="33"/>
      <c r="I67" s="34">
        <f>SUM(I6:I65)</f>
        <v>393191.5400000001</v>
      </c>
      <c r="J67" s="35"/>
      <c r="K67" s="34">
        <f>SUM(K6:K65)</f>
        <v>4955.0599999999995</v>
      </c>
      <c r="L67" s="36">
        <f>I67+K67</f>
        <v>398146.60000000009</v>
      </c>
      <c r="M67" s="37">
        <f>SUM(M6:M65)</f>
        <v>398146.6</v>
      </c>
    </row>
    <row r="69" spans="4:14">
      <c r="I69" s="44"/>
      <c r="K69" s="31"/>
    </row>
    <row r="70" spans="4:14">
      <c r="I70" s="31"/>
      <c r="J70" s="31"/>
      <c r="K70" s="31"/>
    </row>
    <row r="71" spans="4:14" ht="38.25" customHeight="1">
      <c r="I71" s="44"/>
    </row>
    <row r="76" spans="4:14">
      <c r="J76" s="38"/>
    </row>
    <row r="77" spans="4:14">
      <c r="J77" s="38"/>
    </row>
    <row r="78" spans="4:14">
      <c r="J78" s="38"/>
    </row>
    <row r="79" spans="4:14">
      <c r="J79" s="38"/>
    </row>
    <row r="80" spans="4:14">
      <c r="J80" s="38"/>
    </row>
    <row r="81" spans="10:10">
      <c r="J81" s="38"/>
    </row>
    <row r="82" spans="10:10">
      <c r="J82" s="38"/>
    </row>
    <row r="83" spans="10:10">
      <c r="J83" s="38"/>
    </row>
    <row r="84" spans="10:10">
      <c r="J84" s="38"/>
    </row>
    <row r="85" spans="10:10">
      <c r="J85" s="38"/>
    </row>
    <row r="86" spans="10:10">
      <c r="J86" s="38"/>
    </row>
    <row r="87" spans="10:10">
      <c r="J87" s="38"/>
    </row>
    <row r="88" spans="10:10">
      <c r="J88" s="38"/>
    </row>
    <row r="89" spans="10:10">
      <c r="J89" s="38"/>
    </row>
    <row r="90" spans="10:10">
      <c r="J90" s="38"/>
    </row>
    <row r="91" spans="10:10">
      <c r="J91" s="38"/>
    </row>
    <row r="92" spans="10:10">
      <c r="J92" s="38"/>
    </row>
    <row r="93" spans="10:10">
      <c r="J93" s="38"/>
    </row>
    <row r="94" spans="10:10">
      <c r="J94" s="38"/>
    </row>
    <row r="95" spans="10:10">
      <c r="J95" s="38"/>
    </row>
    <row r="96" spans="10:10">
      <c r="J96" s="38"/>
    </row>
    <row r="97" spans="6:10">
      <c r="J97" s="39"/>
    </row>
    <row r="98" spans="6:10">
      <c r="J98" s="39"/>
    </row>
    <row r="99" spans="6:10">
      <c r="J99" s="39"/>
    </row>
    <row r="100" spans="6:10">
      <c r="J100" s="39"/>
    </row>
    <row r="101" spans="6:10">
      <c r="J101" s="39"/>
    </row>
    <row r="102" spans="6:10">
      <c r="J102" s="40"/>
    </row>
    <row r="103" spans="6:10">
      <c r="F103" s="41"/>
    </row>
  </sheetData>
  <mergeCells count="1">
    <mergeCell ref="D1:M1"/>
  </mergeCells>
  <conditionalFormatting sqref="C42 C13:C25">
    <cfRule type="cellIs" dxfId="5" priority="2" stopIfTrue="1" operator="notEqual">
      <formula>0.0147</formula>
    </cfRule>
  </conditionalFormatting>
  <pageMargins left="0.7" right="0.7" top="0.75" bottom="0.75" header="0.3" footer="0.3"/>
  <pageSetup scale="55" orientation="portrait" r:id="rId1"/>
  <ignoredErrors>
    <ignoredError sqref="C13 I42:I50 I55:I65 I51:I53" unlockedFormula="1"/>
    <ignoredError sqref="L6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N103"/>
  <sheetViews>
    <sheetView topLeftCell="A46" zoomScale="90" zoomScaleNormal="90" workbookViewId="0">
      <selection activeCell="L73" sqref="L73"/>
    </sheetView>
  </sheetViews>
  <sheetFormatPr defaultColWidth="9.109375" defaultRowHeight="14.4"/>
  <cols>
    <col min="1" max="1" width="1.88671875" style="1" customWidth="1"/>
    <col min="2" max="2" width="14.5546875" style="2" customWidth="1"/>
    <col min="3" max="3" width="20" style="2" customWidth="1"/>
    <col min="4" max="4" width="9.44140625" style="1" bestFit="1" customWidth="1"/>
    <col min="5" max="5" width="6.109375" style="3" customWidth="1"/>
    <col min="6" max="6" width="7.6640625" style="3" bestFit="1" customWidth="1"/>
    <col min="7" max="7" width="8.5546875" style="1" customWidth="1"/>
    <col min="8" max="8" width="18.6640625" style="1" customWidth="1"/>
    <col min="9" max="9" width="17.5546875" style="1" customWidth="1"/>
    <col min="10" max="10" width="8.6640625" style="1" customWidth="1"/>
    <col min="11" max="11" width="13.6640625" style="1" customWidth="1"/>
    <col min="12" max="13" width="15.6640625" style="1" customWidth="1"/>
    <col min="14" max="14" width="12.88671875" style="1" bestFit="1" customWidth="1"/>
    <col min="15" max="16384" width="9.109375" style="1"/>
  </cols>
  <sheetData>
    <row r="1" spans="2:13"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2:13">
      <c r="H2" s="4" t="s">
        <v>38</v>
      </c>
    </row>
    <row r="3" spans="2:13">
      <c r="G3" s="5"/>
      <c r="I3" s="4"/>
      <c r="J3" s="4"/>
      <c r="K3" s="4"/>
      <c r="L3" s="4"/>
      <c r="M3" s="4"/>
    </row>
    <row r="4" spans="2:13" ht="40.200000000000003">
      <c r="B4" s="6" t="s">
        <v>0</v>
      </c>
      <c r="C4" s="7" t="s">
        <v>1</v>
      </c>
      <c r="D4" s="9" t="s">
        <v>2</v>
      </c>
      <c r="E4" s="10" t="s">
        <v>3</v>
      </c>
      <c r="F4" s="10" t="s">
        <v>4</v>
      </c>
      <c r="G4" s="11"/>
      <c r="H4" s="8" t="s">
        <v>5</v>
      </c>
      <c r="I4" s="8" t="s">
        <v>6</v>
      </c>
      <c r="J4" s="8" t="s">
        <v>7</v>
      </c>
      <c r="K4" s="6" t="s">
        <v>8</v>
      </c>
      <c r="L4" s="7" t="s">
        <v>9</v>
      </c>
      <c r="M4" s="7" t="s">
        <v>10</v>
      </c>
    </row>
    <row r="5" spans="2:13" ht="15" thickBot="1">
      <c r="B5" s="12"/>
      <c r="C5" s="13"/>
      <c r="D5" s="6"/>
      <c r="E5" s="14"/>
      <c r="F5" s="14"/>
      <c r="G5" s="11"/>
      <c r="H5" s="7"/>
      <c r="I5" s="7"/>
      <c r="J5" s="7"/>
      <c r="K5" s="6"/>
      <c r="L5" s="7"/>
      <c r="M5" s="7"/>
    </row>
    <row r="6" spans="2:13" ht="15" thickBot="1">
      <c r="B6" s="2" t="s">
        <v>11</v>
      </c>
      <c r="C6" s="22">
        <v>5.4999999999999997E-3</v>
      </c>
      <c r="D6" s="15">
        <v>40179</v>
      </c>
      <c r="E6" s="16">
        <f t="shared" ref="E6:E65" si="0">YEAR(D6)</f>
        <v>2010</v>
      </c>
      <c r="F6" s="16" t="str">
        <f>IF(MONTH(D6)=0,"",IF(MONTH(D6)&lt;4,"Q1",IF(MONTH(D6)&lt;7,"Q2",IF(MONTH(D6)&lt;10,"Q3","Q4"))))</f>
        <v>Q1</v>
      </c>
      <c r="G6" s="17" t="str">
        <f>CONCATENATE(E6," ",F6)</f>
        <v>2010 Q1</v>
      </c>
      <c r="H6" s="18">
        <v>0</v>
      </c>
      <c r="I6" s="19"/>
      <c r="J6" s="20">
        <f>VLOOKUP(G6,$B$4:$C$25,2)</f>
        <v>5.4999999999999997E-3</v>
      </c>
      <c r="K6" s="18">
        <f>ROUND(H6*J6/12,2)</f>
        <v>0</v>
      </c>
      <c r="L6" s="21">
        <f>H6+I6+K6</f>
        <v>0</v>
      </c>
      <c r="M6" s="21"/>
    </row>
    <row r="7" spans="2:13" ht="15" thickBot="1">
      <c r="B7" s="2" t="s">
        <v>12</v>
      </c>
      <c r="C7" s="22">
        <v>5.4999999999999997E-3</v>
      </c>
      <c r="D7" s="15">
        <v>40210</v>
      </c>
      <c r="E7" s="16">
        <f t="shared" si="0"/>
        <v>2010</v>
      </c>
      <c r="F7" s="16" t="str">
        <f t="shared" ref="F7:F65" si="1">IF(MONTH(D7)=0,"",IF(MONTH(D7)&lt;4,"Q1",IF(MONTH(D7)&lt;7,"Q2",IF(MONTH(D7)&lt;10,"Q3","Q4"))))</f>
        <v>Q1</v>
      </c>
      <c r="G7" s="17" t="str">
        <f t="shared" ref="G7:G65" si="2">CONCATENATE(E7," ",F7)</f>
        <v>2010 Q1</v>
      </c>
      <c r="H7" s="18">
        <f>H6+I6</f>
        <v>0</v>
      </c>
      <c r="I7" s="19"/>
      <c r="J7" s="20">
        <f t="shared" ref="J7:J65" si="3">VLOOKUP(G7,$B$4:$C$25,2)</f>
        <v>5.4999999999999997E-3</v>
      </c>
      <c r="K7" s="18">
        <f t="shared" ref="K7:K65" si="4">ROUND(H7*J7/12,2)</f>
        <v>0</v>
      </c>
      <c r="L7" s="21">
        <f t="shared" ref="L7:L65" si="5">H7+I7+K7</f>
        <v>0</v>
      </c>
      <c r="M7" s="21"/>
    </row>
    <row r="8" spans="2:13" ht="15" thickBot="1">
      <c r="B8" s="2" t="s">
        <v>13</v>
      </c>
      <c r="C8" s="22">
        <v>8.8999999999999999E-3</v>
      </c>
      <c r="D8" s="15">
        <v>40238</v>
      </c>
      <c r="E8" s="16">
        <f t="shared" si="0"/>
        <v>2010</v>
      </c>
      <c r="F8" s="16" t="str">
        <f t="shared" si="1"/>
        <v>Q1</v>
      </c>
      <c r="G8" s="17" t="str">
        <f t="shared" si="2"/>
        <v>2010 Q1</v>
      </c>
      <c r="H8" s="18">
        <f t="shared" ref="H8:H22" si="6">H7+I7</f>
        <v>0</v>
      </c>
      <c r="I8" s="19"/>
      <c r="J8" s="20">
        <f t="shared" si="3"/>
        <v>5.4999999999999997E-3</v>
      </c>
      <c r="K8" s="18">
        <f t="shared" si="4"/>
        <v>0</v>
      </c>
      <c r="L8" s="21">
        <f t="shared" si="5"/>
        <v>0</v>
      </c>
      <c r="M8" s="21"/>
    </row>
    <row r="9" spans="2:13" ht="15" thickBot="1">
      <c r="B9" s="2" t="s">
        <v>14</v>
      </c>
      <c r="C9" s="22">
        <v>1.2E-2</v>
      </c>
      <c r="D9" s="15">
        <v>40269</v>
      </c>
      <c r="E9" s="16">
        <f t="shared" si="0"/>
        <v>2010</v>
      </c>
      <c r="F9" s="16" t="str">
        <f t="shared" si="1"/>
        <v>Q2</v>
      </c>
      <c r="G9" s="17" t="str">
        <f t="shared" si="2"/>
        <v>2010 Q2</v>
      </c>
      <c r="H9" s="18">
        <f t="shared" si="6"/>
        <v>0</v>
      </c>
      <c r="I9" s="19"/>
      <c r="J9" s="20">
        <f t="shared" si="3"/>
        <v>5.4999999999999997E-3</v>
      </c>
      <c r="K9" s="18">
        <f t="shared" si="4"/>
        <v>0</v>
      </c>
      <c r="L9" s="21">
        <f t="shared" si="5"/>
        <v>0</v>
      </c>
      <c r="M9" s="21"/>
    </row>
    <row r="10" spans="2:13" ht="15" thickBot="1">
      <c r="B10" s="2" t="s">
        <v>15</v>
      </c>
      <c r="C10" s="22">
        <v>1.47E-2</v>
      </c>
      <c r="D10" s="15">
        <v>40299</v>
      </c>
      <c r="E10" s="16">
        <f t="shared" si="0"/>
        <v>2010</v>
      </c>
      <c r="F10" s="16" t="str">
        <f t="shared" si="1"/>
        <v>Q2</v>
      </c>
      <c r="G10" s="17" t="str">
        <f t="shared" si="2"/>
        <v>2010 Q2</v>
      </c>
      <c r="H10" s="18">
        <f t="shared" si="6"/>
        <v>0</v>
      </c>
      <c r="I10" s="19"/>
      <c r="J10" s="20">
        <f t="shared" si="3"/>
        <v>5.4999999999999997E-3</v>
      </c>
      <c r="K10" s="18">
        <f t="shared" si="4"/>
        <v>0</v>
      </c>
      <c r="L10" s="21">
        <f t="shared" si="5"/>
        <v>0</v>
      </c>
      <c r="M10" s="21"/>
    </row>
    <row r="11" spans="2:13" ht="15" thickBot="1">
      <c r="B11" s="2" t="s">
        <v>16</v>
      </c>
      <c r="C11" s="22">
        <v>1.47E-2</v>
      </c>
      <c r="D11" s="15">
        <v>40330</v>
      </c>
      <c r="E11" s="16">
        <f t="shared" si="0"/>
        <v>2010</v>
      </c>
      <c r="F11" s="16" t="str">
        <f t="shared" si="1"/>
        <v>Q2</v>
      </c>
      <c r="G11" s="17" t="str">
        <f t="shared" si="2"/>
        <v>2010 Q2</v>
      </c>
      <c r="H11" s="18">
        <f t="shared" si="6"/>
        <v>0</v>
      </c>
      <c r="I11" s="19"/>
      <c r="J11" s="20">
        <f t="shared" si="3"/>
        <v>5.4999999999999997E-3</v>
      </c>
      <c r="K11" s="18">
        <f t="shared" si="4"/>
        <v>0</v>
      </c>
      <c r="L11" s="21">
        <f t="shared" si="5"/>
        <v>0</v>
      </c>
      <c r="M11" s="21"/>
    </row>
    <row r="12" spans="2:13" ht="15" thickBot="1">
      <c r="B12" s="2" t="s">
        <v>17</v>
      </c>
      <c r="C12" s="22">
        <v>1.47E-2</v>
      </c>
      <c r="D12" s="15">
        <v>40360</v>
      </c>
      <c r="E12" s="16">
        <f t="shared" si="0"/>
        <v>2010</v>
      </c>
      <c r="F12" s="16" t="str">
        <f t="shared" si="1"/>
        <v>Q3</v>
      </c>
      <c r="G12" s="17" t="str">
        <f t="shared" si="2"/>
        <v>2010 Q3</v>
      </c>
      <c r="H12" s="18">
        <f t="shared" si="6"/>
        <v>0</v>
      </c>
      <c r="I12" s="19"/>
      <c r="J12" s="20">
        <f t="shared" si="3"/>
        <v>8.8999999999999999E-3</v>
      </c>
      <c r="K12" s="18">
        <f t="shared" si="4"/>
        <v>0</v>
      </c>
      <c r="L12" s="21">
        <f t="shared" si="5"/>
        <v>0</v>
      </c>
      <c r="M12" s="21"/>
    </row>
    <row r="13" spans="2:13" ht="15" thickBot="1">
      <c r="B13" s="2" t="s">
        <v>18</v>
      </c>
      <c r="C13" s="23">
        <f>C12</f>
        <v>1.47E-2</v>
      </c>
      <c r="D13" s="15">
        <v>40391</v>
      </c>
      <c r="E13" s="16">
        <f t="shared" si="0"/>
        <v>2010</v>
      </c>
      <c r="F13" s="16" t="str">
        <f t="shared" si="1"/>
        <v>Q3</v>
      </c>
      <c r="G13" s="17" t="str">
        <f t="shared" si="2"/>
        <v>2010 Q3</v>
      </c>
      <c r="H13" s="18">
        <f t="shared" si="6"/>
        <v>0</v>
      </c>
      <c r="I13" s="19"/>
      <c r="J13" s="20">
        <f t="shared" si="3"/>
        <v>8.8999999999999999E-3</v>
      </c>
      <c r="K13" s="18">
        <f t="shared" si="4"/>
        <v>0</v>
      </c>
      <c r="L13" s="21">
        <f t="shared" si="5"/>
        <v>0</v>
      </c>
      <c r="M13" s="21"/>
    </row>
    <row r="14" spans="2:13" ht="15" thickBot="1">
      <c r="B14" s="2" t="s">
        <v>19</v>
      </c>
      <c r="C14" s="24">
        <v>1.47E-2</v>
      </c>
      <c r="D14" s="15">
        <v>40422</v>
      </c>
      <c r="E14" s="16">
        <f t="shared" si="0"/>
        <v>2010</v>
      </c>
      <c r="F14" s="16" t="str">
        <f t="shared" si="1"/>
        <v>Q3</v>
      </c>
      <c r="G14" s="17" t="str">
        <f t="shared" si="2"/>
        <v>2010 Q3</v>
      </c>
      <c r="H14" s="18">
        <f t="shared" si="6"/>
        <v>0</v>
      </c>
      <c r="I14" s="19"/>
      <c r="J14" s="20">
        <f t="shared" si="3"/>
        <v>8.8999999999999999E-3</v>
      </c>
      <c r="K14" s="18">
        <f t="shared" si="4"/>
        <v>0</v>
      </c>
      <c r="L14" s="21">
        <f t="shared" si="5"/>
        <v>0</v>
      </c>
      <c r="M14" s="21"/>
    </row>
    <row r="15" spans="2:13" ht="15" thickBot="1">
      <c r="B15" s="2" t="s">
        <v>20</v>
      </c>
      <c r="C15" s="24">
        <v>1.47E-2</v>
      </c>
      <c r="D15" s="15">
        <v>40452</v>
      </c>
      <c r="E15" s="16">
        <f t="shared" si="0"/>
        <v>2010</v>
      </c>
      <c r="F15" s="16" t="str">
        <f t="shared" si="1"/>
        <v>Q4</v>
      </c>
      <c r="G15" s="17" t="str">
        <f t="shared" si="2"/>
        <v>2010 Q4</v>
      </c>
      <c r="H15" s="18">
        <f t="shared" si="6"/>
        <v>0</v>
      </c>
      <c r="I15" s="19"/>
      <c r="J15" s="20">
        <f t="shared" si="3"/>
        <v>1.2E-2</v>
      </c>
      <c r="K15" s="18">
        <f t="shared" si="4"/>
        <v>0</v>
      </c>
      <c r="L15" s="21">
        <f t="shared" si="5"/>
        <v>0</v>
      </c>
      <c r="M15" s="21"/>
    </row>
    <row r="16" spans="2:13" ht="15" thickBot="1">
      <c r="B16" s="2" t="s">
        <v>21</v>
      </c>
      <c r="C16" s="24">
        <v>1.47E-2</v>
      </c>
      <c r="D16" s="15">
        <v>40483</v>
      </c>
      <c r="E16" s="16">
        <f t="shared" si="0"/>
        <v>2010</v>
      </c>
      <c r="F16" s="16" t="str">
        <f t="shared" si="1"/>
        <v>Q4</v>
      </c>
      <c r="G16" s="17" t="str">
        <f t="shared" si="2"/>
        <v>2010 Q4</v>
      </c>
      <c r="H16" s="18">
        <f t="shared" si="6"/>
        <v>0</v>
      </c>
      <c r="I16" s="19"/>
      <c r="J16" s="20">
        <f t="shared" si="3"/>
        <v>1.2E-2</v>
      </c>
      <c r="K16" s="18">
        <f t="shared" si="4"/>
        <v>0</v>
      </c>
      <c r="L16" s="21">
        <f t="shared" si="5"/>
        <v>0</v>
      </c>
      <c r="M16" s="21"/>
    </row>
    <row r="17" spans="2:14" ht="15" thickBot="1">
      <c r="B17" s="2" t="s">
        <v>22</v>
      </c>
      <c r="C17" s="24">
        <v>1.47E-2</v>
      </c>
      <c r="D17" s="15">
        <v>40513</v>
      </c>
      <c r="E17" s="16">
        <f t="shared" si="0"/>
        <v>2010</v>
      </c>
      <c r="F17" s="16" t="str">
        <f t="shared" si="1"/>
        <v>Q4</v>
      </c>
      <c r="G17" s="17" t="str">
        <f t="shared" si="2"/>
        <v>2010 Q4</v>
      </c>
      <c r="H17" s="18">
        <f t="shared" si="6"/>
        <v>0</v>
      </c>
      <c r="I17" s="19"/>
      <c r="J17" s="20">
        <f t="shared" si="3"/>
        <v>1.2E-2</v>
      </c>
      <c r="K17" s="18">
        <f t="shared" si="4"/>
        <v>0</v>
      </c>
      <c r="L17" s="21">
        <f t="shared" si="5"/>
        <v>0</v>
      </c>
      <c r="M17" s="21">
        <f>SUM(I6:I17)+SUM(K6:K17)</f>
        <v>0</v>
      </c>
    </row>
    <row r="18" spans="2:14" ht="15" thickBot="1">
      <c r="B18" s="2" t="s">
        <v>23</v>
      </c>
      <c r="C18" s="24">
        <v>1.47E-2</v>
      </c>
      <c r="D18" s="15">
        <v>40544</v>
      </c>
      <c r="E18" s="16">
        <f t="shared" si="0"/>
        <v>2011</v>
      </c>
      <c r="F18" s="16" t="str">
        <f t="shared" si="1"/>
        <v>Q1</v>
      </c>
      <c r="G18" s="17" t="str">
        <f t="shared" si="2"/>
        <v>2011 Q1</v>
      </c>
      <c r="H18" s="18">
        <f t="shared" si="6"/>
        <v>0</v>
      </c>
      <c r="I18" s="19"/>
      <c r="J18" s="20">
        <f t="shared" si="3"/>
        <v>1.47E-2</v>
      </c>
      <c r="K18" s="18">
        <f t="shared" si="4"/>
        <v>0</v>
      </c>
      <c r="L18" s="21">
        <f t="shared" si="5"/>
        <v>0</v>
      </c>
      <c r="M18" s="21"/>
    </row>
    <row r="19" spans="2:14" ht="15" thickBot="1">
      <c r="B19" s="2" t="s">
        <v>24</v>
      </c>
      <c r="C19" s="24">
        <v>1.47E-2</v>
      </c>
      <c r="D19" s="15">
        <v>40575</v>
      </c>
      <c r="E19" s="16">
        <f t="shared" si="0"/>
        <v>2011</v>
      </c>
      <c r="F19" s="16" t="str">
        <f t="shared" si="1"/>
        <v>Q1</v>
      </c>
      <c r="G19" s="17" t="str">
        <f t="shared" si="2"/>
        <v>2011 Q1</v>
      </c>
      <c r="H19" s="18">
        <f t="shared" si="6"/>
        <v>0</v>
      </c>
      <c r="I19" s="19"/>
      <c r="J19" s="20">
        <f t="shared" si="3"/>
        <v>1.47E-2</v>
      </c>
      <c r="K19" s="18">
        <f t="shared" si="4"/>
        <v>0</v>
      </c>
      <c r="L19" s="21">
        <f t="shared" si="5"/>
        <v>0</v>
      </c>
      <c r="M19" s="21"/>
    </row>
    <row r="20" spans="2:14" ht="15" thickBot="1">
      <c r="B20" s="2" t="s">
        <v>25</v>
      </c>
      <c r="C20" s="24">
        <v>1.47E-2</v>
      </c>
      <c r="D20" s="15">
        <v>40603</v>
      </c>
      <c r="E20" s="16">
        <f t="shared" si="0"/>
        <v>2011</v>
      </c>
      <c r="F20" s="16" t="str">
        <f t="shared" si="1"/>
        <v>Q1</v>
      </c>
      <c r="G20" s="17" t="str">
        <f t="shared" si="2"/>
        <v>2011 Q1</v>
      </c>
      <c r="H20" s="18">
        <f t="shared" si="6"/>
        <v>0</v>
      </c>
      <c r="I20" s="19"/>
      <c r="J20" s="20">
        <f t="shared" si="3"/>
        <v>1.47E-2</v>
      </c>
      <c r="K20" s="18">
        <f t="shared" si="4"/>
        <v>0</v>
      </c>
      <c r="L20" s="21">
        <f t="shared" si="5"/>
        <v>0</v>
      </c>
      <c r="M20" s="21"/>
    </row>
    <row r="21" spans="2:14" ht="15" thickBot="1">
      <c r="B21" s="2" t="s">
        <v>26</v>
      </c>
      <c r="C21" s="24">
        <v>1.47E-2</v>
      </c>
      <c r="D21" s="15">
        <v>40634</v>
      </c>
      <c r="E21" s="16">
        <f t="shared" si="0"/>
        <v>2011</v>
      </c>
      <c r="F21" s="16" t="str">
        <f t="shared" si="1"/>
        <v>Q2</v>
      </c>
      <c r="G21" s="17" t="str">
        <f t="shared" si="2"/>
        <v>2011 Q2</v>
      </c>
      <c r="H21" s="18">
        <f t="shared" si="6"/>
        <v>0</v>
      </c>
      <c r="I21" s="19"/>
      <c r="J21" s="20">
        <f t="shared" si="3"/>
        <v>1.47E-2</v>
      </c>
      <c r="K21" s="18">
        <f t="shared" si="4"/>
        <v>0</v>
      </c>
      <c r="L21" s="21">
        <f t="shared" si="5"/>
        <v>0</v>
      </c>
      <c r="M21" s="21"/>
    </row>
    <row r="22" spans="2:14" ht="15" thickBot="1">
      <c r="B22" s="2" t="s">
        <v>29</v>
      </c>
      <c r="C22" s="24">
        <v>1.47E-2</v>
      </c>
      <c r="D22" s="15">
        <v>40664</v>
      </c>
      <c r="E22" s="16">
        <f t="shared" si="0"/>
        <v>2011</v>
      </c>
      <c r="F22" s="16" t="str">
        <f t="shared" si="1"/>
        <v>Q2</v>
      </c>
      <c r="G22" s="17" t="str">
        <f t="shared" si="2"/>
        <v>2011 Q2</v>
      </c>
      <c r="H22" s="18">
        <f t="shared" si="6"/>
        <v>0</v>
      </c>
      <c r="I22" s="19">
        <v>74665</v>
      </c>
      <c r="J22" s="20">
        <f t="shared" si="3"/>
        <v>1.47E-2</v>
      </c>
      <c r="K22" s="18">
        <f t="shared" si="4"/>
        <v>0</v>
      </c>
      <c r="L22" s="21">
        <f t="shared" si="5"/>
        <v>74665</v>
      </c>
      <c r="M22" s="21"/>
      <c r="N22" s="44"/>
    </row>
    <row r="23" spans="2:14" ht="15" thickBot="1">
      <c r="B23" s="2" t="s">
        <v>30</v>
      </c>
      <c r="C23" s="24">
        <v>1.47E-2</v>
      </c>
      <c r="D23" s="15">
        <v>40695</v>
      </c>
      <c r="E23" s="16">
        <f t="shared" si="0"/>
        <v>2011</v>
      </c>
      <c r="F23" s="16" t="str">
        <f t="shared" si="1"/>
        <v>Q2</v>
      </c>
      <c r="G23" s="17" t="str">
        <f t="shared" si="2"/>
        <v>2011 Q2</v>
      </c>
      <c r="H23" s="18">
        <f>H22+I22</f>
        <v>74665</v>
      </c>
      <c r="I23" s="19">
        <v>14933</v>
      </c>
      <c r="J23" s="20">
        <f t="shared" si="3"/>
        <v>1.47E-2</v>
      </c>
      <c r="K23" s="18">
        <f t="shared" si="4"/>
        <v>91.46</v>
      </c>
      <c r="L23" s="21">
        <f t="shared" si="5"/>
        <v>89689.46</v>
      </c>
      <c r="M23" s="21"/>
      <c r="N23" s="44"/>
    </row>
    <row r="24" spans="2:14" ht="15" thickBot="1">
      <c r="B24" s="2" t="s">
        <v>31</v>
      </c>
      <c r="C24" s="24">
        <v>1.47E-2</v>
      </c>
      <c r="D24" s="15">
        <v>40725</v>
      </c>
      <c r="E24" s="16">
        <f t="shared" si="0"/>
        <v>2011</v>
      </c>
      <c r="F24" s="16" t="str">
        <f t="shared" si="1"/>
        <v>Q3</v>
      </c>
      <c r="G24" s="17" t="str">
        <f t="shared" si="2"/>
        <v>2011 Q3</v>
      </c>
      <c r="H24" s="18">
        <f t="shared" ref="H24:H65" si="7">H23+I23</f>
        <v>89598</v>
      </c>
      <c r="I24" s="19">
        <v>14933</v>
      </c>
      <c r="J24" s="20">
        <f t="shared" si="3"/>
        <v>1.47E-2</v>
      </c>
      <c r="K24" s="18">
        <f t="shared" si="4"/>
        <v>109.76</v>
      </c>
      <c r="L24" s="21">
        <f t="shared" si="5"/>
        <v>104640.76</v>
      </c>
      <c r="M24" s="21"/>
      <c r="N24" s="44"/>
    </row>
    <row r="25" spans="2:14" ht="15" thickBot="1">
      <c r="B25" s="2" t="s">
        <v>28</v>
      </c>
      <c r="C25" s="24">
        <v>1.47E-2</v>
      </c>
      <c r="D25" s="15">
        <v>40756</v>
      </c>
      <c r="E25" s="16">
        <f t="shared" si="0"/>
        <v>2011</v>
      </c>
      <c r="F25" s="16" t="str">
        <f t="shared" si="1"/>
        <v>Q3</v>
      </c>
      <c r="G25" s="17" t="str">
        <f t="shared" si="2"/>
        <v>2011 Q3</v>
      </c>
      <c r="H25" s="18">
        <f t="shared" si="7"/>
        <v>104531</v>
      </c>
      <c r="I25" s="19">
        <v>14933</v>
      </c>
      <c r="J25" s="20">
        <f t="shared" si="3"/>
        <v>1.47E-2</v>
      </c>
      <c r="K25" s="18">
        <f t="shared" si="4"/>
        <v>128.05000000000001</v>
      </c>
      <c r="L25" s="21">
        <f t="shared" si="5"/>
        <v>119592.05</v>
      </c>
      <c r="M25" s="21"/>
      <c r="N25" s="44"/>
    </row>
    <row r="26" spans="2:14" ht="15" thickBot="1">
      <c r="B26" s="1"/>
      <c r="C26" s="1"/>
      <c r="D26" s="15">
        <v>40787</v>
      </c>
      <c r="E26" s="16">
        <f t="shared" si="0"/>
        <v>2011</v>
      </c>
      <c r="F26" s="16" t="str">
        <f t="shared" si="1"/>
        <v>Q3</v>
      </c>
      <c r="G26" s="17" t="str">
        <f t="shared" si="2"/>
        <v>2011 Q3</v>
      </c>
      <c r="H26" s="18">
        <f t="shared" si="7"/>
        <v>119464</v>
      </c>
      <c r="I26" s="19">
        <v>14933</v>
      </c>
      <c r="J26" s="20">
        <f t="shared" si="3"/>
        <v>1.47E-2</v>
      </c>
      <c r="K26" s="18">
        <f t="shared" si="4"/>
        <v>146.34</v>
      </c>
      <c r="L26" s="21">
        <f t="shared" si="5"/>
        <v>134543.34</v>
      </c>
      <c r="M26" s="21"/>
      <c r="N26" s="44"/>
    </row>
    <row r="27" spans="2:14" ht="15" thickBot="1">
      <c r="B27" s="1"/>
      <c r="C27" s="1"/>
      <c r="D27" s="15">
        <v>40817</v>
      </c>
      <c r="E27" s="16">
        <f t="shared" si="0"/>
        <v>2011</v>
      </c>
      <c r="F27" s="16" t="str">
        <f t="shared" si="1"/>
        <v>Q4</v>
      </c>
      <c r="G27" s="17" t="str">
        <f t="shared" si="2"/>
        <v>2011 Q4</v>
      </c>
      <c r="H27" s="18">
        <f t="shared" si="7"/>
        <v>134397</v>
      </c>
      <c r="I27" s="19">
        <v>14933</v>
      </c>
      <c r="J27" s="20">
        <f t="shared" si="3"/>
        <v>1.47E-2</v>
      </c>
      <c r="K27" s="18">
        <f t="shared" si="4"/>
        <v>164.64</v>
      </c>
      <c r="L27" s="21">
        <f t="shared" si="5"/>
        <v>149494.64000000001</v>
      </c>
      <c r="M27" s="21"/>
      <c r="N27" s="44"/>
    </row>
    <row r="28" spans="2:14" ht="15" thickBot="1">
      <c r="B28" s="1"/>
      <c r="C28" s="1"/>
      <c r="D28" s="15">
        <v>40848</v>
      </c>
      <c r="E28" s="16">
        <f t="shared" si="0"/>
        <v>2011</v>
      </c>
      <c r="F28" s="16" t="str">
        <f t="shared" si="1"/>
        <v>Q4</v>
      </c>
      <c r="G28" s="17" t="str">
        <f t="shared" si="2"/>
        <v>2011 Q4</v>
      </c>
      <c r="H28" s="18">
        <f t="shared" si="7"/>
        <v>149330</v>
      </c>
      <c r="I28" s="19">
        <v>14933</v>
      </c>
      <c r="J28" s="20">
        <f t="shared" si="3"/>
        <v>1.47E-2</v>
      </c>
      <c r="K28" s="18">
        <f t="shared" si="4"/>
        <v>182.93</v>
      </c>
      <c r="L28" s="21">
        <f t="shared" si="5"/>
        <v>164445.93</v>
      </c>
      <c r="M28" s="21"/>
      <c r="N28" s="44"/>
    </row>
    <row r="29" spans="2:14" ht="15" thickBot="1">
      <c r="B29" s="1"/>
      <c r="C29" s="1"/>
      <c r="D29" s="15">
        <v>40878</v>
      </c>
      <c r="E29" s="16">
        <f t="shared" si="0"/>
        <v>2011</v>
      </c>
      <c r="F29" s="16" t="str">
        <f t="shared" si="1"/>
        <v>Q4</v>
      </c>
      <c r="G29" s="17" t="str">
        <f t="shared" si="2"/>
        <v>2011 Q4</v>
      </c>
      <c r="H29" s="18">
        <f t="shared" si="7"/>
        <v>164263</v>
      </c>
      <c r="I29" s="19">
        <v>14933</v>
      </c>
      <c r="J29" s="20">
        <f t="shared" si="3"/>
        <v>1.47E-2</v>
      </c>
      <c r="K29" s="18">
        <f t="shared" si="4"/>
        <v>201.22</v>
      </c>
      <c r="L29" s="21">
        <f t="shared" si="5"/>
        <v>179397.22</v>
      </c>
      <c r="M29" s="21">
        <f>SUM(I18:I29)+SUM(K18:K29)</f>
        <v>180220.4</v>
      </c>
      <c r="N29" s="44"/>
    </row>
    <row r="30" spans="2:14" ht="15" thickBot="1">
      <c r="B30" s="1"/>
      <c r="C30" s="1"/>
      <c r="D30" s="15">
        <v>40909</v>
      </c>
      <c r="E30" s="16">
        <f t="shared" si="0"/>
        <v>2012</v>
      </c>
      <c r="F30" s="16" t="str">
        <f t="shared" si="1"/>
        <v>Q1</v>
      </c>
      <c r="G30" s="17" t="str">
        <f t="shared" si="2"/>
        <v>2012 Q1</v>
      </c>
      <c r="H30" s="18">
        <f t="shared" si="7"/>
        <v>179196</v>
      </c>
      <c r="I30" s="19">
        <v>14933</v>
      </c>
      <c r="J30" s="20">
        <f t="shared" si="3"/>
        <v>1.47E-2</v>
      </c>
      <c r="K30" s="18">
        <f t="shared" si="4"/>
        <v>219.52</v>
      </c>
      <c r="L30" s="21">
        <f t="shared" si="5"/>
        <v>194348.52</v>
      </c>
      <c r="M30" s="21"/>
      <c r="N30" s="44"/>
    </row>
    <row r="31" spans="2:14" ht="15" thickBot="1">
      <c r="B31" s="1"/>
      <c r="C31" s="1"/>
      <c r="D31" s="15">
        <v>40940</v>
      </c>
      <c r="E31" s="16">
        <f t="shared" si="0"/>
        <v>2012</v>
      </c>
      <c r="F31" s="16" t="str">
        <f t="shared" si="1"/>
        <v>Q1</v>
      </c>
      <c r="G31" s="17" t="str">
        <f t="shared" si="2"/>
        <v>2012 Q1</v>
      </c>
      <c r="H31" s="18">
        <f t="shared" si="7"/>
        <v>194129</v>
      </c>
      <c r="I31" s="19">
        <v>13971</v>
      </c>
      <c r="J31" s="20">
        <f t="shared" si="3"/>
        <v>1.47E-2</v>
      </c>
      <c r="K31" s="18">
        <f t="shared" si="4"/>
        <v>237.81</v>
      </c>
      <c r="L31" s="21">
        <f t="shared" si="5"/>
        <v>208337.81</v>
      </c>
      <c r="M31" s="21"/>
      <c r="N31" s="44"/>
    </row>
    <row r="32" spans="2:14" ht="15" thickBot="1">
      <c r="B32" s="1"/>
      <c r="C32" s="1"/>
      <c r="D32" s="15">
        <v>40969</v>
      </c>
      <c r="E32" s="16">
        <f t="shared" si="0"/>
        <v>2012</v>
      </c>
      <c r="F32" s="16" t="str">
        <f t="shared" si="1"/>
        <v>Q1</v>
      </c>
      <c r="G32" s="17" t="str">
        <f t="shared" si="2"/>
        <v>2012 Q1</v>
      </c>
      <c r="H32" s="18">
        <f t="shared" si="7"/>
        <v>208100</v>
      </c>
      <c r="I32" s="19">
        <v>13009</v>
      </c>
      <c r="J32" s="20">
        <f t="shared" si="3"/>
        <v>1.47E-2</v>
      </c>
      <c r="K32" s="18">
        <f t="shared" si="4"/>
        <v>254.92</v>
      </c>
      <c r="L32" s="21">
        <f t="shared" si="5"/>
        <v>221363.92</v>
      </c>
      <c r="M32" s="21"/>
      <c r="N32" s="44"/>
    </row>
    <row r="33" spans="2:14" ht="15" thickBot="1">
      <c r="B33" s="1"/>
      <c r="C33" s="1"/>
      <c r="D33" s="15">
        <v>41000</v>
      </c>
      <c r="E33" s="16">
        <f t="shared" si="0"/>
        <v>2012</v>
      </c>
      <c r="F33" s="16" t="str">
        <f t="shared" si="1"/>
        <v>Q2</v>
      </c>
      <c r="G33" s="17" t="str">
        <f t="shared" si="2"/>
        <v>2012 Q2</v>
      </c>
      <c r="H33" s="18">
        <f t="shared" si="7"/>
        <v>221109</v>
      </c>
      <c r="I33" s="19">
        <v>13971</v>
      </c>
      <c r="J33" s="20">
        <f t="shared" si="3"/>
        <v>1.47E-2</v>
      </c>
      <c r="K33" s="18">
        <f t="shared" si="4"/>
        <v>270.86</v>
      </c>
      <c r="L33" s="21">
        <f t="shared" si="5"/>
        <v>235350.86</v>
      </c>
      <c r="M33" s="21"/>
      <c r="N33" s="44"/>
    </row>
    <row r="34" spans="2:14" ht="15" thickBot="1">
      <c r="B34" s="1"/>
      <c r="C34" s="1"/>
      <c r="D34" s="15">
        <v>41030</v>
      </c>
      <c r="E34" s="16">
        <f t="shared" si="0"/>
        <v>2012</v>
      </c>
      <c r="F34" s="16" t="str">
        <f t="shared" si="1"/>
        <v>Q2</v>
      </c>
      <c r="G34" s="17" t="str">
        <f t="shared" si="2"/>
        <v>2012 Q2</v>
      </c>
      <c r="H34" s="18">
        <f t="shared" si="7"/>
        <v>235080</v>
      </c>
      <c r="I34" s="19">
        <v>13971</v>
      </c>
      <c r="J34" s="20">
        <f t="shared" si="3"/>
        <v>1.47E-2</v>
      </c>
      <c r="K34" s="18">
        <f t="shared" si="4"/>
        <v>287.97000000000003</v>
      </c>
      <c r="L34" s="21">
        <f t="shared" si="5"/>
        <v>249338.97</v>
      </c>
      <c r="M34" s="21"/>
      <c r="N34" s="44"/>
    </row>
    <row r="35" spans="2:14" ht="15" thickBot="1">
      <c r="B35" s="1"/>
      <c r="C35" s="1"/>
      <c r="D35" s="15">
        <v>41061</v>
      </c>
      <c r="E35" s="16">
        <f t="shared" si="0"/>
        <v>2012</v>
      </c>
      <c r="F35" s="16" t="str">
        <f t="shared" si="1"/>
        <v>Q2</v>
      </c>
      <c r="G35" s="17" t="str">
        <f t="shared" si="2"/>
        <v>2012 Q2</v>
      </c>
      <c r="H35" s="18">
        <f t="shared" si="7"/>
        <v>249051</v>
      </c>
      <c r="I35" s="19">
        <v>13971</v>
      </c>
      <c r="J35" s="20">
        <f t="shared" si="3"/>
        <v>1.47E-2</v>
      </c>
      <c r="K35" s="18">
        <f t="shared" si="4"/>
        <v>305.08999999999997</v>
      </c>
      <c r="L35" s="21">
        <f t="shared" si="5"/>
        <v>263327.09000000003</v>
      </c>
      <c r="M35" s="21"/>
      <c r="N35" s="44"/>
    </row>
    <row r="36" spans="2:14" ht="15" thickBot="1">
      <c r="B36" s="1"/>
      <c r="C36" s="1"/>
      <c r="D36" s="15">
        <v>41091</v>
      </c>
      <c r="E36" s="16">
        <f t="shared" si="0"/>
        <v>2012</v>
      </c>
      <c r="F36" s="16" t="str">
        <f t="shared" si="1"/>
        <v>Q3</v>
      </c>
      <c r="G36" s="17" t="str">
        <f t="shared" si="2"/>
        <v>2012 Q3</v>
      </c>
      <c r="H36" s="18">
        <f t="shared" si="7"/>
        <v>263022</v>
      </c>
      <c r="I36" s="19">
        <v>13971</v>
      </c>
      <c r="J36" s="20">
        <f t="shared" si="3"/>
        <v>1.47E-2</v>
      </c>
      <c r="K36" s="18">
        <f t="shared" si="4"/>
        <v>322.2</v>
      </c>
      <c r="L36" s="21">
        <f t="shared" si="5"/>
        <v>277315.20000000001</v>
      </c>
      <c r="M36" s="21"/>
      <c r="N36" s="44"/>
    </row>
    <row r="37" spans="2:14" ht="15" thickBot="1">
      <c r="B37" s="1"/>
      <c r="C37" s="1"/>
      <c r="D37" s="15">
        <v>41122</v>
      </c>
      <c r="E37" s="16">
        <f t="shared" si="0"/>
        <v>2012</v>
      </c>
      <c r="F37" s="16" t="str">
        <f t="shared" si="1"/>
        <v>Q3</v>
      </c>
      <c r="G37" s="17" t="str">
        <f t="shared" si="2"/>
        <v>2012 Q3</v>
      </c>
      <c r="H37" s="18">
        <f t="shared" si="7"/>
        <v>276993</v>
      </c>
      <c r="I37" s="19">
        <v>13971</v>
      </c>
      <c r="J37" s="20">
        <f t="shared" si="3"/>
        <v>1.47E-2</v>
      </c>
      <c r="K37" s="18">
        <f t="shared" si="4"/>
        <v>339.32</v>
      </c>
      <c r="L37" s="21">
        <f t="shared" si="5"/>
        <v>291303.32</v>
      </c>
      <c r="M37" s="21"/>
      <c r="N37" s="44"/>
    </row>
    <row r="38" spans="2:14" ht="15" thickBot="1">
      <c r="B38" s="1"/>
      <c r="C38" s="1"/>
      <c r="D38" s="15">
        <v>41153</v>
      </c>
      <c r="E38" s="16">
        <f t="shared" si="0"/>
        <v>2012</v>
      </c>
      <c r="F38" s="16" t="str">
        <f t="shared" si="1"/>
        <v>Q3</v>
      </c>
      <c r="G38" s="17" t="str">
        <f t="shared" si="2"/>
        <v>2012 Q3</v>
      </c>
      <c r="H38" s="18">
        <f t="shared" si="7"/>
        <v>290964</v>
      </c>
      <c r="I38" s="19">
        <v>13971</v>
      </c>
      <c r="J38" s="20">
        <f t="shared" si="3"/>
        <v>1.47E-2</v>
      </c>
      <c r="K38" s="18">
        <f t="shared" si="4"/>
        <v>356.43</v>
      </c>
      <c r="L38" s="21">
        <f t="shared" si="5"/>
        <v>305291.43</v>
      </c>
      <c r="M38" s="21"/>
      <c r="N38" s="44"/>
    </row>
    <row r="39" spans="2:14" ht="15" thickBot="1">
      <c r="B39" s="1"/>
      <c r="C39" s="1"/>
      <c r="D39" s="15">
        <v>41183</v>
      </c>
      <c r="E39" s="16">
        <f t="shared" si="0"/>
        <v>2012</v>
      </c>
      <c r="F39" s="16" t="str">
        <f t="shared" si="1"/>
        <v>Q4</v>
      </c>
      <c r="G39" s="17" t="str">
        <f t="shared" si="2"/>
        <v>2012 Q4</v>
      </c>
      <c r="H39" s="18">
        <f t="shared" si="7"/>
        <v>304935</v>
      </c>
      <c r="I39" s="19">
        <v>13971</v>
      </c>
      <c r="J39" s="20">
        <f t="shared" si="3"/>
        <v>1.47E-2</v>
      </c>
      <c r="K39" s="18">
        <f t="shared" si="4"/>
        <v>373.55</v>
      </c>
      <c r="L39" s="21">
        <f t="shared" si="5"/>
        <v>319279.55</v>
      </c>
      <c r="M39" s="21"/>
      <c r="N39" s="44"/>
    </row>
    <row r="40" spans="2:14" ht="15" thickBot="1">
      <c r="B40" s="1"/>
      <c r="C40" s="1"/>
      <c r="D40" s="15">
        <v>41214</v>
      </c>
      <c r="E40" s="16">
        <f t="shared" si="0"/>
        <v>2012</v>
      </c>
      <c r="F40" s="16" t="str">
        <f t="shared" si="1"/>
        <v>Q4</v>
      </c>
      <c r="G40" s="17" t="str">
        <f t="shared" si="2"/>
        <v>2012 Q4</v>
      </c>
      <c r="H40" s="18">
        <f t="shared" si="7"/>
        <v>318906</v>
      </c>
      <c r="I40" s="19">
        <v>13971</v>
      </c>
      <c r="J40" s="20">
        <f t="shared" si="3"/>
        <v>1.47E-2</v>
      </c>
      <c r="K40" s="18">
        <f t="shared" si="4"/>
        <v>390.66</v>
      </c>
      <c r="L40" s="21">
        <f t="shared" si="5"/>
        <v>333267.65999999997</v>
      </c>
      <c r="M40" s="21"/>
      <c r="N40" s="44"/>
    </row>
    <row r="41" spans="2:14" ht="15" thickBot="1">
      <c r="B41" s="1"/>
      <c r="C41" s="1"/>
      <c r="D41" s="15">
        <v>41244</v>
      </c>
      <c r="E41" s="16">
        <f t="shared" si="0"/>
        <v>2012</v>
      </c>
      <c r="F41" s="16" t="str">
        <f t="shared" si="1"/>
        <v>Q4</v>
      </c>
      <c r="G41" s="17" t="str">
        <f t="shared" si="2"/>
        <v>2012 Q4</v>
      </c>
      <c r="H41" s="18">
        <f t="shared" si="7"/>
        <v>332877</v>
      </c>
      <c r="I41" s="19">
        <v>13971</v>
      </c>
      <c r="J41" s="20">
        <f t="shared" si="3"/>
        <v>1.47E-2</v>
      </c>
      <c r="K41" s="18">
        <f t="shared" si="4"/>
        <v>407.77</v>
      </c>
      <c r="L41" s="21">
        <f t="shared" si="5"/>
        <v>347255.77</v>
      </c>
      <c r="M41" s="21">
        <f>SUM(I30:I41)+SUM(K30:K41)</f>
        <v>171418.1</v>
      </c>
      <c r="N41" s="44"/>
    </row>
    <row r="42" spans="2:14" ht="15" thickBot="1">
      <c r="C42" s="43"/>
      <c r="D42" s="15">
        <v>41275</v>
      </c>
      <c r="E42" s="16">
        <f t="shared" si="0"/>
        <v>2013</v>
      </c>
      <c r="F42" s="16" t="str">
        <f t="shared" si="1"/>
        <v>Q1</v>
      </c>
      <c r="G42" s="17" t="str">
        <f t="shared" si="2"/>
        <v>2013 Q1</v>
      </c>
      <c r="H42" s="18">
        <f t="shared" si="7"/>
        <v>346848</v>
      </c>
      <c r="I42" s="19">
        <v>13810</v>
      </c>
      <c r="J42" s="20">
        <f t="shared" si="3"/>
        <v>1.47E-2</v>
      </c>
      <c r="K42" s="18">
        <f t="shared" si="4"/>
        <v>424.89</v>
      </c>
      <c r="L42" s="21">
        <f t="shared" si="5"/>
        <v>361082.89</v>
      </c>
      <c r="M42" s="21"/>
      <c r="N42" s="44"/>
    </row>
    <row r="43" spans="2:14" ht="15" thickBot="1">
      <c r="D43" s="15">
        <v>41306</v>
      </c>
      <c r="E43" s="16">
        <f t="shared" si="0"/>
        <v>2013</v>
      </c>
      <c r="F43" s="16" t="str">
        <f t="shared" si="1"/>
        <v>Q1</v>
      </c>
      <c r="G43" s="17" t="str">
        <f t="shared" si="2"/>
        <v>2013 Q1</v>
      </c>
      <c r="H43" s="18">
        <f t="shared" si="7"/>
        <v>360658</v>
      </c>
      <c r="I43" s="19">
        <v>13810</v>
      </c>
      <c r="J43" s="20">
        <f t="shared" si="3"/>
        <v>1.47E-2</v>
      </c>
      <c r="K43" s="18">
        <f t="shared" si="4"/>
        <v>441.81</v>
      </c>
      <c r="L43" s="21">
        <f t="shared" si="5"/>
        <v>374909.81</v>
      </c>
      <c r="M43" s="21"/>
      <c r="N43" s="44"/>
    </row>
    <row r="44" spans="2:14" ht="15" thickBot="1">
      <c r="D44" s="15">
        <v>41334</v>
      </c>
      <c r="E44" s="16">
        <f t="shared" si="0"/>
        <v>2013</v>
      </c>
      <c r="F44" s="16" t="str">
        <f t="shared" si="1"/>
        <v>Q1</v>
      </c>
      <c r="G44" s="17" t="str">
        <f t="shared" si="2"/>
        <v>2013 Q1</v>
      </c>
      <c r="H44" s="18">
        <f t="shared" si="7"/>
        <v>374468</v>
      </c>
      <c r="I44" s="19">
        <v>13810</v>
      </c>
      <c r="J44" s="20">
        <f t="shared" si="3"/>
        <v>1.47E-2</v>
      </c>
      <c r="K44" s="18">
        <f t="shared" si="4"/>
        <v>458.72</v>
      </c>
      <c r="L44" s="21">
        <f t="shared" si="5"/>
        <v>388736.72</v>
      </c>
      <c r="M44" s="21"/>
      <c r="N44" s="44"/>
    </row>
    <row r="45" spans="2:14" ht="15" thickBot="1">
      <c r="D45" s="15">
        <v>41365</v>
      </c>
      <c r="E45" s="16">
        <f t="shared" si="0"/>
        <v>2013</v>
      </c>
      <c r="F45" s="16" t="str">
        <f t="shared" si="1"/>
        <v>Q2</v>
      </c>
      <c r="G45" s="17" t="str">
        <f t="shared" si="2"/>
        <v>2013 Q2</v>
      </c>
      <c r="H45" s="18">
        <f t="shared" si="7"/>
        <v>388278</v>
      </c>
      <c r="I45" s="19">
        <v>13810</v>
      </c>
      <c r="J45" s="20">
        <f t="shared" si="3"/>
        <v>1.47E-2</v>
      </c>
      <c r="K45" s="18">
        <f t="shared" si="4"/>
        <v>475.64</v>
      </c>
      <c r="L45" s="21">
        <f t="shared" si="5"/>
        <v>402563.64</v>
      </c>
      <c r="M45" s="21"/>
      <c r="N45" s="52"/>
    </row>
    <row r="46" spans="2:14" ht="15" thickBot="1">
      <c r="D46" s="15">
        <v>41395</v>
      </c>
      <c r="E46" s="16">
        <f t="shared" si="0"/>
        <v>2013</v>
      </c>
      <c r="F46" s="16" t="str">
        <f t="shared" si="1"/>
        <v>Q2</v>
      </c>
      <c r="G46" s="17" t="str">
        <f t="shared" si="2"/>
        <v>2013 Q2</v>
      </c>
      <c r="H46" s="18">
        <f t="shared" si="7"/>
        <v>402088</v>
      </c>
      <c r="I46" s="19">
        <v>13810</v>
      </c>
      <c r="J46" s="20">
        <f t="shared" si="3"/>
        <v>1.47E-2</v>
      </c>
      <c r="K46" s="18">
        <f t="shared" si="4"/>
        <v>492.56</v>
      </c>
      <c r="L46" s="21">
        <f t="shared" si="5"/>
        <v>416390.56</v>
      </c>
      <c r="M46" s="21"/>
      <c r="N46" s="44"/>
    </row>
    <row r="47" spans="2:14" ht="15" thickBot="1">
      <c r="D47" s="15">
        <v>41426</v>
      </c>
      <c r="E47" s="16">
        <f t="shared" si="0"/>
        <v>2013</v>
      </c>
      <c r="F47" s="16" t="str">
        <f t="shared" si="1"/>
        <v>Q2</v>
      </c>
      <c r="G47" s="17" t="str">
        <f t="shared" si="2"/>
        <v>2013 Q2</v>
      </c>
      <c r="H47" s="18">
        <f t="shared" si="7"/>
        <v>415898</v>
      </c>
      <c r="I47" s="19">
        <v>13810</v>
      </c>
      <c r="J47" s="20">
        <f t="shared" si="3"/>
        <v>1.47E-2</v>
      </c>
      <c r="K47" s="18">
        <f t="shared" si="4"/>
        <v>509.48</v>
      </c>
      <c r="L47" s="21">
        <f t="shared" si="5"/>
        <v>430217.48</v>
      </c>
      <c r="M47" s="21"/>
      <c r="N47" s="44"/>
    </row>
    <row r="48" spans="2:14" ht="15" thickBot="1">
      <c r="D48" s="15">
        <v>41456</v>
      </c>
      <c r="E48" s="16">
        <f t="shared" si="0"/>
        <v>2013</v>
      </c>
      <c r="F48" s="16" t="str">
        <f t="shared" si="1"/>
        <v>Q3</v>
      </c>
      <c r="G48" s="17" t="str">
        <f t="shared" si="2"/>
        <v>2013 Q3</v>
      </c>
      <c r="H48" s="18">
        <f t="shared" si="7"/>
        <v>429708</v>
      </c>
      <c r="I48" s="19">
        <v>13810</v>
      </c>
      <c r="J48" s="20">
        <f t="shared" si="3"/>
        <v>1.47E-2</v>
      </c>
      <c r="K48" s="18">
        <f t="shared" si="4"/>
        <v>526.39</v>
      </c>
      <c r="L48" s="21">
        <f t="shared" si="5"/>
        <v>444044.39</v>
      </c>
      <c r="M48" s="21"/>
      <c r="N48" s="44"/>
    </row>
    <row r="49" spans="4:14" ht="15" thickBot="1">
      <c r="D49" s="15">
        <v>41487</v>
      </c>
      <c r="E49" s="16">
        <f t="shared" si="0"/>
        <v>2013</v>
      </c>
      <c r="F49" s="16" t="str">
        <f t="shared" si="1"/>
        <v>Q3</v>
      </c>
      <c r="G49" s="17" t="str">
        <f t="shared" si="2"/>
        <v>2013 Q3</v>
      </c>
      <c r="H49" s="18">
        <f t="shared" si="7"/>
        <v>443518</v>
      </c>
      <c r="I49" s="19">
        <v>13810</v>
      </c>
      <c r="J49" s="20">
        <f t="shared" si="3"/>
        <v>1.47E-2</v>
      </c>
      <c r="K49" s="18">
        <f t="shared" si="4"/>
        <v>543.30999999999995</v>
      </c>
      <c r="L49" s="21">
        <f t="shared" si="5"/>
        <v>457871.31</v>
      </c>
      <c r="M49" s="21"/>
      <c r="N49" s="44"/>
    </row>
    <row r="50" spans="4:14" ht="15" thickBot="1">
      <c r="D50" s="15">
        <v>41518</v>
      </c>
      <c r="E50" s="16">
        <f t="shared" si="0"/>
        <v>2013</v>
      </c>
      <c r="F50" s="16" t="str">
        <f t="shared" si="1"/>
        <v>Q3</v>
      </c>
      <c r="G50" s="17" t="str">
        <f t="shared" si="2"/>
        <v>2013 Q3</v>
      </c>
      <c r="H50" s="18">
        <f t="shared" si="7"/>
        <v>457328</v>
      </c>
      <c r="I50" s="19">
        <v>13810</v>
      </c>
      <c r="J50" s="20">
        <f t="shared" si="3"/>
        <v>1.47E-2</v>
      </c>
      <c r="K50" s="18">
        <f t="shared" si="4"/>
        <v>560.23</v>
      </c>
      <c r="L50" s="21">
        <f t="shared" si="5"/>
        <v>471698.23</v>
      </c>
      <c r="M50" s="21"/>
      <c r="N50" s="44"/>
    </row>
    <row r="51" spans="4:14" ht="15" thickBot="1">
      <c r="D51" s="15">
        <v>41548</v>
      </c>
      <c r="E51" s="16">
        <f t="shared" si="0"/>
        <v>2013</v>
      </c>
      <c r="F51" s="16" t="str">
        <f t="shared" si="1"/>
        <v>Q4</v>
      </c>
      <c r="G51" s="17" t="str">
        <f t="shared" si="2"/>
        <v>2013 Q4</v>
      </c>
      <c r="H51" s="18">
        <f t="shared" si="7"/>
        <v>471138</v>
      </c>
      <c r="I51" s="19">
        <v>13810</v>
      </c>
      <c r="J51" s="20">
        <f t="shared" si="3"/>
        <v>1.47E-2</v>
      </c>
      <c r="K51" s="18">
        <f t="shared" si="4"/>
        <v>577.14</v>
      </c>
      <c r="L51" s="21">
        <f t="shared" si="5"/>
        <v>485525.14</v>
      </c>
      <c r="M51" s="21"/>
      <c r="N51" s="44"/>
    </row>
    <row r="52" spans="4:14" ht="15" thickBot="1">
      <c r="D52" s="15">
        <v>41579</v>
      </c>
      <c r="E52" s="16">
        <f t="shared" si="0"/>
        <v>2013</v>
      </c>
      <c r="F52" s="16" t="str">
        <f t="shared" si="1"/>
        <v>Q4</v>
      </c>
      <c r="G52" s="17" t="str">
        <f t="shared" si="2"/>
        <v>2013 Q4</v>
      </c>
      <c r="H52" s="18">
        <f t="shared" si="7"/>
        <v>484948</v>
      </c>
      <c r="I52" s="19">
        <v>13810</v>
      </c>
      <c r="J52" s="20">
        <f t="shared" si="3"/>
        <v>1.47E-2</v>
      </c>
      <c r="K52" s="18">
        <f t="shared" si="4"/>
        <v>594.05999999999995</v>
      </c>
      <c r="L52" s="21">
        <f t="shared" si="5"/>
        <v>499352.06</v>
      </c>
      <c r="M52" s="21"/>
      <c r="N52" s="44"/>
    </row>
    <row r="53" spans="4:14" ht="15" thickBot="1">
      <c r="D53" s="15">
        <v>41609</v>
      </c>
      <c r="E53" s="16">
        <f t="shared" si="0"/>
        <v>2013</v>
      </c>
      <c r="F53" s="16" t="str">
        <f t="shared" si="1"/>
        <v>Q4</v>
      </c>
      <c r="G53" s="17" t="str">
        <f t="shared" si="2"/>
        <v>2013 Q4</v>
      </c>
      <c r="H53" s="18">
        <f t="shared" si="7"/>
        <v>498758</v>
      </c>
      <c r="I53" s="19">
        <v>13810</v>
      </c>
      <c r="J53" s="20">
        <f t="shared" si="3"/>
        <v>1.47E-2</v>
      </c>
      <c r="K53" s="18">
        <f t="shared" si="4"/>
        <v>610.98</v>
      </c>
      <c r="L53" s="21">
        <f t="shared" si="5"/>
        <v>513178.98</v>
      </c>
      <c r="M53" s="21">
        <f>SUM(I42:I53)+SUM(K42:K53)</f>
        <v>171935.21</v>
      </c>
      <c r="N53" s="44"/>
    </row>
    <row r="54" spans="4:14" ht="15" thickBot="1">
      <c r="D54" s="15">
        <v>41640</v>
      </c>
      <c r="E54" s="16">
        <f t="shared" si="0"/>
        <v>2014</v>
      </c>
      <c r="F54" s="16" t="str">
        <f t="shared" si="1"/>
        <v>Q1</v>
      </c>
      <c r="G54" s="17" t="str">
        <f t="shared" si="2"/>
        <v>2014 Q1</v>
      </c>
      <c r="H54" s="18">
        <f t="shared" si="7"/>
        <v>512568</v>
      </c>
      <c r="I54" s="26"/>
      <c r="J54" s="20">
        <f t="shared" si="3"/>
        <v>1.47E-2</v>
      </c>
      <c r="K54" s="18">
        <f t="shared" si="4"/>
        <v>627.9</v>
      </c>
      <c r="L54" s="21">
        <f t="shared" si="5"/>
        <v>513195.9</v>
      </c>
      <c r="M54" s="21"/>
      <c r="N54" s="44"/>
    </row>
    <row r="55" spans="4:14" ht="15" thickBot="1">
      <c r="D55" s="15">
        <v>41671</v>
      </c>
      <c r="E55" s="16">
        <f t="shared" si="0"/>
        <v>2014</v>
      </c>
      <c r="F55" s="16" t="str">
        <f t="shared" si="1"/>
        <v>Q1</v>
      </c>
      <c r="G55" s="17" t="str">
        <f t="shared" si="2"/>
        <v>2014 Q1</v>
      </c>
      <c r="H55" s="18">
        <f t="shared" si="7"/>
        <v>512568</v>
      </c>
      <c r="I55" s="26"/>
      <c r="J55" s="20">
        <f t="shared" si="3"/>
        <v>1.47E-2</v>
      </c>
      <c r="K55" s="18">
        <f t="shared" si="4"/>
        <v>627.9</v>
      </c>
      <c r="L55" s="21">
        <f t="shared" si="5"/>
        <v>513195.9</v>
      </c>
      <c r="M55" s="21"/>
      <c r="N55" s="44"/>
    </row>
    <row r="56" spans="4:14" ht="15" thickBot="1">
      <c r="D56" s="15">
        <v>41699</v>
      </c>
      <c r="E56" s="16">
        <f t="shared" si="0"/>
        <v>2014</v>
      </c>
      <c r="F56" s="16" t="str">
        <f t="shared" si="1"/>
        <v>Q1</v>
      </c>
      <c r="G56" s="17" t="str">
        <f t="shared" si="2"/>
        <v>2014 Q1</v>
      </c>
      <c r="H56" s="18">
        <f t="shared" si="7"/>
        <v>512568</v>
      </c>
      <c r="I56" s="26"/>
      <c r="J56" s="20">
        <f t="shared" si="3"/>
        <v>1.47E-2</v>
      </c>
      <c r="K56" s="18">
        <f t="shared" si="4"/>
        <v>627.9</v>
      </c>
      <c r="L56" s="21">
        <f t="shared" si="5"/>
        <v>513195.9</v>
      </c>
      <c r="M56" s="21"/>
    </row>
    <row r="57" spans="4:14" ht="15" thickBot="1">
      <c r="D57" s="15">
        <v>41730</v>
      </c>
      <c r="E57" s="16">
        <f t="shared" si="0"/>
        <v>2014</v>
      </c>
      <c r="F57" s="16" t="str">
        <f t="shared" si="1"/>
        <v>Q2</v>
      </c>
      <c r="G57" s="17" t="str">
        <f t="shared" si="2"/>
        <v>2014 Q2</v>
      </c>
      <c r="H57" s="18">
        <f t="shared" si="7"/>
        <v>512568</v>
      </c>
      <c r="I57" s="26"/>
      <c r="J57" s="20">
        <f t="shared" si="3"/>
        <v>1.47E-2</v>
      </c>
      <c r="K57" s="18">
        <f t="shared" si="4"/>
        <v>627.9</v>
      </c>
      <c r="L57" s="21">
        <f t="shared" si="5"/>
        <v>513195.9</v>
      </c>
      <c r="M57" s="21"/>
    </row>
    <row r="58" spans="4:14" ht="15" thickBot="1">
      <c r="D58" s="15">
        <v>41760</v>
      </c>
      <c r="E58" s="16">
        <f t="shared" si="0"/>
        <v>2014</v>
      </c>
      <c r="F58" s="16" t="str">
        <f t="shared" si="1"/>
        <v>Q2</v>
      </c>
      <c r="G58" s="17" t="str">
        <f t="shared" si="2"/>
        <v>2014 Q2</v>
      </c>
      <c r="H58" s="18">
        <f t="shared" si="7"/>
        <v>512568</v>
      </c>
      <c r="I58" s="26"/>
      <c r="J58" s="20">
        <f t="shared" si="3"/>
        <v>1.47E-2</v>
      </c>
      <c r="K58" s="18">
        <f t="shared" si="4"/>
        <v>627.9</v>
      </c>
      <c r="L58" s="21">
        <f t="shared" si="5"/>
        <v>513195.9</v>
      </c>
      <c r="M58" s="21"/>
    </row>
    <row r="59" spans="4:14" ht="15" thickBot="1">
      <c r="D59" s="15">
        <v>41791</v>
      </c>
      <c r="E59" s="16">
        <f t="shared" si="0"/>
        <v>2014</v>
      </c>
      <c r="F59" s="16" t="str">
        <f t="shared" si="1"/>
        <v>Q2</v>
      </c>
      <c r="G59" s="17" t="str">
        <f t="shared" si="2"/>
        <v>2014 Q2</v>
      </c>
      <c r="H59" s="18">
        <f t="shared" si="7"/>
        <v>512568</v>
      </c>
      <c r="I59" s="26"/>
      <c r="J59" s="20">
        <f t="shared" si="3"/>
        <v>1.47E-2</v>
      </c>
      <c r="K59" s="18">
        <f t="shared" si="4"/>
        <v>627.9</v>
      </c>
      <c r="L59" s="21">
        <f t="shared" si="5"/>
        <v>513195.9</v>
      </c>
      <c r="M59" s="21"/>
    </row>
    <row r="60" spans="4:14" ht="15" thickBot="1">
      <c r="D60" s="15">
        <v>41821</v>
      </c>
      <c r="E60" s="16">
        <f t="shared" si="0"/>
        <v>2014</v>
      </c>
      <c r="F60" s="16" t="str">
        <f t="shared" si="1"/>
        <v>Q3</v>
      </c>
      <c r="G60" s="17" t="str">
        <f t="shared" si="2"/>
        <v>2014 Q3</v>
      </c>
      <c r="H60" s="18">
        <f t="shared" si="7"/>
        <v>512568</v>
      </c>
      <c r="I60" s="26"/>
      <c r="J60" s="20">
        <f t="shared" si="3"/>
        <v>1.47E-2</v>
      </c>
      <c r="K60" s="18">
        <f t="shared" si="4"/>
        <v>627.9</v>
      </c>
      <c r="L60" s="21">
        <f t="shared" si="5"/>
        <v>513195.9</v>
      </c>
      <c r="M60" s="21"/>
    </row>
    <row r="61" spans="4:14" ht="15" thickBot="1">
      <c r="D61" s="15">
        <v>41852</v>
      </c>
      <c r="E61" s="16">
        <f t="shared" si="0"/>
        <v>2014</v>
      </c>
      <c r="F61" s="16" t="str">
        <f t="shared" si="1"/>
        <v>Q3</v>
      </c>
      <c r="G61" s="17" t="str">
        <f t="shared" si="2"/>
        <v>2014 Q3</v>
      </c>
      <c r="H61" s="18">
        <f t="shared" si="7"/>
        <v>512568</v>
      </c>
      <c r="I61" s="26"/>
      <c r="J61" s="20">
        <f t="shared" si="3"/>
        <v>1.47E-2</v>
      </c>
      <c r="K61" s="18">
        <f t="shared" si="4"/>
        <v>627.9</v>
      </c>
      <c r="L61" s="21">
        <f t="shared" si="5"/>
        <v>513195.9</v>
      </c>
      <c r="M61" s="21"/>
    </row>
    <row r="62" spans="4:14" ht="15" thickBot="1">
      <c r="D62" s="15">
        <v>41883</v>
      </c>
      <c r="E62" s="16">
        <f t="shared" si="0"/>
        <v>2014</v>
      </c>
      <c r="F62" s="16" t="str">
        <f t="shared" si="1"/>
        <v>Q3</v>
      </c>
      <c r="G62" s="17" t="str">
        <f t="shared" si="2"/>
        <v>2014 Q3</v>
      </c>
      <c r="H62" s="18">
        <f t="shared" si="7"/>
        <v>512568</v>
      </c>
      <c r="I62" s="26"/>
      <c r="J62" s="20">
        <f t="shared" si="3"/>
        <v>1.47E-2</v>
      </c>
      <c r="K62" s="18">
        <f t="shared" si="4"/>
        <v>627.9</v>
      </c>
      <c r="L62" s="21">
        <f t="shared" si="5"/>
        <v>513195.9</v>
      </c>
      <c r="M62" s="21"/>
    </row>
    <row r="63" spans="4:14" ht="15" thickBot="1">
      <c r="D63" s="15">
        <v>41913</v>
      </c>
      <c r="E63" s="16">
        <f t="shared" si="0"/>
        <v>2014</v>
      </c>
      <c r="F63" s="16" t="str">
        <f t="shared" si="1"/>
        <v>Q4</v>
      </c>
      <c r="G63" s="17" t="str">
        <f t="shared" si="2"/>
        <v>2014 Q4</v>
      </c>
      <c r="H63" s="18">
        <f t="shared" si="7"/>
        <v>512568</v>
      </c>
      <c r="I63" s="26"/>
      <c r="J63" s="20">
        <f t="shared" si="3"/>
        <v>1.47E-2</v>
      </c>
      <c r="K63" s="18">
        <f t="shared" si="4"/>
        <v>627.9</v>
      </c>
      <c r="L63" s="21">
        <f t="shared" si="5"/>
        <v>513195.9</v>
      </c>
      <c r="M63" s="21"/>
    </row>
    <row r="64" spans="4:14" ht="15" thickBot="1">
      <c r="D64" s="15">
        <v>41944</v>
      </c>
      <c r="E64" s="16">
        <f t="shared" si="0"/>
        <v>2014</v>
      </c>
      <c r="F64" s="16" t="str">
        <f t="shared" si="1"/>
        <v>Q4</v>
      </c>
      <c r="G64" s="17" t="str">
        <f t="shared" si="2"/>
        <v>2014 Q4</v>
      </c>
      <c r="H64" s="18">
        <f t="shared" si="7"/>
        <v>512568</v>
      </c>
      <c r="I64" s="26"/>
      <c r="J64" s="20">
        <f t="shared" si="3"/>
        <v>1.47E-2</v>
      </c>
      <c r="K64" s="18">
        <f t="shared" si="4"/>
        <v>627.9</v>
      </c>
      <c r="L64" s="21">
        <f t="shared" si="5"/>
        <v>513195.9</v>
      </c>
      <c r="M64" s="21"/>
    </row>
    <row r="65" spans="4:13">
      <c r="D65" s="15">
        <v>41974</v>
      </c>
      <c r="E65" s="16">
        <f t="shared" si="0"/>
        <v>2014</v>
      </c>
      <c r="F65" s="16" t="str">
        <f t="shared" si="1"/>
        <v>Q4</v>
      </c>
      <c r="G65" s="17" t="str">
        <f t="shared" si="2"/>
        <v>2014 Q4</v>
      </c>
      <c r="H65" s="18">
        <f t="shared" si="7"/>
        <v>512568</v>
      </c>
      <c r="I65" s="26"/>
      <c r="J65" s="20">
        <f t="shared" si="3"/>
        <v>1.47E-2</v>
      </c>
      <c r="K65" s="18">
        <f t="shared" si="4"/>
        <v>627.9</v>
      </c>
      <c r="L65" s="21">
        <f t="shared" si="5"/>
        <v>513195.9</v>
      </c>
      <c r="M65" s="21">
        <f>SUM(I54:I65)+SUM(K54:K65)</f>
        <v>7534.7999999999984</v>
      </c>
    </row>
    <row r="66" spans="4:13" ht="15" thickBot="1">
      <c r="D66" s="27"/>
      <c r="E66" s="28"/>
      <c r="H66" s="27"/>
      <c r="I66" s="27"/>
      <c r="J66" s="29"/>
      <c r="K66" s="30"/>
      <c r="L66" s="31"/>
      <c r="M66" s="30"/>
    </row>
    <row r="67" spans="4:13" ht="15" thickTop="1">
      <c r="D67" s="4" t="s">
        <v>27</v>
      </c>
      <c r="F67" s="32"/>
      <c r="G67" s="33"/>
      <c r="I67" s="34">
        <f>SUM(I6:I65)</f>
        <v>512568</v>
      </c>
      <c r="J67" s="35"/>
      <c r="K67" s="34">
        <f>SUM(K6:K65)</f>
        <v>18540.510000000002</v>
      </c>
      <c r="L67" s="36">
        <f>I67+K67</f>
        <v>531108.51</v>
      </c>
      <c r="M67" s="37">
        <f>SUM(M6:M65)</f>
        <v>531108.51</v>
      </c>
    </row>
    <row r="69" spans="4:13">
      <c r="I69" s="31"/>
    </row>
    <row r="70" spans="4:13">
      <c r="I70" s="31"/>
      <c r="K70" s="31"/>
    </row>
    <row r="71" spans="4:13">
      <c r="K71" s="46"/>
    </row>
    <row r="72" spans="4:13">
      <c r="K72" s="46"/>
    </row>
    <row r="73" spans="4:13">
      <c r="K73" s="46"/>
    </row>
    <row r="76" spans="4:13">
      <c r="J76" s="38"/>
    </row>
    <row r="77" spans="4:13">
      <c r="J77" s="38"/>
    </row>
    <row r="78" spans="4:13">
      <c r="J78" s="38"/>
    </row>
    <row r="79" spans="4:13">
      <c r="J79" s="38"/>
    </row>
    <row r="80" spans="4:13">
      <c r="J80" s="38"/>
    </row>
    <row r="81" spans="10:10">
      <c r="J81" s="38"/>
    </row>
    <row r="82" spans="10:10">
      <c r="J82" s="38"/>
    </row>
    <row r="83" spans="10:10">
      <c r="J83" s="38"/>
    </row>
    <row r="84" spans="10:10">
      <c r="J84" s="38"/>
    </row>
    <row r="85" spans="10:10">
      <c r="J85" s="38"/>
    </row>
    <row r="86" spans="10:10">
      <c r="J86" s="38"/>
    </row>
    <row r="87" spans="10:10">
      <c r="J87" s="38"/>
    </row>
    <row r="88" spans="10:10">
      <c r="J88" s="38"/>
    </row>
    <row r="89" spans="10:10">
      <c r="J89" s="38"/>
    </row>
    <row r="90" spans="10:10">
      <c r="J90" s="38"/>
    </row>
    <row r="91" spans="10:10">
      <c r="J91" s="38"/>
    </row>
    <row r="92" spans="10:10">
      <c r="J92" s="38"/>
    </row>
    <row r="93" spans="10:10">
      <c r="J93" s="38"/>
    </row>
    <row r="94" spans="10:10">
      <c r="J94" s="38"/>
    </row>
    <row r="95" spans="10:10">
      <c r="J95" s="38"/>
    </row>
    <row r="96" spans="10:10">
      <c r="J96" s="38"/>
    </row>
    <row r="97" spans="6:10">
      <c r="J97" s="39"/>
    </row>
    <row r="98" spans="6:10">
      <c r="J98" s="39"/>
    </row>
    <row r="99" spans="6:10">
      <c r="J99" s="39"/>
    </row>
    <row r="100" spans="6:10">
      <c r="J100" s="39"/>
    </row>
    <row r="101" spans="6:10">
      <c r="J101" s="39"/>
    </row>
    <row r="102" spans="6:10">
      <c r="J102" s="40"/>
    </row>
    <row r="103" spans="6:10">
      <c r="F103" s="41"/>
    </row>
  </sheetData>
  <mergeCells count="1">
    <mergeCell ref="D1:M1"/>
  </mergeCells>
  <conditionalFormatting sqref="C42 C13:C25">
    <cfRule type="cellIs" dxfId="4" priority="1" stopIfTrue="1" operator="notEqual">
      <formula>0.0147</formula>
    </cfRule>
  </conditionalFormatting>
  <pageMargins left="0.7" right="0.7" top="0.75" bottom="0.75" header="0.3" footer="0.3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M103"/>
  <sheetViews>
    <sheetView topLeftCell="A28" zoomScale="80" zoomScaleNormal="80" workbookViewId="0">
      <selection activeCell="I54" sqref="I54"/>
    </sheetView>
  </sheetViews>
  <sheetFormatPr defaultColWidth="9.109375" defaultRowHeight="14.4"/>
  <cols>
    <col min="1" max="1" width="1.88671875" style="1" customWidth="1"/>
    <col min="2" max="2" width="14.5546875" style="2" customWidth="1"/>
    <col min="3" max="3" width="20" style="2" customWidth="1"/>
    <col min="4" max="4" width="9.44140625" style="1" bestFit="1" customWidth="1"/>
    <col min="5" max="5" width="6.109375" style="3" customWidth="1"/>
    <col min="6" max="6" width="7.6640625" style="3" bestFit="1" customWidth="1"/>
    <col min="7" max="7" width="8.5546875" style="1" customWidth="1"/>
    <col min="8" max="8" width="18.6640625" style="1" customWidth="1"/>
    <col min="9" max="9" width="17.5546875" style="1" customWidth="1"/>
    <col min="10" max="10" width="8.6640625" style="1" customWidth="1"/>
    <col min="11" max="11" width="13.6640625" style="1" customWidth="1"/>
    <col min="12" max="13" width="15.6640625" style="1" customWidth="1"/>
    <col min="14" max="16384" width="9.109375" style="1"/>
  </cols>
  <sheetData>
    <row r="1" spans="2:13"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2:13">
      <c r="H2" s="4" t="s">
        <v>39</v>
      </c>
    </row>
    <row r="3" spans="2:13">
      <c r="G3" s="5"/>
      <c r="I3" s="4"/>
      <c r="J3" s="4"/>
      <c r="K3" s="4"/>
      <c r="L3" s="4"/>
      <c r="M3" s="4"/>
    </row>
    <row r="4" spans="2:13" ht="40.200000000000003">
      <c r="B4" s="6" t="s">
        <v>0</v>
      </c>
      <c r="C4" s="7" t="s">
        <v>1</v>
      </c>
      <c r="D4" s="9" t="s">
        <v>2</v>
      </c>
      <c r="E4" s="10" t="s">
        <v>3</v>
      </c>
      <c r="F4" s="10" t="s">
        <v>4</v>
      </c>
      <c r="G4" s="11"/>
      <c r="H4" s="8" t="s">
        <v>5</v>
      </c>
      <c r="I4" s="8" t="s">
        <v>6</v>
      </c>
      <c r="J4" s="8" t="s">
        <v>7</v>
      </c>
      <c r="K4" s="6" t="s">
        <v>8</v>
      </c>
      <c r="L4" s="7" t="s">
        <v>9</v>
      </c>
      <c r="M4" s="7" t="s">
        <v>10</v>
      </c>
    </row>
    <row r="5" spans="2:13" ht="15" thickBot="1">
      <c r="B5" s="12"/>
      <c r="C5" s="13"/>
      <c r="D5" s="6"/>
      <c r="E5" s="14"/>
      <c r="F5" s="14"/>
      <c r="G5" s="11"/>
      <c r="H5" s="7"/>
      <c r="I5" s="7"/>
      <c r="J5" s="7"/>
      <c r="K5" s="6"/>
      <c r="L5" s="7"/>
      <c r="M5" s="7"/>
    </row>
    <row r="6" spans="2:13" ht="15" thickBot="1">
      <c r="B6" s="2" t="s">
        <v>11</v>
      </c>
      <c r="C6" s="22">
        <v>5.4999999999999997E-3</v>
      </c>
      <c r="D6" s="15">
        <v>40179</v>
      </c>
      <c r="E6" s="16">
        <f t="shared" ref="E6:E65" si="0">YEAR(D6)</f>
        <v>2010</v>
      </c>
      <c r="F6" s="16" t="str">
        <f>IF(MONTH(D6)=0,"",IF(MONTH(D6)&lt;4,"Q1",IF(MONTH(D6)&lt;7,"Q2",IF(MONTH(D6)&lt;10,"Q3","Q4"))))</f>
        <v>Q1</v>
      </c>
      <c r="G6" s="17" t="str">
        <f>CONCATENATE(E6," ",F6)</f>
        <v>2010 Q1</v>
      </c>
      <c r="H6" s="18">
        <v>0</v>
      </c>
      <c r="I6" s="19"/>
      <c r="J6" s="20">
        <f>VLOOKUP(G6,$B$4:$C$25,2)</f>
        <v>5.4999999999999997E-3</v>
      </c>
      <c r="K6" s="18">
        <f>ROUND(H6*J6/12,2)</f>
        <v>0</v>
      </c>
      <c r="L6" s="21">
        <f>H6+I6+K6</f>
        <v>0</v>
      </c>
      <c r="M6" s="21"/>
    </row>
    <row r="7" spans="2:13" ht="15" thickBot="1">
      <c r="B7" s="2" t="s">
        <v>12</v>
      </c>
      <c r="C7" s="22">
        <v>5.4999999999999997E-3</v>
      </c>
      <c r="D7" s="15">
        <v>40210</v>
      </c>
      <c r="E7" s="16">
        <f t="shared" si="0"/>
        <v>2010</v>
      </c>
      <c r="F7" s="16" t="str">
        <f t="shared" ref="F7:F65" si="1">IF(MONTH(D7)=0,"",IF(MONTH(D7)&lt;4,"Q1",IF(MONTH(D7)&lt;7,"Q2",IF(MONTH(D7)&lt;10,"Q3","Q4"))))</f>
        <v>Q1</v>
      </c>
      <c r="G7" s="17" t="str">
        <f t="shared" ref="G7:G65" si="2">CONCATENATE(E7," ",F7)</f>
        <v>2010 Q1</v>
      </c>
      <c r="H7" s="18">
        <f>H6+I6</f>
        <v>0</v>
      </c>
      <c r="I7" s="19"/>
      <c r="J7" s="20">
        <f t="shared" ref="J7:J65" si="3">VLOOKUP(G7,$B$4:$C$25,2)</f>
        <v>5.4999999999999997E-3</v>
      </c>
      <c r="K7" s="18">
        <f>ROUND(H7*J7/12,2)</f>
        <v>0</v>
      </c>
      <c r="L7" s="21">
        <f t="shared" ref="L7:L65" si="4">H7+I7+K7</f>
        <v>0</v>
      </c>
      <c r="M7" s="21"/>
    </row>
    <row r="8" spans="2:13" ht="15" thickBot="1">
      <c r="B8" s="2" t="s">
        <v>13</v>
      </c>
      <c r="C8" s="22">
        <v>8.8999999999999999E-3</v>
      </c>
      <c r="D8" s="15">
        <v>40238</v>
      </c>
      <c r="E8" s="16">
        <f t="shared" si="0"/>
        <v>2010</v>
      </c>
      <c r="F8" s="16" t="str">
        <f t="shared" si="1"/>
        <v>Q1</v>
      </c>
      <c r="G8" s="17" t="str">
        <f t="shared" si="2"/>
        <v>2010 Q1</v>
      </c>
      <c r="H8" s="18">
        <f t="shared" ref="H8:H65" si="5">H7+I7</f>
        <v>0</v>
      </c>
      <c r="I8" s="19"/>
      <c r="J8" s="20">
        <f t="shared" si="3"/>
        <v>5.4999999999999997E-3</v>
      </c>
      <c r="K8" s="18">
        <f>ROUND(H8*J8/12,2)</f>
        <v>0</v>
      </c>
      <c r="L8" s="21">
        <f>H8+I8+K8</f>
        <v>0</v>
      </c>
      <c r="M8" s="21"/>
    </row>
    <row r="9" spans="2:13" ht="15" thickBot="1">
      <c r="B9" s="2" t="s">
        <v>14</v>
      </c>
      <c r="C9" s="22">
        <v>1.2E-2</v>
      </c>
      <c r="D9" s="15">
        <v>40269</v>
      </c>
      <c r="E9" s="16">
        <f t="shared" si="0"/>
        <v>2010</v>
      </c>
      <c r="F9" s="16" t="str">
        <f t="shared" si="1"/>
        <v>Q2</v>
      </c>
      <c r="G9" s="17" t="str">
        <f t="shared" si="2"/>
        <v>2010 Q2</v>
      </c>
      <c r="H9" s="18">
        <f t="shared" si="5"/>
        <v>0</v>
      </c>
      <c r="I9" s="19"/>
      <c r="J9" s="20">
        <f t="shared" si="3"/>
        <v>5.4999999999999997E-3</v>
      </c>
      <c r="K9" s="18">
        <f t="shared" ref="K9:K65" si="6">ROUND(H9*J9/12,2)</f>
        <v>0</v>
      </c>
      <c r="L9" s="21">
        <f t="shared" si="4"/>
        <v>0</v>
      </c>
      <c r="M9" s="21"/>
    </row>
    <row r="10" spans="2:13" ht="15" thickBot="1">
      <c r="B10" s="2" t="s">
        <v>15</v>
      </c>
      <c r="C10" s="22">
        <v>1.47E-2</v>
      </c>
      <c r="D10" s="15">
        <v>40299</v>
      </c>
      <c r="E10" s="16">
        <f t="shared" si="0"/>
        <v>2010</v>
      </c>
      <c r="F10" s="16" t="str">
        <f t="shared" si="1"/>
        <v>Q2</v>
      </c>
      <c r="G10" s="17" t="str">
        <f t="shared" si="2"/>
        <v>2010 Q2</v>
      </c>
      <c r="H10" s="18">
        <f t="shared" si="5"/>
        <v>0</v>
      </c>
      <c r="I10" s="19"/>
      <c r="J10" s="20">
        <f t="shared" si="3"/>
        <v>5.4999999999999997E-3</v>
      </c>
      <c r="K10" s="18">
        <f t="shared" si="6"/>
        <v>0</v>
      </c>
      <c r="L10" s="21">
        <f t="shared" si="4"/>
        <v>0</v>
      </c>
      <c r="M10" s="21"/>
    </row>
    <row r="11" spans="2:13" ht="15" thickBot="1">
      <c r="B11" s="2" t="s">
        <v>16</v>
      </c>
      <c r="C11" s="22">
        <v>1.47E-2</v>
      </c>
      <c r="D11" s="15">
        <v>40330</v>
      </c>
      <c r="E11" s="16">
        <f t="shared" si="0"/>
        <v>2010</v>
      </c>
      <c r="F11" s="16" t="str">
        <f t="shared" si="1"/>
        <v>Q2</v>
      </c>
      <c r="G11" s="17" t="str">
        <f t="shared" si="2"/>
        <v>2010 Q2</v>
      </c>
      <c r="H11" s="18">
        <f t="shared" si="5"/>
        <v>0</v>
      </c>
      <c r="I11" s="19"/>
      <c r="J11" s="20">
        <f t="shared" si="3"/>
        <v>5.4999999999999997E-3</v>
      </c>
      <c r="K11" s="18">
        <f t="shared" si="6"/>
        <v>0</v>
      </c>
      <c r="L11" s="21">
        <f t="shared" si="4"/>
        <v>0</v>
      </c>
      <c r="M11" s="21"/>
    </row>
    <row r="12" spans="2:13" ht="15" thickBot="1">
      <c r="B12" s="2" t="s">
        <v>17</v>
      </c>
      <c r="C12" s="22">
        <v>1.47E-2</v>
      </c>
      <c r="D12" s="15">
        <v>40360</v>
      </c>
      <c r="E12" s="16">
        <f t="shared" si="0"/>
        <v>2010</v>
      </c>
      <c r="F12" s="16" t="str">
        <f t="shared" si="1"/>
        <v>Q3</v>
      </c>
      <c r="G12" s="17" t="str">
        <f t="shared" si="2"/>
        <v>2010 Q3</v>
      </c>
      <c r="H12" s="18">
        <f t="shared" si="5"/>
        <v>0</v>
      </c>
      <c r="I12" s="19"/>
      <c r="J12" s="20">
        <f t="shared" si="3"/>
        <v>8.8999999999999999E-3</v>
      </c>
      <c r="K12" s="18">
        <f t="shared" si="6"/>
        <v>0</v>
      </c>
      <c r="L12" s="21">
        <f t="shared" si="4"/>
        <v>0</v>
      </c>
      <c r="M12" s="21"/>
    </row>
    <row r="13" spans="2:13" ht="15" thickBot="1">
      <c r="B13" s="2" t="s">
        <v>18</v>
      </c>
      <c r="C13" s="23">
        <f>C12</f>
        <v>1.47E-2</v>
      </c>
      <c r="D13" s="15">
        <v>40391</v>
      </c>
      <c r="E13" s="16">
        <f t="shared" si="0"/>
        <v>2010</v>
      </c>
      <c r="F13" s="16" t="str">
        <f t="shared" si="1"/>
        <v>Q3</v>
      </c>
      <c r="G13" s="17" t="str">
        <f t="shared" si="2"/>
        <v>2010 Q3</v>
      </c>
      <c r="H13" s="18">
        <f t="shared" si="5"/>
        <v>0</v>
      </c>
      <c r="I13" s="19"/>
      <c r="J13" s="20">
        <f t="shared" si="3"/>
        <v>8.8999999999999999E-3</v>
      </c>
      <c r="K13" s="18">
        <f t="shared" si="6"/>
        <v>0</v>
      </c>
      <c r="L13" s="21">
        <f t="shared" si="4"/>
        <v>0</v>
      </c>
      <c r="M13" s="21"/>
    </row>
    <row r="14" spans="2:13" ht="15" thickBot="1">
      <c r="B14" s="2" t="s">
        <v>19</v>
      </c>
      <c r="C14" s="24">
        <v>1.47E-2</v>
      </c>
      <c r="D14" s="15">
        <v>40422</v>
      </c>
      <c r="E14" s="16">
        <f t="shared" si="0"/>
        <v>2010</v>
      </c>
      <c r="F14" s="16" t="str">
        <f t="shared" si="1"/>
        <v>Q3</v>
      </c>
      <c r="G14" s="17" t="str">
        <f t="shared" si="2"/>
        <v>2010 Q3</v>
      </c>
      <c r="H14" s="18">
        <f t="shared" si="5"/>
        <v>0</v>
      </c>
      <c r="I14" s="19"/>
      <c r="J14" s="20">
        <f t="shared" si="3"/>
        <v>8.8999999999999999E-3</v>
      </c>
      <c r="K14" s="18">
        <f t="shared" si="6"/>
        <v>0</v>
      </c>
      <c r="L14" s="21">
        <f t="shared" si="4"/>
        <v>0</v>
      </c>
      <c r="M14" s="21"/>
    </row>
    <row r="15" spans="2:13" ht="15" thickBot="1">
      <c r="B15" s="2" t="s">
        <v>20</v>
      </c>
      <c r="C15" s="24">
        <v>1.47E-2</v>
      </c>
      <c r="D15" s="15">
        <v>40452</v>
      </c>
      <c r="E15" s="16">
        <f t="shared" si="0"/>
        <v>2010</v>
      </c>
      <c r="F15" s="16" t="str">
        <f t="shared" si="1"/>
        <v>Q4</v>
      </c>
      <c r="G15" s="17" t="str">
        <f t="shared" si="2"/>
        <v>2010 Q4</v>
      </c>
      <c r="H15" s="18">
        <f t="shared" si="5"/>
        <v>0</v>
      </c>
      <c r="I15" s="19"/>
      <c r="J15" s="20">
        <f t="shared" si="3"/>
        <v>1.2E-2</v>
      </c>
      <c r="K15" s="18">
        <f t="shared" si="6"/>
        <v>0</v>
      </c>
      <c r="L15" s="21">
        <f t="shared" si="4"/>
        <v>0</v>
      </c>
      <c r="M15" s="21"/>
    </row>
    <row r="16" spans="2:13" ht="15" thickBot="1">
      <c r="B16" s="2" t="s">
        <v>21</v>
      </c>
      <c r="C16" s="24">
        <v>1.47E-2</v>
      </c>
      <c r="D16" s="15">
        <v>40483</v>
      </c>
      <c r="E16" s="16">
        <f t="shared" si="0"/>
        <v>2010</v>
      </c>
      <c r="F16" s="16" t="str">
        <f t="shared" si="1"/>
        <v>Q4</v>
      </c>
      <c r="G16" s="17" t="str">
        <f t="shared" si="2"/>
        <v>2010 Q4</v>
      </c>
      <c r="H16" s="18">
        <f t="shared" si="5"/>
        <v>0</v>
      </c>
      <c r="I16" s="19"/>
      <c r="J16" s="20">
        <f t="shared" si="3"/>
        <v>1.2E-2</v>
      </c>
      <c r="K16" s="18">
        <f t="shared" si="6"/>
        <v>0</v>
      </c>
      <c r="L16" s="21">
        <f t="shared" si="4"/>
        <v>0</v>
      </c>
      <c r="M16" s="21"/>
    </row>
    <row r="17" spans="2:13" ht="15" thickBot="1">
      <c r="B17" s="2" t="s">
        <v>22</v>
      </c>
      <c r="C17" s="24">
        <v>1.47E-2</v>
      </c>
      <c r="D17" s="15">
        <v>40513</v>
      </c>
      <c r="E17" s="16">
        <f t="shared" si="0"/>
        <v>2010</v>
      </c>
      <c r="F17" s="16" t="str">
        <f t="shared" si="1"/>
        <v>Q4</v>
      </c>
      <c r="G17" s="17" t="str">
        <f t="shared" si="2"/>
        <v>2010 Q4</v>
      </c>
      <c r="H17" s="18">
        <f t="shared" si="5"/>
        <v>0</v>
      </c>
      <c r="I17" s="19"/>
      <c r="J17" s="20">
        <f t="shared" si="3"/>
        <v>1.2E-2</v>
      </c>
      <c r="K17" s="18">
        <f t="shared" si="6"/>
        <v>0</v>
      </c>
      <c r="L17" s="21">
        <f t="shared" si="4"/>
        <v>0</v>
      </c>
      <c r="M17" s="21">
        <f>SUM(I6:I17)+SUM(K6:K17)</f>
        <v>0</v>
      </c>
    </row>
    <row r="18" spans="2:13" ht="15" thickBot="1">
      <c r="B18" s="2" t="s">
        <v>23</v>
      </c>
      <c r="C18" s="24">
        <v>1.47E-2</v>
      </c>
      <c r="D18" s="15">
        <v>40544</v>
      </c>
      <c r="E18" s="16">
        <f t="shared" si="0"/>
        <v>2011</v>
      </c>
      <c r="F18" s="16" t="str">
        <f t="shared" si="1"/>
        <v>Q1</v>
      </c>
      <c r="G18" s="17" t="str">
        <f t="shared" si="2"/>
        <v>2011 Q1</v>
      </c>
      <c r="H18" s="18">
        <f t="shared" si="5"/>
        <v>0</v>
      </c>
      <c r="I18" s="19">
        <f>F_Adder_Int_HOBNI!I18+F_Adder_Int_Provincial!I18</f>
        <v>0</v>
      </c>
      <c r="J18" s="20">
        <f>VLOOKUP(G18,$B$4:$C$25,2)</f>
        <v>1.47E-2</v>
      </c>
      <c r="K18" s="18">
        <f t="shared" si="6"/>
        <v>0</v>
      </c>
      <c r="L18" s="21">
        <f t="shared" si="4"/>
        <v>0</v>
      </c>
      <c r="M18" s="21"/>
    </row>
    <row r="19" spans="2:13" ht="15" thickBot="1">
      <c r="B19" s="2" t="s">
        <v>24</v>
      </c>
      <c r="C19" s="24">
        <v>1.47E-2</v>
      </c>
      <c r="D19" s="15">
        <v>40575</v>
      </c>
      <c r="E19" s="16">
        <f t="shared" si="0"/>
        <v>2011</v>
      </c>
      <c r="F19" s="16" t="str">
        <f t="shared" si="1"/>
        <v>Q1</v>
      </c>
      <c r="G19" s="17" t="str">
        <f t="shared" si="2"/>
        <v>2011 Q1</v>
      </c>
      <c r="H19" s="18">
        <f t="shared" si="5"/>
        <v>0</v>
      </c>
      <c r="I19" s="19">
        <f>F_Adder_Int_HOBNI!I19+F_Adder_Int_Provincial!I19</f>
        <v>0</v>
      </c>
      <c r="J19" s="20">
        <f t="shared" si="3"/>
        <v>1.47E-2</v>
      </c>
      <c r="K19" s="18">
        <f t="shared" si="6"/>
        <v>0</v>
      </c>
      <c r="L19" s="21">
        <f t="shared" si="4"/>
        <v>0</v>
      </c>
      <c r="M19" s="21"/>
    </row>
    <row r="20" spans="2:13" ht="15" thickBot="1">
      <c r="B20" s="2" t="s">
        <v>25</v>
      </c>
      <c r="C20" s="24">
        <v>1.47E-2</v>
      </c>
      <c r="D20" s="15">
        <v>40603</v>
      </c>
      <c r="E20" s="16">
        <f t="shared" si="0"/>
        <v>2011</v>
      </c>
      <c r="F20" s="16" t="str">
        <f t="shared" si="1"/>
        <v>Q1</v>
      </c>
      <c r="G20" s="17" t="str">
        <f t="shared" si="2"/>
        <v>2011 Q1</v>
      </c>
      <c r="H20" s="18">
        <f t="shared" si="5"/>
        <v>0</v>
      </c>
      <c r="I20" s="19">
        <f>F_Adder_Int_HOBNI!I20+F_Adder_Int_Provincial!I20</f>
        <v>0</v>
      </c>
      <c r="J20" s="20">
        <f t="shared" si="3"/>
        <v>1.47E-2</v>
      </c>
      <c r="K20" s="18">
        <f t="shared" si="6"/>
        <v>0</v>
      </c>
      <c r="L20" s="21">
        <f t="shared" si="4"/>
        <v>0</v>
      </c>
      <c r="M20" s="21"/>
    </row>
    <row r="21" spans="2:13" ht="15" thickBot="1">
      <c r="B21" s="2" t="s">
        <v>26</v>
      </c>
      <c r="C21" s="24">
        <v>1.47E-2</v>
      </c>
      <c r="D21" s="15">
        <v>40634</v>
      </c>
      <c r="E21" s="16">
        <f t="shared" si="0"/>
        <v>2011</v>
      </c>
      <c r="F21" s="16" t="str">
        <f t="shared" si="1"/>
        <v>Q2</v>
      </c>
      <c r="G21" s="17" t="str">
        <f t="shared" si="2"/>
        <v>2011 Q2</v>
      </c>
      <c r="H21" s="18">
        <f t="shared" si="5"/>
        <v>0</v>
      </c>
      <c r="I21" s="19">
        <f>F_Adder_Int_HOBNI!I21+F_Adder_Int_Provincial!I21</f>
        <v>0</v>
      </c>
      <c r="J21" s="20">
        <f t="shared" si="3"/>
        <v>1.47E-2</v>
      </c>
      <c r="K21" s="18">
        <f t="shared" si="6"/>
        <v>0</v>
      </c>
      <c r="L21" s="21">
        <f t="shared" si="4"/>
        <v>0</v>
      </c>
      <c r="M21" s="21"/>
    </row>
    <row r="22" spans="2:13" ht="15" thickBot="1">
      <c r="B22" s="2" t="s">
        <v>29</v>
      </c>
      <c r="C22" s="24">
        <v>1.47E-2</v>
      </c>
      <c r="D22" s="15">
        <v>40664</v>
      </c>
      <c r="E22" s="16">
        <f t="shared" si="0"/>
        <v>2011</v>
      </c>
      <c r="F22" s="16" t="str">
        <f t="shared" si="1"/>
        <v>Q2</v>
      </c>
      <c r="G22" s="17" t="str">
        <f t="shared" si="2"/>
        <v>2011 Q2</v>
      </c>
      <c r="H22" s="18">
        <f t="shared" si="5"/>
        <v>0</v>
      </c>
      <c r="I22" s="19">
        <f>F_Adder_Int_HOBNI!I22+F_Adder_Int_Provincial!I22</f>
        <v>76457.440000000002</v>
      </c>
      <c r="J22" s="20">
        <f t="shared" si="3"/>
        <v>1.47E-2</v>
      </c>
      <c r="K22" s="18">
        <f t="shared" si="6"/>
        <v>0</v>
      </c>
      <c r="L22" s="21">
        <f t="shared" si="4"/>
        <v>76457.440000000002</v>
      </c>
      <c r="M22" s="21"/>
    </row>
    <row r="23" spans="2:13" ht="15" thickBot="1">
      <c r="B23" s="2" t="s">
        <v>30</v>
      </c>
      <c r="C23" s="24">
        <v>1.47E-2</v>
      </c>
      <c r="D23" s="15">
        <v>40695</v>
      </c>
      <c r="E23" s="16">
        <f t="shared" si="0"/>
        <v>2011</v>
      </c>
      <c r="F23" s="16" t="str">
        <f t="shared" si="1"/>
        <v>Q2</v>
      </c>
      <c r="G23" s="17" t="str">
        <f t="shared" si="2"/>
        <v>2011 Q2</v>
      </c>
      <c r="H23" s="18">
        <f t="shared" si="5"/>
        <v>76457.440000000002</v>
      </c>
      <c r="I23" s="19">
        <f>F_Adder_Int_HOBNI!I23+F_Adder_Int_Provincial!I23</f>
        <v>16996.52</v>
      </c>
      <c r="J23" s="20">
        <f t="shared" si="3"/>
        <v>1.47E-2</v>
      </c>
      <c r="K23" s="18">
        <f>ROUND(H23*J23/12,2)</f>
        <v>93.66</v>
      </c>
      <c r="L23" s="21">
        <f t="shared" si="4"/>
        <v>93547.62000000001</v>
      </c>
      <c r="M23" s="21"/>
    </row>
    <row r="24" spans="2:13" ht="15" thickBot="1">
      <c r="B24" s="2" t="s">
        <v>31</v>
      </c>
      <c r="C24" s="24">
        <v>1.47E-2</v>
      </c>
      <c r="D24" s="15">
        <v>40725</v>
      </c>
      <c r="E24" s="16">
        <f t="shared" si="0"/>
        <v>2011</v>
      </c>
      <c r="F24" s="16" t="str">
        <f t="shared" si="1"/>
        <v>Q3</v>
      </c>
      <c r="G24" s="17" t="str">
        <f t="shared" si="2"/>
        <v>2011 Q3</v>
      </c>
      <c r="H24" s="18">
        <f t="shared" si="5"/>
        <v>93453.96</v>
      </c>
      <c r="I24" s="19">
        <f>F_Adder_Int_HOBNI!I24+F_Adder_Int_Provincial!I24</f>
        <v>17680.330000000002</v>
      </c>
      <c r="J24" s="20">
        <f t="shared" si="3"/>
        <v>1.47E-2</v>
      </c>
      <c r="K24" s="18">
        <f t="shared" si="6"/>
        <v>114.48</v>
      </c>
      <c r="L24" s="21">
        <f t="shared" si="4"/>
        <v>111248.77</v>
      </c>
      <c r="M24" s="21"/>
    </row>
    <row r="25" spans="2:13" ht="15" thickBot="1">
      <c r="B25" s="2" t="s">
        <v>28</v>
      </c>
      <c r="C25" s="24">
        <v>1.47E-2</v>
      </c>
      <c r="D25" s="15">
        <v>40756</v>
      </c>
      <c r="E25" s="16">
        <f t="shared" si="0"/>
        <v>2011</v>
      </c>
      <c r="F25" s="16" t="str">
        <f t="shared" si="1"/>
        <v>Q3</v>
      </c>
      <c r="G25" s="17" t="str">
        <f t="shared" si="2"/>
        <v>2011 Q3</v>
      </c>
      <c r="H25" s="18">
        <f t="shared" si="5"/>
        <v>111134.29000000001</v>
      </c>
      <c r="I25" s="19">
        <f>F_Adder_Int_HOBNI!I25+F_Adder_Int_Provincial!I25</f>
        <v>17959.68</v>
      </c>
      <c r="J25" s="20">
        <f t="shared" si="3"/>
        <v>1.47E-2</v>
      </c>
      <c r="K25" s="18">
        <f t="shared" si="6"/>
        <v>136.13999999999999</v>
      </c>
      <c r="L25" s="21">
        <f t="shared" si="4"/>
        <v>129230.11</v>
      </c>
      <c r="M25" s="21"/>
    </row>
    <row r="26" spans="2:13" ht="15" thickBot="1">
      <c r="B26" s="1"/>
      <c r="C26" s="1"/>
      <c r="D26" s="15">
        <v>40787</v>
      </c>
      <c r="E26" s="16">
        <f t="shared" si="0"/>
        <v>2011</v>
      </c>
      <c r="F26" s="16" t="str">
        <f t="shared" si="1"/>
        <v>Q3</v>
      </c>
      <c r="G26" s="17" t="str">
        <f t="shared" si="2"/>
        <v>2011 Q3</v>
      </c>
      <c r="H26" s="18">
        <f t="shared" si="5"/>
        <v>129093.97</v>
      </c>
      <c r="I26" s="19">
        <f>F_Adder_Int_HOBNI!I26+F_Adder_Int_Provincial!I26</f>
        <v>17325.41</v>
      </c>
      <c r="J26" s="20">
        <f t="shared" si="3"/>
        <v>1.47E-2</v>
      </c>
      <c r="K26" s="18">
        <f t="shared" si="6"/>
        <v>158.13999999999999</v>
      </c>
      <c r="L26" s="21">
        <f t="shared" si="4"/>
        <v>146577.52000000002</v>
      </c>
      <c r="M26" s="21"/>
    </row>
    <row r="27" spans="2:13" ht="15" thickBot="1">
      <c r="B27" s="1"/>
      <c r="C27" s="1"/>
      <c r="D27" s="15">
        <v>40817</v>
      </c>
      <c r="E27" s="16">
        <f t="shared" si="0"/>
        <v>2011</v>
      </c>
      <c r="F27" s="16" t="str">
        <f t="shared" si="1"/>
        <v>Q4</v>
      </c>
      <c r="G27" s="17" t="str">
        <f t="shared" si="2"/>
        <v>2011 Q4</v>
      </c>
      <c r="H27" s="18">
        <f t="shared" si="5"/>
        <v>146419.38</v>
      </c>
      <c r="I27" s="19">
        <f>F_Adder_Int_HOBNI!I27+F_Adder_Int_Provincial!I27</f>
        <v>17901.11</v>
      </c>
      <c r="J27" s="20">
        <f t="shared" si="3"/>
        <v>1.47E-2</v>
      </c>
      <c r="K27" s="18">
        <f t="shared" si="6"/>
        <v>179.36</v>
      </c>
      <c r="L27" s="21">
        <f t="shared" si="4"/>
        <v>164499.84999999998</v>
      </c>
      <c r="M27" s="21"/>
    </row>
    <row r="28" spans="2:13" ht="15" thickBot="1">
      <c r="B28" s="1"/>
      <c r="C28" s="1"/>
      <c r="D28" s="15">
        <v>40848</v>
      </c>
      <c r="E28" s="16">
        <f t="shared" si="0"/>
        <v>2011</v>
      </c>
      <c r="F28" s="16" t="str">
        <f t="shared" si="1"/>
        <v>Q4</v>
      </c>
      <c r="G28" s="17" t="str">
        <f t="shared" si="2"/>
        <v>2011 Q4</v>
      </c>
      <c r="H28" s="18">
        <f t="shared" si="5"/>
        <v>164320.49</v>
      </c>
      <c r="I28" s="19">
        <f>F_Adder_Int_HOBNI!I28+F_Adder_Int_Provincial!I28</f>
        <v>17702.189999999999</v>
      </c>
      <c r="J28" s="20">
        <f t="shared" si="3"/>
        <v>1.47E-2</v>
      </c>
      <c r="K28" s="18">
        <f t="shared" si="6"/>
        <v>201.29</v>
      </c>
      <c r="L28" s="21">
        <f t="shared" si="4"/>
        <v>182223.97</v>
      </c>
      <c r="M28" s="21"/>
    </row>
    <row r="29" spans="2:13" ht="15" thickBot="1">
      <c r="B29" s="1"/>
      <c r="C29" s="1"/>
      <c r="D29" s="15">
        <v>40878</v>
      </c>
      <c r="E29" s="16">
        <f t="shared" si="0"/>
        <v>2011</v>
      </c>
      <c r="F29" s="16" t="str">
        <f t="shared" si="1"/>
        <v>Q4</v>
      </c>
      <c r="G29" s="17" t="str">
        <f t="shared" si="2"/>
        <v>2011 Q4</v>
      </c>
      <c r="H29" s="18">
        <f t="shared" si="5"/>
        <v>182022.68</v>
      </c>
      <c r="I29" s="19">
        <f>F_Adder_Int_HOBNI!I29+F_Adder_Int_Provincial!I29</f>
        <v>17710.5</v>
      </c>
      <c r="J29" s="20">
        <f t="shared" si="3"/>
        <v>1.47E-2</v>
      </c>
      <c r="K29" s="18">
        <f t="shared" si="6"/>
        <v>222.98</v>
      </c>
      <c r="L29" s="21">
        <f t="shared" si="4"/>
        <v>199956.16</v>
      </c>
      <c r="M29" s="21">
        <f>SUM(I18:I29)+SUM(K18:K29)</f>
        <v>200839.22999999998</v>
      </c>
    </row>
    <row r="30" spans="2:13" ht="15" thickBot="1">
      <c r="B30" s="1"/>
      <c r="C30" s="1"/>
      <c r="D30" s="15">
        <v>40909</v>
      </c>
      <c r="E30" s="16">
        <f t="shared" si="0"/>
        <v>2012</v>
      </c>
      <c r="F30" s="16" t="str">
        <f t="shared" si="1"/>
        <v>Q1</v>
      </c>
      <c r="G30" s="17" t="str">
        <f t="shared" si="2"/>
        <v>2012 Q1</v>
      </c>
      <c r="H30" s="18">
        <f t="shared" si="5"/>
        <v>199733.18</v>
      </c>
      <c r="I30" s="19">
        <f>F_Adder_Int_HOBNI!I30+F_Adder_Int_Provincial!I30</f>
        <v>17297.82</v>
      </c>
      <c r="J30" s="20">
        <f t="shared" si="3"/>
        <v>1.47E-2</v>
      </c>
      <c r="K30" s="18">
        <f t="shared" si="6"/>
        <v>244.67</v>
      </c>
      <c r="L30" s="21">
        <f t="shared" si="4"/>
        <v>217275.67</v>
      </c>
      <c r="M30" s="21"/>
    </row>
    <row r="31" spans="2:13" ht="15" thickBot="1">
      <c r="B31" s="1"/>
      <c r="C31" s="1"/>
      <c r="D31" s="15">
        <v>40940</v>
      </c>
      <c r="E31" s="16">
        <f t="shared" si="0"/>
        <v>2012</v>
      </c>
      <c r="F31" s="16" t="str">
        <f t="shared" si="1"/>
        <v>Q1</v>
      </c>
      <c r="G31" s="17" t="str">
        <f t="shared" si="2"/>
        <v>2012 Q1</v>
      </c>
      <c r="H31" s="18">
        <f t="shared" si="5"/>
        <v>217031</v>
      </c>
      <c r="I31" s="19">
        <f>F_Adder_Int_HOBNI!I31+F_Adder_Int_Provincial!I31</f>
        <v>16942.04</v>
      </c>
      <c r="J31" s="20">
        <f t="shared" si="3"/>
        <v>1.47E-2</v>
      </c>
      <c r="K31" s="18">
        <f t="shared" si="6"/>
        <v>265.86</v>
      </c>
      <c r="L31" s="21">
        <f t="shared" si="4"/>
        <v>234238.9</v>
      </c>
      <c r="M31" s="21"/>
    </row>
    <row r="32" spans="2:13" ht="15" thickBot="1">
      <c r="B32" s="1"/>
      <c r="C32" s="1"/>
      <c r="D32" s="15">
        <v>40969</v>
      </c>
      <c r="E32" s="16">
        <f t="shared" si="0"/>
        <v>2012</v>
      </c>
      <c r="F32" s="16" t="str">
        <f t="shared" si="1"/>
        <v>Q1</v>
      </c>
      <c r="G32" s="17" t="str">
        <f t="shared" si="2"/>
        <v>2012 Q1</v>
      </c>
      <c r="H32" s="18">
        <f t="shared" si="5"/>
        <v>233973.04</v>
      </c>
      <c r="I32" s="19">
        <f>F_Adder_Int_HOBNI!I32+F_Adder_Int_Provincial!I32</f>
        <v>16040.05</v>
      </c>
      <c r="J32" s="20">
        <f t="shared" si="3"/>
        <v>1.47E-2</v>
      </c>
      <c r="K32" s="18">
        <f t="shared" si="6"/>
        <v>286.62</v>
      </c>
      <c r="L32" s="21">
        <f t="shared" si="4"/>
        <v>250299.71</v>
      </c>
      <c r="M32" s="21"/>
    </row>
    <row r="33" spans="2:13" ht="15" thickBot="1">
      <c r="B33" s="1"/>
      <c r="C33" s="1"/>
      <c r="D33" s="15">
        <v>41000</v>
      </c>
      <c r="E33" s="16">
        <f t="shared" si="0"/>
        <v>2012</v>
      </c>
      <c r="F33" s="16" t="str">
        <f t="shared" si="1"/>
        <v>Q2</v>
      </c>
      <c r="G33" s="17" t="str">
        <f t="shared" si="2"/>
        <v>2012 Q2</v>
      </c>
      <c r="H33" s="18">
        <f t="shared" si="5"/>
        <v>250013.09</v>
      </c>
      <c r="I33" s="19">
        <f>F_Adder_Int_HOBNI!I33+F_Adder_Int_Provincial!I33</f>
        <v>17441.16</v>
      </c>
      <c r="J33" s="20">
        <f t="shared" si="3"/>
        <v>1.47E-2</v>
      </c>
      <c r="K33" s="25">
        <f t="shared" si="6"/>
        <v>306.27</v>
      </c>
      <c r="L33" s="21">
        <f t="shared" si="4"/>
        <v>267760.52</v>
      </c>
      <c r="M33" s="21"/>
    </row>
    <row r="34" spans="2:13" ht="15" thickBot="1">
      <c r="B34" s="1"/>
      <c r="C34" s="1"/>
      <c r="D34" s="15">
        <v>41030</v>
      </c>
      <c r="E34" s="16">
        <f t="shared" si="0"/>
        <v>2012</v>
      </c>
      <c r="F34" s="16" t="str">
        <f t="shared" si="1"/>
        <v>Q2</v>
      </c>
      <c r="G34" s="17" t="str">
        <f t="shared" si="2"/>
        <v>2012 Q2</v>
      </c>
      <c r="H34" s="18">
        <f t="shared" si="5"/>
        <v>267454.25</v>
      </c>
      <c r="I34" s="19">
        <f>F_Adder_Int_HOBNI!I34+F_Adder_Int_Provincial!I34</f>
        <v>16177.62</v>
      </c>
      <c r="J34" s="20">
        <f t="shared" si="3"/>
        <v>1.47E-2</v>
      </c>
      <c r="K34" s="18">
        <f t="shared" si="6"/>
        <v>327.63</v>
      </c>
      <c r="L34" s="21">
        <f t="shared" si="4"/>
        <v>283959.5</v>
      </c>
      <c r="M34" s="21"/>
    </row>
    <row r="35" spans="2:13" ht="15" thickBot="1">
      <c r="B35" s="1"/>
      <c r="C35" s="1"/>
      <c r="D35" s="15">
        <v>41061</v>
      </c>
      <c r="E35" s="16">
        <f t="shared" si="0"/>
        <v>2012</v>
      </c>
      <c r="F35" s="16" t="str">
        <f t="shared" si="1"/>
        <v>Q2</v>
      </c>
      <c r="G35" s="17" t="str">
        <f t="shared" si="2"/>
        <v>2012 Q2</v>
      </c>
      <c r="H35" s="18">
        <f t="shared" si="5"/>
        <v>283631.87</v>
      </c>
      <c r="I35" s="19">
        <f>F_Adder_Int_HOBNI!I35+F_Adder_Int_Provincial!I35</f>
        <v>16238.24</v>
      </c>
      <c r="J35" s="20">
        <f t="shared" si="3"/>
        <v>1.47E-2</v>
      </c>
      <c r="K35" s="18">
        <f t="shared" si="6"/>
        <v>347.45</v>
      </c>
      <c r="L35" s="21">
        <f t="shared" si="4"/>
        <v>300217.56</v>
      </c>
      <c r="M35" s="21"/>
    </row>
    <row r="36" spans="2:13" ht="15" thickBot="1">
      <c r="B36" s="1"/>
      <c r="C36" s="1"/>
      <c r="D36" s="15">
        <v>41091</v>
      </c>
      <c r="E36" s="16">
        <f t="shared" si="0"/>
        <v>2012</v>
      </c>
      <c r="F36" s="16" t="str">
        <f t="shared" si="1"/>
        <v>Q3</v>
      </c>
      <c r="G36" s="17" t="str">
        <f t="shared" si="2"/>
        <v>2012 Q3</v>
      </c>
      <c r="H36" s="18">
        <f t="shared" si="5"/>
        <v>299870.11</v>
      </c>
      <c r="I36" s="19">
        <f>F_Adder_Int_HOBNI!I36+F_Adder_Int_Provincial!I36</f>
        <v>16968.72</v>
      </c>
      <c r="J36" s="20">
        <f t="shared" si="3"/>
        <v>1.47E-2</v>
      </c>
      <c r="K36" s="18">
        <f t="shared" si="6"/>
        <v>367.34</v>
      </c>
      <c r="L36" s="21">
        <f t="shared" si="4"/>
        <v>317206.17</v>
      </c>
      <c r="M36" s="21"/>
    </row>
    <row r="37" spans="2:13" ht="15" thickBot="1">
      <c r="B37" s="1"/>
      <c r="C37" s="1"/>
      <c r="D37" s="15">
        <v>41122</v>
      </c>
      <c r="E37" s="16">
        <f t="shared" si="0"/>
        <v>2012</v>
      </c>
      <c r="F37" s="16" t="str">
        <f t="shared" si="1"/>
        <v>Q3</v>
      </c>
      <c r="G37" s="17" t="str">
        <f t="shared" si="2"/>
        <v>2012 Q3</v>
      </c>
      <c r="H37" s="18">
        <f t="shared" si="5"/>
        <v>316838.82999999996</v>
      </c>
      <c r="I37" s="19">
        <f>F_Adder_Int_HOBNI!I37+F_Adder_Int_Provincial!I37</f>
        <v>16633.47</v>
      </c>
      <c r="J37" s="20">
        <f t="shared" si="3"/>
        <v>1.47E-2</v>
      </c>
      <c r="K37" s="18">
        <f t="shared" si="6"/>
        <v>388.13</v>
      </c>
      <c r="L37" s="21">
        <f t="shared" si="4"/>
        <v>333860.42999999993</v>
      </c>
      <c r="M37" s="21"/>
    </row>
    <row r="38" spans="2:13" ht="15" thickBot="1">
      <c r="B38" s="1"/>
      <c r="C38" s="1"/>
      <c r="D38" s="15">
        <v>41153</v>
      </c>
      <c r="E38" s="16">
        <f t="shared" si="0"/>
        <v>2012</v>
      </c>
      <c r="F38" s="16" t="str">
        <f t="shared" si="1"/>
        <v>Q3</v>
      </c>
      <c r="G38" s="17" t="str">
        <f t="shared" si="2"/>
        <v>2012 Q3</v>
      </c>
      <c r="H38" s="18">
        <f t="shared" si="5"/>
        <v>333472.29999999993</v>
      </c>
      <c r="I38" s="19">
        <f>F_Adder_Int_HOBNI!I38+F_Adder_Int_Provincial!I38</f>
        <v>16685.580000000002</v>
      </c>
      <c r="J38" s="20">
        <f t="shared" si="3"/>
        <v>1.47E-2</v>
      </c>
      <c r="K38" s="18">
        <f t="shared" si="6"/>
        <v>408.5</v>
      </c>
      <c r="L38" s="21">
        <f t="shared" si="4"/>
        <v>350566.37999999995</v>
      </c>
      <c r="M38" s="21"/>
    </row>
    <row r="39" spans="2:13" ht="15" thickBot="1">
      <c r="B39" s="1"/>
      <c r="C39" s="1"/>
      <c r="D39" s="15">
        <v>41183</v>
      </c>
      <c r="E39" s="16">
        <f t="shared" si="0"/>
        <v>2012</v>
      </c>
      <c r="F39" s="16" t="str">
        <f t="shared" si="1"/>
        <v>Q4</v>
      </c>
      <c r="G39" s="17" t="str">
        <f t="shared" si="2"/>
        <v>2012 Q4</v>
      </c>
      <c r="H39" s="18">
        <f>H38+I38</f>
        <v>350157.87999999995</v>
      </c>
      <c r="I39" s="19">
        <f>F_Adder_Int_HOBNI!I39+F_Adder_Int_Provincial!I39</f>
        <v>17195.13</v>
      </c>
      <c r="J39" s="20">
        <f t="shared" si="3"/>
        <v>1.47E-2</v>
      </c>
      <c r="K39" s="18">
        <f t="shared" si="6"/>
        <v>428.94</v>
      </c>
      <c r="L39" s="21">
        <f t="shared" si="4"/>
        <v>367781.94999999995</v>
      </c>
      <c r="M39" s="21"/>
    </row>
    <row r="40" spans="2:13" ht="15" thickBot="1">
      <c r="B40" s="1"/>
      <c r="C40" s="1"/>
      <c r="D40" s="15">
        <v>41214</v>
      </c>
      <c r="E40" s="16">
        <f t="shared" si="0"/>
        <v>2012</v>
      </c>
      <c r="F40" s="16" t="str">
        <f t="shared" si="1"/>
        <v>Q4</v>
      </c>
      <c r="G40" s="17" t="str">
        <f t="shared" si="2"/>
        <v>2012 Q4</v>
      </c>
      <c r="H40" s="18">
        <f t="shared" si="5"/>
        <v>367353.00999999995</v>
      </c>
      <c r="I40" s="19">
        <f>F_Adder_Int_HOBNI!I40+F_Adder_Int_Provincial!I40</f>
        <v>16539.580000000002</v>
      </c>
      <c r="J40" s="20">
        <f t="shared" si="3"/>
        <v>1.47E-2</v>
      </c>
      <c r="K40" s="18">
        <f t="shared" si="6"/>
        <v>450.01</v>
      </c>
      <c r="L40" s="21">
        <f t="shared" si="4"/>
        <v>384342.6</v>
      </c>
      <c r="M40" s="21"/>
    </row>
    <row r="41" spans="2:13" ht="15" thickBot="1">
      <c r="B41" s="1"/>
      <c r="C41" s="1"/>
      <c r="D41" s="15">
        <v>41244</v>
      </c>
      <c r="E41" s="16">
        <f t="shared" si="0"/>
        <v>2012</v>
      </c>
      <c r="F41" s="16" t="str">
        <f t="shared" si="1"/>
        <v>Q4</v>
      </c>
      <c r="G41" s="17" t="str">
        <f t="shared" si="2"/>
        <v>2012 Q4</v>
      </c>
      <c r="H41" s="18">
        <f t="shared" si="5"/>
        <v>383892.58999999997</v>
      </c>
      <c r="I41" s="19">
        <f>F_Adder_Int_HOBNI!I41+F_Adder_Int_Provincial!I41</f>
        <v>16882.260000000002</v>
      </c>
      <c r="J41" s="20">
        <f t="shared" si="3"/>
        <v>1.47E-2</v>
      </c>
      <c r="K41" s="18">
        <f t="shared" si="6"/>
        <v>470.27</v>
      </c>
      <c r="L41" s="21">
        <f t="shared" si="4"/>
        <v>401245.12</v>
      </c>
      <c r="M41" s="21">
        <f>SUM(I30:I41)+SUM(K30:K41)</f>
        <v>205333.36000000004</v>
      </c>
    </row>
    <row r="42" spans="2:13" ht="15" thickBot="1">
      <c r="C42" s="43"/>
      <c r="D42" s="15">
        <v>41275</v>
      </c>
      <c r="E42" s="16">
        <f t="shared" si="0"/>
        <v>2013</v>
      </c>
      <c r="F42" s="16" t="str">
        <f t="shared" si="1"/>
        <v>Q1</v>
      </c>
      <c r="G42" s="17" t="str">
        <f t="shared" si="2"/>
        <v>2013 Q1</v>
      </c>
      <c r="H42" s="18">
        <f t="shared" si="5"/>
        <v>400774.85</v>
      </c>
      <c r="I42" s="19">
        <f>F_Adder_Int_HOBNI!I42+F_Adder_Int_Provincial!I42</f>
        <v>15450.19</v>
      </c>
      <c r="J42" s="20">
        <f t="shared" si="3"/>
        <v>1.47E-2</v>
      </c>
      <c r="K42" s="18">
        <f t="shared" si="6"/>
        <v>490.95</v>
      </c>
      <c r="L42" s="21">
        <f t="shared" si="4"/>
        <v>416715.99</v>
      </c>
      <c r="M42" s="21"/>
    </row>
    <row r="43" spans="2:13" ht="15" thickBot="1">
      <c r="D43" s="15">
        <v>41306</v>
      </c>
      <c r="E43" s="16">
        <f t="shared" si="0"/>
        <v>2013</v>
      </c>
      <c r="F43" s="16" t="str">
        <f t="shared" si="1"/>
        <v>Q1</v>
      </c>
      <c r="G43" s="17" t="str">
        <f t="shared" si="2"/>
        <v>2013 Q1</v>
      </c>
      <c r="H43" s="18">
        <f t="shared" si="5"/>
        <v>416225.04</v>
      </c>
      <c r="I43" s="19">
        <f>F_Adder_Int_HOBNI!I43+F_Adder_Int_Provincial!I43</f>
        <v>16319.36</v>
      </c>
      <c r="J43" s="20">
        <f t="shared" si="3"/>
        <v>1.47E-2</v>
      </c>
      <c r="K43" s="18">
        <f t="shared" si="6"/>
        <v>509.88</v>
      </c>
      <c r="L43" s="21">
        <f t="shared" si="4"/>
        <v>433054.27999999997</v>
      </c>
      <c r="M43" s="21"/>
    </row>
    <row r="44" spans="2:13" ht="15" thickBot="1">
      <c r="D44" s="15">
        <v>41334</v>
      </c>
      <c r="E44" s="16">
        <f t="shared" si="0"/>
        <v>2013</v>
      </c>
      <c r="F44" s="16" t="str">
        <f t="shared" si="1"/>
        <v>Q1</v>
      </c>
      <c r="G44" s="17" t="str">
        <f t="shared" si="2"/>
        <v>2013 Q1</v>
      </c>
      <c r="H44" s="18">
        <f t="shared" si="5"/>
        <v>432544.39999999997</v>
      </c>
      <c r="I44" s="19">
        <f>F_Adder_Int_HOBNI!I44+F_Adder_Int_Provincial!I44</f>
        <v>16783.97</v>
      </c>
      <c r="J44" s="20">
        <f t="shared" si="3"/>
        <v>1.47E-2</v>
      </c>
      <c r="K44" s="18">
        <f t="shared" si="6"/>
        <v>529.87</v>
      </c>
      <c r="L44" s="21">
        <f t="shared" si="4"/>
        <v>449858.24</v>
      </c>
      <c r="M44" s="21"/>
    </row>
    <row r="45" spans="2:13" ht="15" thickBot="1">
      <c r="D45" s="15">
        <v>41365</v>
      </c>
      <c r="E45" s="16">
        <f t="shared" si="0"/>
        <v>2013</v>
      </c>
      <c r="F45" s="16" t="str">
        <f t="shared" si="1"/>
        <v>Q2</v>
      </c>
      <c r="G45" s="17" t="str">
        <f t="shared" si="2"/>
        <v>2013 Q2</v>
      </c>
      <c r="H45" s="18">
        <f t="shared" si="5"/>
        <v>449328.37</v>
      </c>
      <c r="I45" s="19">
        <f>F_Adder_Int_HOBNI!I45+F_Adder_Int_Provincial!I45</f>
        <v>16540.48</v>
      </c>
      <c r="J45" s="20">
        <f t="shared" si="3"/>
        <v>1.47E-2</v>
      </c>
      <c r="K45" s="18">
        <f t="shared" si="6"/>
        <v>550.42999999999995</v>
      </c>
      <c r="L45" s="21">
        <f t="shared" si="4"/>
        <v>466419.27999999997</v>
      </c>
      <c r="M45" s="21"/>
    </row>
    <row r="46" spans="2:13" ht="15" thickBot="1">
      <c r="D46" s="15">
        <v>41395</v>
      </c>
      <c r="E46" s="16">
        <f t="shared" si="0"/>
        <v>2013</v>
      </c>
      <c r="F46" s="16" t="str">
        <f t="shared" si="1"/>
        <v>Q2</v>
      </c>
      <c r="G46" s="17" t="str">
        <f t="shared" si="2"/>
        <v>2013 Q2</v>
      </c>
      <c r="H46" s="18">
        <f t="shared" si="5"/>
        <v>465868.85</v>
      </c>
      <c r="I46" s="19">
        <f>F_Adder_Int_HOBNI!I46+F_Adder_Int_Provincial!I46</f>
        <v>17124.260000000002</v>
      </c>
      <c r="J46" s="20">
        <f t="shared" si="3"/>
        <v>1.47E-2</v>
      </c>
      <c r="K46" s="18">
        <f>ROUND(H46*J46/12,2)</f>
        <v>570.69000000000005</v>
      </c>
      <c r="L46" s="21">
        <f t="shared" si="4"/>
        <v>483563.8</v>
      </c>
      <c r="M46" s="21"/>
    </row>
    <row r="47" spans="2:13" ht="15" thickBot="1">
      <c r="D47" s="15">
        <v>41426</v>
      </c>
      <c r="E47" s="16">
        <f t="shared" si="0"/>
        <v>2013</v>
      </c>
      <c r="F47" s="16" t="str">
        <f t="shared" si="1"/>
        <v>Q2</v>
      </c>
      <c r="G47" s="17" t="str">
        <f t="shared" si="2"/>
        <v>2013 Q2</v>
      </c>
      <c r="H47" s="18">
        <f t="shared" si="5"/>
        <v>482993.11</v>
      </c>
      <c r="I47" s="19">
        <f>F_Adder_Int_HOBNI!I47+F_Adder_Int_Provincial!I47</f>
        <v>16345.3</v>
      </c>
      <c r="J47" s="20">
        <f t="shared" si="3"/>
        <v>1.47E-2</v>
      </c>
      <c r="K47" s="18">
        <f t="shared" si="6"/>
        <v>591.66999999999996</v>
      </c>
      <c r="L47" s="21">
        <f t="shared" si="4"/>
        <v>499930.07999999996</v>
      </c>
      <c r="M47" s="21"/>
    </row>
    <row r="48" spans="2:13" ht="15" thickBot="1">
      <c r="D48" s="15">
        <v>41456</v>
      </c>
      <c r="E48" s="16">
        <f t="shared" si="0"/>
        <v>2013</v>
      </c>
      <c r="F48" s="16" t="str">
        <f t="shared" si="1"/>
        <v>Q3</v>
      </c>
      <c r="G48" s="17" t="str">
        <f t="shared" si="2"/>
        <v>2013 Q3</v>
      </c>
      <c r="H48" s="18">
        <f t="shared" si="5"/>
        <v>499338.41</v>
      </c>
      <c r="I48" s="19">
        <f>F_Adder_Int_HOBNI!I48+F_Adder_Int_Provincial!I48</f>
        <v>17005.400000000001</v>
      </c>
      <c r="J48" s="20">
        <f t="shared" si="3"/>
        <v>1.47E-2</v>
      </c>
      <c r="K48" s="18">
        <f t="shared" si="6"/>
        <v>611.69000000000005</v>
      </c>
      <c r="L48" s="21">
        <f t="shared" si="4"/>
        <v>516955.5</v>
      </c>
      <c r="M48" s="21"/>
    </row>
    <row r="49" spans="4:13" ht="15" thickBot="1">
      <c r="D49" s="15">
        <v>41487</v>
      </c>
      <c r="E49" s="16">
        <f t="shared" si="0"/>
        <v>2013</v>
      </c>
      <c r="F49" s="16" t="str">
        <f t="shared" si="1"/>
        <v>Q3</v>
      </c>
      <c r="G49" s="17" t="str">
        <f t="shared" si="2"/>
        <v>2013 Q3</v>
      </c>
      <c r="H49" s="18">
        <f t="shared" si="5"/>
        <v>516343.81</v>
      </c>
      <c r="I49" s="19">
        <f>F_Adder_Int_HOBNI!I49+F_Adder_Int_Provincial!I49</f>
        <v>16682.23</v>
      </c>
      <c r="J49" s="20">
        <f t="shared" si="3"/>
        <v>1.47E-2</v>
      </c>
      <c r="K49" s="18">
        <f t="shared" si="6"/>
        <v>632.52</v>
      </c>
      <c r="L49" s="21">
        <f t="shared" si="4"/>
        <v>533658.56000000006</v>
      </c>
      <c r="M49" s="21"/>
    </row>
    <row r="50" spans="4:13" ht="15" thickBot="1">
      <c r="D50" s="15">
        <v>41518</v>
      </c>
      <c r="E50" s="16">
        <f t="shared" si="0"/>
        <v>2013</v>
      </c>
      <c r="F50" s="16" t="str">
        <f t="shared" si="1"/>
        <v>Q3</v>
      </c>
      <c r="G50" s="17" t="str">
        <f t="shared" si="2"/>
        <v>2013 Q3</v>
      </c>
      <c r="H50" s="18">
        <f t="shared" si="5"/>
        <v>533026.04</v>
      </c>
      <c r="I50" s="19">
        <f>F_Adder_Int_HOBNI!I50+F_Adder_Int_Provincial!I50</f>
        <v>16240.14</v>
      </c>
      <c r="J50" s="20">
        <f t="shared" si="3"/>
        <v>1.47E-2</v>
      </c>
      <c r="K50" s="18">
        <f t="shared" si="6"/>
        <v>652.96</v>
      </c>
      <c r="L50" s="21">
        <f t="shared" si="4"/>
        <v>549919.14</v>
      </c>
      <c r="M50" s="21"/>
    </row>
    <row r="51" spans="4:13" ht="15" thickBot="1">
      <c r="D51" s="15">
        <v>41548</v>
      </c>
      <c r="E51" s="16">
        <f t="shared" si="0"/>
        <v>2013</v>
      </c>
      <c r="F51" s="16" t="str">
        <f t="shared" si="1"/>
        <v>Q4</v>
      </c>
      <c r="G51" s="17" t="str">
        <f t="shared" si="2"/>
        <v>2013 Q4</v>
      </c>
      <c r="H51" s="18">
        <f t="shared" si="5"/>
        <v>549266.18000000005</v>
      </c>
      <c r="I51" s="19">
        <f>F_Adder_Int_HOBNI!I51+F_Adder_Int_Provincial!I51</f>
        <v>17161.84</v>
      </c>
      <c r="J51" s="20">
        <f t="shared" si="3"/>
        <v>1.47E-2</v>
      </c>
      <c r="K51" s="18">
        <f>ROUND(H51*J51/12,2)</f>
        <v>672.85</v>
      </c>
      <c r="L51" s="21">
        <f t="shared" si="4"/>
        <v>567100.87</v>
      </c>
      <c r="M51" s="21"/>
    </row>
    <row r="52" spans="4:13" ht="15" thickBot="1">
      <c r="D52" s="15">
        <v>41579</v>
      </c>
      <c r="E52" s="16">
        <f t="shared" si="0"/>
        <v>2013</v>
      </c>
      <c r="F52" s="16" t="str">
        <f t="shared" si="1"/>
        <v>Q4</v>
      </c>
      <c r="G52" s="17" t="str">
        <f t="shared" si="2"/>
        <v>2013 Q4</v>
      </c>
      <c r="H52" s="18">
        <f>H51+I51</f>
        <v>566428.02</v>
      </c>
      <c r="I52" s="19">
        <f>F_Adder_Int_HOBNI!I52+F_Adder_Int_Provincial!I52</f>
        <v>16575.95</v>
      </c>
      <c r="J52" s="20">
        <f t="shared" si="3"/>
        <v>1.47E-2</v>
      </c>
      <c r="K52" s="18">
        <f t="shared" si="6"/>
        <v>693.87</v>
      </c>
      <c r="L52" s="21">
        <f t="shared" si="4"/>
        <v>583697.84</v>
      </c>
      <c r="M52" s="21"/>
    </row>
    <row r="53" spans="4:13" ht="15" thickBot="1">
      <c r="D53" s="15">
        <v>41609</v>
      </c>
      <c r="E53" s="16">
        <f t="shared" si="0"/>
        <v>2013</v>
      </c>
      <c r="F53" s="16" t="str">
        <f t="shared" si="1"/>
        <v>Q4</v>
      </c>
      <c r="G53" s="17" t="str">
        <f t="shared" si="2"/>
        <v>2013 Q4</v>
      </c>
      <c r="H53" s="18">
        <f t="shared" si="5"/>
        <v>583003.97</v>
      </c>
      <c r="I53" s="19">
        <f>F_Adder_Int_HOBNI!I53+F_Adder_Int_Provincial!I53</f>
        <v>16513.57</v>
      </c>
      <c r="J53" s="20">
        <f t="shared" si="3"/>
        <v>1.47E-2</v>
      </c>
      <c r="K53" s="18">
        <f t="shared" si="6"/>
        <v>714.18</v>
      </c>
      <c r="L53" s="21">
        <f t="shared" si="4"/>
        <v>600231.72</v>
      </c>
      <c r="M53" s="21">
        <f>SUM(I42:I53)+SUM(K42:K53)</f>
        <v>205964.25000000003</v>
      </c>
    </row>
    <row r="54" spans="4:13" ht="15" thickBot="1">
      <c r="D54" s="15">
        <v>41640</v>
      </c>
      <c r="E54" s="16">
        <f t="shared" si="0"/>
        <v>2014</v>
      </c>
      <c r="F54" s="16" t="str">
        <f t="shared" si="1"/>
        <v>Q1</v>
      </c>
      <c r="G54" s="17" t="str">
        <f t="shared" si="2"/>
        <v>2014 Q1</v>
      </c>
      <c r="H54" s="18">
        <f t="shared" si="5"/>
        <v>599517.53999999992</v>
      </c>
      <c r="I54" s="19">
        <f>F_Adder_Int_HOBNI!I54+F_Adder_Int_Provincial!I54</f>
        <v>25520.166666666668</v>
      </c>
      <c r="J54" s="20">
        <f t="shared" si="3"/>
        <v>1.47E-2</v>
      </c>
      <c r="K54" s="18">
        <f t="shared" si="6"/>
        <v>734.41</v>
      </c>
      <c r="L54" s="21">
        <f t="shared" si="4"/>
        <v>625772.11666666658</v>
      </c>
      <c r="M54" s="21"/>
    </row>
    <row r="55" spans="4:13" ht="15" thickBot="1">
      <c r="D55" s="15">
        <v>41671</v>
      </c>
      <c r="E55" s="16">
        <f t="shared" si="0"/>
        <v>2014</v>
      </c>
      <c r="F55" s="16" t="str">
        <f t="shared" si="1"/>
        <v>Q1</v>
      </c>
      <c r="G55" s="17" t="str">
        <f t="shared" si="2"/>
        <v>2014 Q1</v>
      </c>
      <c r="H55" s="18">
        <f t="shared" si="5"/>
        <v>625037.70666666655</v>
      </c>
      <c r="I55" s="19">
        <f>F_Adder_Int_HOBNI!I55+F_Adder_Int_Provincial!I55</f>
        <v>25520.166666666668</v>
      </c>
      <c r="J55" s="20">
        <f t="shared" si="3"/>
        <v>1.47E-2</v>
      </c>
      <c r="K55" s="18">
        <f t="shared" si="6"/>
        <v>765.67</v>
      </c>
      <c r="L55" s="21">
        <f t="shared" si="4"/>
        <v>651323.54333333322</v>
      </c>
      <c r="M55" s="21"/>
    </row>
    <row r="56" spans="4:13" ht="15" thickBot="1">
      <c r="D56" s="15">
        <v>41699</v>
      </c>
      <c r="E56" s="16">
        <f t="shared" si="0"/>
        <v>2014</v>
      </c>
      <c r="F56" s="16" t="str">
        <f t="shared" si="1"/>
        <v>Q1</v>
      </c>
      <c r="G56" s="17" t="str">
        <f t="shared" si="2"/>
        <v>2014 Q1</v>
      </c>
      <c r="H56" s="18">
        <f t="shared" si="5"/>
        <v>650557.87333333318</v>
      </c>
      <c r="I56" s="19">
        <f>F_Adder_Int_HOBNI!I56+F_Adder_Int_Provincial!I56</f>
        <v>25520.166666666668</v>
      </c>
      <c r="J56" s="20">
        <f t="shared" si="3"/>
        <v>1.47E-2</v>
      </c>
      <c r="K56" s="18">
        <f t="shared" si="6"/>
        <v>796.93</v>
      </c>
      <c r="L56" s="21">
        <f t="shared" si="4"/>
        <v>676874.96999999986</v>
      </c>
      <c r="M56" s="21"/>
    </row>
    <row r="57" spans="4:13" ht="15" thickBot="1">
      <c r="D57" s="15">
        <v>41730</v>
      </c>
      <c r="E57" s="16">
        <f t="shared" si="0"/>
        <v>2014</v>
      </c>
      <c r="F57" s="16" t="str">
        <f t="shared" si="1"/>
        <v>Q2</v>
      </c>
      <c r="G57" s="17" t="str">
        <f t="shared" si="2"/>
        <v>2014 Q2</v>
      </c>
      <c r="H57" s="18">
        <f t="shared" si="5"/>
        <v>676078.0399999998</v>
      </c>
      <c r="I57" s="19">
        <f>F_Adder_Int_HOBNI!I57+F_Adder_Int_Provincial!I57</f>
        <v>25520.166666666668</v>
      </c>
      <c r="J57" s="20">
        <f t="shared" si="3"/>
        <v>1.47E-2</v>
      </c>
      <c r="K57" s="18">
        <f t="shared" si="6"/>
        <v>828.2</v>
      </c>
      <c r="L57" s="21">
        <f t="shared" si="4"/>
        <v>702426.40666666639</v>
      </c>
      <c r="M57" s="21"/>
    </row>
    <row r="58" spans="4:13" ht="15" thickBot="1">
      <c r="D58" s="15">
        <v>41760</v>
      </c>
      <c r="E58" s="16">
        <f t="shared" si="0"/>
        <v>2014</v>
      </c>
      <c r="F58" s="16" t="str">
        <f t="shared" si="1"/>
        <v>Q2</v>
      </c>
      <c r="G58" s="17" t="str">
        <f t="shared" si="2"/>
        <v>2014 Q2</v>
      </c>
      <c r="H58" s="18">
        <f t="shared" si="5"/>
        <v>701598.20666666643</v>
      </c>
      <c r="I58" s="19">
        <f>F_Adder_Int_HOBNI!I58+F_Adder_Int_Provincial!I58</f>
        <v>25520.166666666668</v>
      </c>
      <c r="J58" s="20">
        <f t="shared" si="3"/>
        <v>1.47E-2</v>
      </c>
      <c r="K58" s="18">
        <f t="shared" si="6"/>
        <v>859.46</v>
      </c>
      <c r="L58" s="21">
        <f t="shared" si="4"/>
        <v>727977.83333333302</v>
      </c>
      <c r="M58" s="21"/>
    </row>
    <row r="59" spans="4:13" ht="15" thickBot="1">
      <c r="D59" s="15">
        <v>41791</v>
      </c>
      <c r="E59" s="16">
        <f t="shared" si="0"/>
        <v>2014</v>
      </c>
      <c r="F59" s="16" t="str">
        <f t="shared" si="1"/>
        <v>Q2</v>
      </c>
      <c r="G59" s="17" t="str">
        <f t="shared" si="2"/>
        <v>2014 Q2</v>
      </c>
      <c r="H59" s="18">
        <f>H58+I58</f>
        <v>727118.37333333306</v>
      </c>
      <c r="I59" s="19">
        <f>F_Adder_Int_HOBNI!I59+F_Adder_Int_Provincial!I59</f>
        <v>25520.166666666668</v>
      </c>
      <c r="J59" s="20">
        <f t="shared" si="3"/>
        <v>1.47E-2</v>
      </c>
      <c r="K59" s="18">
        <f t="shared" si="6"/>
        <v>890.72</v>
      </c>
      <c r="L59" s="21">
        <f t="shared" si="4"/>
        <v>753529.25999999966</v>
      </c>
      <c r="M59" s="21"/>
    </row>
    <row r="60" spans="4:13" ht="15" thickBot="1">
      <c r="D60" s="15">
        <v>41821</v>
      </c>
      <c r="E60" s="16">
        <f t="shared" si="0"/>
        <v>2014</v>
      </c>
      <c r="F60" s="16" t="str">
        <f t="shared" si="1"/>
        <v>Q3</v>
      </c>
      <c r="G60" s="17" t="str">
        <f t="shared" si="2"/>
        <v>2014 Q3</v>
      </c>
      <c r="H60" s="18">
        <f t="shared" si="5"/>
        <v>752638.53999999969</v>
      </c>
      <c r="I60" s="19">
        <f>F_Adder_Int_HOBNI!I60+F_Adder_Int_Provincial!I60</f>
        <v>25520.166666666668</v>
      </c>
      <c r="J60" s="20">
        <f t="shared" si="3"/>
        <v>1.47E-2</v>
      </c>
      <c r="K60" s="18">
        <f t="shared" si="6"/>
        <v>921.98</v>
      </c>
      <c r="L60" s="21">
        <f t="shared" si="4"/>
        <v>779080.6866666663</v>
      </c>
      <c r="M60" s="21"/>
    </row>
    <row r="61" spans="4:13" ht="15" thickBot="1">
      <c r="D61" s="15">
        <v>41852</v>
      </c>
      <c r="E61" s="16">
        <f t="shared" si="0"/>
        <v>2014</v>
      </c>
      <c r="F61" s="16" t="str">
        <f t="shared" si="1"/>
        <v>Q3</v>
      </c>
      <c r="G61" s="17" t="str">
        <f t="shared" si="2"/>
        <v>2014 Q3</v>
      </c>
      <c r="H61" s="18">
        <f t="shared" si="5"/>
        <v>778158.70666666632</v>
      </c>
      <c r="I61" s="19">
        <f>F_Adder_Int_HOBNI!I61+F_Adder_Int_Provincial!I61</f>
        <v>25520.166666666668</v>
      </c>
      <c r="J61" s="20">
        <f t="shared" si="3"/>
        <v>1.47E-2</v>
      </c>
      <c r="K61" s="18">
        <f t="shared" si="6"/>
        <v>953.24</v>
      </c>
      <c r="L61" s="21">
        <f t="shared" si="4"/>
        <v>804632.11333333293</v>
      </c>
      <c r="M61" s="21"/>
    </row>
    <row r="62" spans="4:13" ht="15" thickBot="1">
      <c r="D62" s="15">
        <v>41883</v>
      </c>
      <c r="E62" s="16">
        <f t="shared" si="0"/>
        <v>2014</v>
      </c>
      <c r="F62" s="16" t="str">
        <f t="shared" si="1"/>
        <v>Q3</v>
      </c>
      <c r="G62" s="17" t="str">
        <f t="shared" si="2"/>
        <v>2014 Q3</v>
      </c>
      <c r="H62" s="18">
        <f t="shared" si="5"/>
        <v>803678.87333333294</v>
      </c>
      <c r="I62" s="19">
        <f>F_Adder_Int_HOBNI!I62+F_Adder_Int_Provincial!I62</f>
        <v>25520.166666666668</v>
      </c>
      <c r="J62" s="20">
        <f t="shared" si="3"/>
        <v>1.47E-2</v>
      </c>
      <c r="K62" s="18">
        <f t="shared" si="6"/>
        <v>984.51</v>
      </c>
      <c r="L62" s="21">
        <f t="shared" si="4"/>
        <v>830183.54999999958</v>
      </c>
      <c r="M62" s="21"/>
    </row>
    <row r="63" spans="4:13" ht="15" thickBot="1">
      <c r="D63" s="15">
        <v>41913</v>
      </c>
      <c r="E63" s="16">
        <f t="shared" si="0"/>
        <v>2014</v>
      </c>
      <c r="F63" s="16" t="str">
        <f t="shared" si="1"/>
        <v>Q4</v>
      </c>
      <c r="G63" s="17" t="str">
        <f t="shared" si="2"/>
        <v>2014 Q4</v>
      </c>
      <c r="H63" s="18">
        <f t="shared" si="5"/>
        <v>829199.03999999957</v>
      </c>
      <c r="I63" s="19">
        <f>F_Adder_Int_HOBNI!I63+F_Adder_Int_Provincial!I63</f>
        <v>25520.166666666668</v>
      </c>
      <c r="J63" s="20">
        <f t="shared" si="3"/>
        <v>1.47E-2</v>
      </c>
      <c r="K63" s="18">
        <f t="shared" si="6"/>
        <v>1015.77</v>
      </c>
      <c r="L63" s="21">
        <f t="shared" si="4"/>
        <v>855734.97666666622</v>
      </c>
      <c r="M63" s="21"/>
    </row>
    <row r="64" spans="4:13" ht="15" thickBot="1">
      <c r="D64" s="15">
        <v>41944</v>
      </c>
      <c r="E64" s="16">
        <f t="shared" si="0"/>
        <v>2014</v>
      </c>
      <c r="F64" s="16" t="str">
        <f t="shared" si="1"/>
        <v>Q4</v>
      </c>
      <c r="G64" s="17" t="str">
        <f t="shared" si="2"/>
        <v>2014 Q4</v>
      </c>
      <c r="H64" s="18">
        <f t="shared" si="5"/>
        <v>854719.2066666662</v>
      </c>
      <c r="I64" s="19">
        <f>F_Adder_Int_HOBNI!I64+F_Adder_Int_Provincial!I64</f>
        <v>25520.166666666668</v>
      </c>
      <c r="J64" s="20">
        <f t="shared" si="3"/>
        <v>1.47E-2</v>
      </c>
      <c r="K64" s="18">
        <f t="shared" si="6"/>
        <v>1047.03</v>
      </c>
      <c r="L64" s="21">
        <f t="shared" si="4"/>
        <v>881286.40333333286</v>
      </c>
      <c r="M64" s="21"/>
    </row>
    <row r="65" spans="4:13" ht="15" thickBot="1">
      <c r="D65" s="15">
        <v>41974</v>
      </c>
      <c r="E65" s="16">
        <f t="shared" si="0"/>
        <v>2014</v>
      </c>
      <c r="F65" s="16" t="str">
        <f t="shared" si="1"/>
        <v>Q4</v>
      </c>
      <c r="G65" s="17" t="str">
        <f t="shared" si="2"/>
        <v>2014 Q4</v>
      </c>
      <c r="H65" s="18">
        <f t="shared" si="5"/>
        <v>880239.37333333283</v>
      </c>
      <c r="I65" s="19">
        <f>F_Adder_Int_HOBNI!I65+F_Adder_Int_Provincial!I65</f>
        <v>25520.166666666668</v>
      </c>
      <c r="J65" s="20">
        <f t="shared" si="3"/>
        <v>1.47E-2</v>
      </c>
      <c r="K65" s="18">
        <f t="shared" si="6"/>
        <v>1078.29</v>
      </c>
      <c r="L65" s="21">
        <f t="shared" si="4"/>
        <v>906837.82999999949</v>
      </c>
      <c r="M65" s="21">
        <f>SUM(I54:I65)+SUM(K54:K65)</f>
        <v>317118.21000000002</v>
      </c>
    </row>
    <row r="66" spans="4:13" ht="15" thickBot="1">
      <c r="D66" s="27"/>
      <c r="E66" s="28"/>
      <c r="H66" s="27"/>
      <c r="I66" s="27"/>
      <c r="J66" s="29"/>
      <c r="K66" s="30"/>
      <c r="L66" s="31"/>
      <c r="M66" s="30"/>
    </row>
    <row r="67" spans="4:13" ht="15" thickTop="1">
      <c r="D67" s="4" t="s">
        <v>27</v>
      </c>
      <c r="F67" s="32"/>
      <c r="G67" s="33"/>
      <c r="I67" s="34">
        <f>SUM(I6:I65)</f>
        <v>905759.53999999946</v>
      </c>
      <c r="J67" s="35"/>
      <c r="K67" s="34">
        <f>SUM(K6:K65)</f>
        <v>23495.510000000006</v>
      </c>
      <c r="L67" s="36">
        <f>I67+K67</f>
        <v>929255.04999999946</v>
      </c>
      <c r="M67" s="37">
        <f>SUM(M6:M65)</f>
        <v>929255.05</v>
      </c>
    </row>
    <row r="76" spans="4:13">
      <c r="J76" s="38"/>
    </row>
    <row r="77" spans="4:13">
      <c r="J77" s="38"/>
    </row>
    <row r="78" spans="4:13">
      <c r="J78" s="38"/>
    </row>
    <row r="79" spans="4:13">
      <c r="J79" s="38"/>
    </row>
    <row r="80" spans="4:13">
      <c r="J80" s="38"/>
    </row>
    <row r="81" spans="10:10">
      <c r="J81" s="38"/>
    </row>
    <row r="82" spans="10:10">
      <c r="J82" s="38"/>
    </row>
    <row r="83" spans="10:10">
      <c r="J83" s="38"/>
    </row>
    <row r="84" spans="10:10">
      <c r="J84" s="38"/>
    </row>
    <row r="85" spans="10:10">
      <c r="J85" s="38"/>
    </row>
    <row r="86" spans="10:10">
      <c r="J86" s="38"/>
    </row>
    <row r="87" spans="10:10">
      <c r="J87" s="38"/>
    </row>
    <row r="88" spans="10:10">
      <c r="J88" s="38"/>
    </row>
    <row r="89" spans="10:10">
      <c r="J89" s="38"/>
    </row>
    <row r="90" spans="10:10">
      <c r="J90" s="38"/>
    </row>
    <row r="91" spans="10:10">
      <c r="J91" s="38"/>
    </row>
    <row r="92" spans="10:10">
      <c r="J92" s="38"/>
    </row>
    <row r="93" spans="10:10">
      <c r="J93" s="38"/>
    </row>
    <row r="94" spans="10:10">
      <c r="J94" s="38"/>
    </row>
    <row r="95" spans="10:10">
      <c r="J95" s="38"/>
    </row>
    <row r="96" spans="10:10">
      <c r="J96" s="38"/>
    </row>
    <row r="97" spans="6:10">
      <c r="J97" s="39"/>
    </row>
    <row r="98" spans="6:10">
      <c r="J98" s="39"/>
    </row>
    <row r="99" spans="6:10">
      <c r="J99" s="39"/>
    </row>
    <row r="100" spans="6:10">
      <c r="J100" s="39"/>
    </row>
    <row r="101" spans="6:10">
      <c r="J101" s="39"/>
    </row>
    <row r="102" spans="6:10">
      <c r="J102" s="40"/>
    </row>
    <row r="103" spans="6:10">
      <c r="F103" s="41"/>
    </row>
  </sheetData>
  <mergeCells count="1">
    <mergeCell ref="D1:M1"/>
  </mergeCells>
  <conditionalFormatting sqref="C42 C13:C25">
    <cfRule type="cellIs" dxfId="3" priority="1" stopIfTrue="1" operator="notEqual">
      <formula>0.0147</formula>
    </cfRule>
  </conditionalFormatting>
  <pageMargins left="0.7" right="0.7" top="0.75" bottom="0.75" header="0.3" footer="0.3"/>
  <pageSetup scale="55" orientation="portrait" r:id="rId1"/>
  <ignoredErrors>
    <ignoredError sqref="I22:I53 I19:I21 C13 I54:I65" unlockedFormula="1"/>
    <ignoredError sqref="L6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B1:P103"/>
  <sheetViews>
    <sheetView tabSelected="1" topLeftCell="C1" zoomScale="80" zoomScaleNormal="80" workbookViewId="0">
      <pane ySplit="4" topLeftCell="A27" activePane="bottomLeft" state="frozen"/>
      <selection activeCell="I101" sqref="I101"/>
      <selection pane="bottomLeft" activeCell="M55" sqref="M55"/>
    </sheetView>
  </sheetViews>
  <sheetFormatPr defaultColWidth="9.109375" defaultRowHeight="14.4"/>
  <cols>
    <col min="1" max="1" width="1.88671875" style="1" customWidth="1"/>
    <col min="2" max="2" width="14.5546875" style="2" customWidth="1"/>
    <col min="3" max="3" width="20" style="2" customWidth="1"/>
    <col min="4" max="4" width="9.44140625" style="1" bestFit="1" customWidth="1"/>
    <col min="5" max="5" width="6.109375" style="3" customWidth="1"/>
    <col min="6" max="6" width="7.6640625" style="3" bestFit="1" customWidth="1"/>
    <col min="7" max="7" width="8.5546875" style="1" customWidth="1"/>
    <col min="8" max="8" width="18.6640625" style="1" customWidth="1"/>
    <col min="9" max="11" width="17.5546875" style="1" customWidth="1"/>
    <col min="12" max="12" width="8.6640625" style="1" customWidth="1"/>
    <col min="13" max="13" width="13.6640625" style="1" customWidth="1"/>
    <col min="14" max="15" width="15.6640625" style="1" customWidth="1"/>
    <col min="16" max="16" width="11.33203125" style="1" customWidth="1"/>
    <col min="17" max="16384" width="9.109375" style="1"/>
  </cols>
  <sheetData>
    <row r="1" spans="2:16"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2:16">
      <c r="H2" s="4" t="s">
        <v>40</v>
      </c>
    </row>
    <row r="3" spans="2:16">
      <c r="G3" s="5"/>
      <c r="I3" s="4"/>
      <c r="J3" s="4"/>
      <c r="K3" s="4"/>
      <c r="L3" s="4"/>
      <c r="M3" s="4"/>
      <c r="N3" s="4"/>
      <c r="O3" s="4"/>
    </row>
    <row r="4" spans="2:16" ht="40.200000000000003">
      <c r="B4" s="6" t="s">
        <v>0</v>
      </c>
      <c r="C4" s="7" t="s">
        <v>1</v>
      </c>
      <c r="D4" s="9" t="s">
        <v>2</v>
      </c>
      <c r="E4" s="10" t="s">
        <v>3</v>
      </c>
      <c r="F4" s="10" t="s">
        <v>4</v>
      </c>
      <c r="G4" s="11"/>
      <c r="H4" s="8" t="s">
        <v>5</v>
      </c>
      <c r="I4" s="7" t="s">
        <v>32</v>
      </c>
      <c r="J4" s="7" t="s">
        <v>33</v>
      </c>
      <c r="K4" s="7" t="s">
        <v>34</v>
      </c>
      <c r="L4" s="8" t="s">
        <v>7</v>
      </c>
      <c r="M4" s="6" t="s">
        <v>8</v>
      </c>
      <c r="N4" s="7" t="s">
        <v>9</v>
      </c>
      <c r="O4" s="7" t="s">
        <v>10</v>
      </c>
      <c r="P4" s="53" t="s">
        <v>42</v>
      </c>
    </row>
    <row r="5" spans="2:16" ht="15" thickBot="1">
      <c r="B5" s="12"/>
      <c r="C5" s="13"/>
      <c r="D5" s="6"/>
      <c r="E5" s="14"/>
      <c r="F5" s="14"/>
      <c r="G5" s="11"/>
      <c r="H5" s="7"/>
      <c r="I5" s="7"/>
      <c r="J5" s="7"/>
      <c r="K5" s="7"/>
      <c r="L5" s="7"/>
      <c r="M5" s="6"/>
      <c r="N5" s="7"/>
      <c r="O5" s="7"/>
    </row>
    <row r="6" spans="2:16" ht="15" thickBot="1">
      <c r="B6" s="2" t="s">
        <v>11</v>
      </c>
      <c r="C6" s="22">
        <v>5.4999999999999997E-3</v>
      </c>
      <c r="D6" s="15">
        <v>40179</v>
      </c>
      <c r="E6" s="16">
        <f t="shared" ref="E6:E65" si="0">YEAR(D6)</f>
        <v>2010</v>
      </c>
      <c r="F6" s="16" t="str">
        <f>IF(MONTH(D6)=0,"",IF(MONTH(D6)&lt;4,"Q1",IF(MONTH(D6)&lt;7,"Q2",IF(MONTH(D6)&lt;10,"Q3","Q4"))))</f>
        <v>Q1</v>
      </c>
      <c r="G6" s="17" t="str">
        <f>CONCATENATE(E6," ",F6)</f>
        <v>2010 Q1</v>
      </c>
      <c r="H6" s="18">
        <v>0</v>
      </c>
      <c r="I6" s="19"/>
      <c r="J6" s="19">
        <f>16254.6/12</f>
        <v>1354.55</v>
      </c>
      <c r="K6" s="42">
        <f>H6+I6+J6</f>
        <v>1354.55</v>
      </c>
      <c r="L6" s="20">
        <f>VLOOKUP(G6,$B$4:$C$25,2)</f>
        <v>5.4999999999999997E-3</v>
      </c>
      <c r="M6" s="18">
        <f>ROUND(H6*L6/12,2)</f>
        <v>0</v>
      </c>
      <c r="N6" s="21">
        <f>K6+M6</f>
        <v>1354.55</v>
      </c>
      <c r="O6" s="21"/>
    </row>
    <row r="7" spans="2:16" ht="15" thickBot="1">
      <c r="B7" s="2" t="s">
        <v>12</v>
      </c>
      <c r="C7" s="22">
        <v>5.4999999999999997E-3</v>
      </c>
      <c r="D7" s="15">
        <v>40210</v>
      </c>
      <c r="E7" s="16">
        <f t="shared" si="0"/>
        <v>2010</v>
      </c>
      <c r="F7" s="16" t="str">
        <f t="shared" ref="F7:F65" si="1">IF(MONTH(D7)=0,"",IF(MONTH(D7)&lt;4,"Q1",IF(MONTH(D7)&lt;7,"Q2",IF(MONTH(D7)&lt;10,"Q3","Q4"))))</f>
        <v>Q1</v>
      </c>
      <c r="G7" s="17" t="str">
        <f t="shared" ref="G7:G65" si="2">CONCATENATE(E7," ",F7)</f>
        <v>2010 Q1</v>
      </c>
      <c r="H7" s="18">
        <f>K6</f>
        <v>1354.55</v>
      </c>
      <c r="I7" s="19"/>
      <c r="J7" s="19">
        <f>J6</f>
        <v>1354.55</v>
      </c>
      <c r="K7" s="42">
        <f t="shared" ref="K7:K64" si="3">H7+I7+J7</f>
        <v>2709.1</v>
      </c>
      <c r="L7" s="20">
        <f t="shared" ref="L7:L65" si="4">VLOOKUP(G7,$B$4:$C$25,2)</f>
        <v>5.4999999999999997E-3</v>
      </c>
      <c r="M7" s="18">
        <f>ROUND(H7*L7/12,2)</f>
        <v>0.62</v>
      </c>
      <c r="N7" s="21">
        <f>K7+M7</f>
        <v>2709.72</v>
      </c>
      <c r="O7" s="21"/>
    </row>
    <row r="8" spans="2:16" ht="15" thickBot="1">
      <c r="B8" s="2" t="s">
        <v>13</v>
      </c>
      <c r="C8" s="22">
        <v>8.8999999999999999E-3</v>
      </c>
      <c r="D8" s="15">
        <v>40238</v>
      </c>
      <c r="E8" s="16">
        <f t="shared" si="0"/>
        <v>2010</v>
      </c>
      <c r="F8" s="16" t="str">
        <f t="shared" si="1"/>
        <v>Q1</v>
      </c>
      <c r="G8" s="17" t="str">
        <f t="shared" si="2"/>
        <v>2010 Q1</v>
      </c>
      <c r="H8" s="18">
        <f t="shared" ref="H8:H65" si="5">K7</f>
        <v>2709.1</v>
      </c>
      <c r="I8" s="19"/>
      <c r="J8" s="19">
        <f t="shared" ref="J8:J17" si="6">J7</f>
        <v>1354.55</v>
      </c>
      <c r="K8" s="42">
        <f t="shared" si="3"/>
        <v>4063.6499999999996</v>
      </c>
      <c r="L8" s="20">
        <f t="shared" si="4"/>
        <v>5.4999999999999997E-3</v>
      </c>
      <c r="M8" s="18">
        <f>ROUND(H8*L8/12,2)</f>
        <v>1.24</v>
      </c>
      <c r="N8" s="21">
        <f t="shared" ref="N8:N64" si="7">K8+M8</f>
        <v>4064.8899999999994</v>
      </c>
      <c r="O8" s="21"/>
    </row>
    <row r="9" spans="2:16" ht="15" thickBot="1">
      <c r="B9" s="2" t="s">
        <v>14</v>
      </c>
      <c r="C9" s="22">
        <v>1.2E-2</v>
      </c>
      <c r="D9" s="15">
        <v>40269</v>
      </c>
      <c r="E9" s="16">
        <f t="shared" si="0"/>
        <v>2010</v>
      </c>
      <c r="F9" s="16" t="str">
        <f t="shared" si="1"/>
        <v>Q2</v>
      </c>
      <c r="G9" s="17" t="str">
        <f t="shared" si="2"/>
        <v>2010 Q2</v>
      </c>
      <c r="H9" s="18">
        <f t="shared" si="5"/>
        <v>4063.6499999999996</v>
      </c>
      <c r="I9" s="19"/>
      <c r="J9" s="19">
        <f t="shared" si="6"/>
        <v>1354.55</v>
      </c>
      <c r="K9" s="42">
        <f t="shared" si="3"/>
        <v>5418.2</v>
      </c>
      <c r="L9" s="20">
        <f t="shared" si="4"/>
        <v>5.4999999999999997E-3</v>
      </c>
      <c r="M9" s="18">
        <f>ROUND(H9*L9/12,2)</f>
        <v>1.86</v>
      </c>
      <c r="N9" s="21">
        <f t="shared" si="7"/>
        <v>5420.0599999999995</v>
      </c>
      <c r="O9" s="21"/>
    </row>
    <row r="10" spans="2:16" ht="15" thickBot="1">
      <c r="B10" s="2" t="s">
        <v>15</v>
      </c>
      <c r="C10" s="22">
        <v>1.47E-2</v>
      </c>
      <c r="D10" s="15">
        <v>40299</v>
      </c>
      <c r="E10" s="16">
        <f t="shared" si="0"/>
        <v>2010</v>
      </c>
      <c r="F10" s="16" t="str">
        <f t="shared" si="1"/>
        <v>Q2</v>
      </c>
      <c r="G10" s="17" t="str">
        <f t="shared" si="2"/>
        <v>2010 Q2</v>
      </c>
      <c r="H10" s="18">
        <f t="shared" si="5"/>
        <v>5418.2</v>
      </c>
      <c r="I10" s="19"/>
      <c r="J10" s="19">
        <f t="shared" si="6"/>
        <v>1354.55</v>
      </c>
      <c r="K10" s="42">
        <f t="shared" si="3"/>
        <v>6772.75</v>
      </c>
      <c r="L10" s="20">
        <f t="shared" si="4"/>
        <v>5.4999999999999997E-3</v>
      </c>
      <c r="M10" s="18">
        <f t="shared" ref="M10:M64" si="8">ROUND(H10*L10/12,2)</f>
        <v>2.48</v>
      </c>
      <c r="N10" s="21">
        <f t="shared" si="7"/>
        <v>6775.23</v>
      </c>
      <c r="O10" s="21"/>
    </row>
    <row r="11" spans="2:16" ht="15" thickBot="1">
      <c r="B11" s="2" t="s">
        <v>16</v>
      </c>
      <c r="C11" s="22">
        <v>1.47E-2</v>
      </c>
      <c r="D11" s="15">
        <v>40330</v>
      </c>
      <c r="E11" s="16">
        <f t="shared" si="0"/>
        <v>2010</v>
      </c>
      <c r="F11" s="16" t="str">
        <f t="shared" si="1"/>
        <v>Q2</v>
      </c>
      <c r="G11" s="17" t="str">
        <f t="shared" si="2"/>
        <v>2010 Q2</v>
      </c>
      <c r="H11" s="18">
        <f t="shared" si="5"/>
        <v>6772.75</v>
      </c>
      <c r="I11" s="19"/>
      <c r="J11" s="19">
        <f t="shared" si="6"/>
        <v>1354.55</v>
      </c>
      <c r="K11" s="42">
        <f t="shared" si="3"/>
        <v>8127.3</v>
      </c>
      <c r="L11" s="20">
        <f t="shared" si="4"/>
        <v>5.4999999999999997E-3</v>
      </c>
      <c r="M11" s="18">
        <f t="shared" si="8"/>
        <v>3.1</v>
      </c>
      <c r="N11" s="21">
        <f t="shared" si="7"/>
        <v>8130.4000000000005</v>
      </c>
      <c r="O11" s="21"/>
    </row>
    <row r="12" spans="2:16" ht="15" thickBot="1">
      <c r="B12" s="2" t="s">
        <v>17</v>
      </c>
      <c r="C12" s="22">
        <v>1.47E-2</v>
      </c>
      <c r="D12" s="15">
        <v>40360</v>
      </c>
      <c r="E12" s="16">
        <f t="shared" si="0"/>
        <v>2010</v>
      </c>
      <c r="F12" s="16" t="str">
        <f t="shared" si="1"/>
        <v>Q3</v>
      </c>
      <c r="G12" s="17" t="str">
        <f t="shared" si="2"/>
        <v>2010 Q3</v>
      </c>
      <c r="H12" s="18">
        <f t="shared" si="5"/>
        <v>8127.3</v>
      </c>
      <c r="I12" s="19"/>
      <c r="J12" s="19">
        <f t="shared" si="6"/>
        <v>1354.55</v>
      </c>
      <c r="K12" s="42">
        <f t="shared" si="3"/>
        <v>9481.85</v>
      </c>
      <c r="L12" s="20">
        <f t="shared" si="4"/>
        <v>8.8999999999999999E-3</v>
      </c>
      <c r="M12" s="18">
        <f t="shared" si="8"/>
        <v>6.03</v>
      </c>
      <c r="N12" s="21">
        <f t="shared" si="7"/>
        <v>9487.880000000001</v>
      </c>
      <c r="O12" s="21"/>
    </row>
    <row r="13" spans="2:16" ht="15" thickBot="1">
      <c r="B13" s="2" t="s">
        <v>18</v>
      </c>
      <c r="C13" s="23">
        <f>C12</f>
        <v>1.47E-2</v>
      </c>
      <c r="D13" s="15">
        <v>40391</v>
      </c>
      <c r="E13" s="16">
        <f t="shared" si="0"/>
        <v>2010</v>
      </c>
      <c r="F13" s="16" t="str">
        <f t="shared" si="1"/>
        <v>Q3</v>
      </c>
      <c r="G13" s="17" t="str">
        <f t="shared" si="2"/>
        <v>2010 Q3</v>
      </c>
      <c r="H13" s="18">
        <f t="shared" si="5"/>
        <v>9481.85</v>
      </c>
      <c r="I13" s="19"/>
      <c r="J13" s="19">
        <f t="shared" si="6"/>
        <v>1354.55</v>
      </c>
      <c r="K13" s="42">
        <f t="shared" si="3"/>
        <v>10836.4</v>
      </c>
      <c r="L13" s="20">
        <f t="shared" si="4"/>
        <v>8.8999999999999999E-3</v>
      </c>
      <c r="M13" s="18">
        <f t="shared" si="8"/>
        <v>7.03</v>
      </c>
      <c r="N13" s="21">
        <f t="shared" si="7"/>
        <v>10843.43</v>
      </c>
      <c r="O13" s="21"/>
    </row>
    <row r="14" spans="2:16" ht="15" thickBot="1">
      <c r="B14" s="2" t="s">
        <v>19</v>
      </c>
      <c r="C14" s="24">
        <v>1.47E-2</v>
      </c>
      <c r="D14" s="15">
        <v>40422</v>
      </c>
      <c r="E14" s="16">
        <f t="shared" si="0"/>
        <v>2010</v>
      </c>
      <c r="F14" s="16" t="str">
        <f t="shared" si="1"/>
        <v>Q3</v>
      </c>
      <c r="G14" s="17" t="str">
        <f t="shared" si="2"/>
        <v>2010 Q3</v>
      </c>
      <c r="H14" s="18">
        <f t="shared" si="5"/>
        <v>10836.4</v>
      </c>
      <c r="I14" s="19"/>
      <c r="J14" s="19">
        <f t="shared" si="6"/>
        <v>1354.55</v>
      </c>
      <c r="K14" s="42">
        <f t="shared" si="3"/>
        <v>12190.949999999999</v>
      </c>
      <c r="L14" s="20">
        <f t="shared" si="4"/>
        <v>8.8999999999999999E-3</v>
      </c>
      <c r="M14" s="18">
        <f t="shared" si="8"/>
        <v>8.0399999999999991</v>
      </c>
      <c r="N14" s="21">
        <f t="shared" si="7"/>
        <v>12198.99</v>
      </c>
      <c r="O14" s="21"/>
    </row>
    <row r="15" spans="2:16" ht="15" thickBot="1">
      <c r="B15" s="2" t="s">
        <v>20</v>
      </c>
      <c r="C15" s="24">
        <v>1.47E-2</v>
      </c>
      <c r="D15" s="15">
        <v>40452</v>
      </c>
      <c r="E15" s="16">
        <f t="shared" si="0"/>
        <v>2010</v>
      </c>
      <c r="F15" s="16" t="str">
        <f t="shared" si="1"/>
        <v>Q4</v>
      </c>
      <c r="G15" s="17" t="str">
        <f t="shared" si="2"/>
        <v>2010 Q4</v>
      </c>
      <c r="H15" s="18">
        <f t="shared" si="5"/>
        <v>12190.949999999999</v>
      </c>
      <c r="I15" s="19"/>
      <c r="J15" s="19">
        <f t="shared" si="6"/>
        <v>1354.55</v>
      </c>
      <c r="K15" s="42">
        <f t="shared" si="3"/>
        <v>13545.499999999998</v>
      </c>
      <c r="L15" s="20">
        <f t="shared" si="4"/>
        <v>1.2E-2</v>
      </c>
      <c r="M15" s="18">
        <f t="shared" si="8"/>
        <v>12.19</v>
      </c>
      <c r="N15" s="21">
        <f t="shared" si="7"/>
        <v>13557.689999999999</v>
      </c>
      <c r="O15" s="21"/>
    </row>
    <row r="16" spans="2:16" ht="15" thickBot="1">
      <c r="B16" s="2" t="s">
        <v>21</v>
      </c>
      <c r="C16" s="24">
        <v>1.47E-2</v>
      </c>
      <c r="D16" s="15">
        <v>40483</v>
      </c>
      <c r="E16" s="16">
        <f t="shared" si="0"/>
        <v>2010</v>
      </c>
      <c r="F16" s="16" t="str">
        <f t="shared" si="1"/>
        <v>Q4</v>
      </c>
      <c r="G16" s="17" t="str">
        <f t="shared" si="2"/>
        <v>2010 Q4</v>
      </c>
      <c r="H16" s="18">
        <f t="shared" si="5"/>
        <v>13545.499999999998</v>
      </c>
      <c r="I16" s="19"/>
      <c r="J16" s="19">
        <f t="shared" si="6"/>
        <v>1354.55</v>
      </c>
      <c r="K16" s="42">
        <f t="shared" si="3"/>
        <v>14900.049999999997</v>
      </c>
      <c r="L16" s="20">
        <f t="shared" si="4"/>
        <v>1.2E-2</v>
      </c>
      <c r="M16" s="18">
        <f t="shared" si="8"/>
        <v>13.55</v>
      </c>
      <c r="N16" s="21">
        <f t="shared" si="7"/>
        <v>14913.599999999997</v>
      </c>
      <c r="O16" s="21"/>
    </row>
    <row r="17" spans="2:16" ht="15" thickBot="1">
      <c r="B17" s="2" t="s">
        <v>22</v>
      </c>
      <c r="C17" s="24">
        <v>1.47E-2</v>
      </c>
      <c r="D17" s="15">
        <v>40513</v>
      </c>
      <c r="E17" s="16">
        <f t="shared" si="0"/>
        <v>2010</v>
      </c>
      <c r="F17" s="16" t="str">
        <f t="shared" si="1"/>
        <v>Q4</v>
      </c>
      <c r="G17" s="17" t="str">
        <f t="shared" si="2"/>
        <v>2010 Q4</v>
      </c>
      <c r="H17" s="18">
        <f t="shared" si="5"/>
        <v>14900.049999999997</v>
      </c>
      <c r="I17" s="19"/>
      <c r="J17" s="19">
        <f t="shared" si="6"/>
        <v>1354.55</v>
      </c>
      <c r="K17" s="42">
        <f t="shared" si="3"/>
        <v>16254.599999999997</v>
      </c>
      <c r="L17" s="20">
        <f t="shared" si="4"/>
        <v>1.2E-2</v>
      </c>
      <c r="M17" s="18">
        <f t="shared" si="8"/>
        <v>14.9</v>
      </c>
      <c r="N17" s="21">
        <f t="shared" si="7"/>
        <v>16269.499999999996</v>
      </c>
      <c r="O17" s="21">
        <f>SUM(I6:I17)+SUM(J6:J17)+SUM(M6:M17)</f>
        <v>16325.639999999998</v>
      </c>
    </row>
    <row r="18" spans="2:16" ht="15" thickBot="1">
      <c r="B18" s="2" t="s">
        <v>23</v>
      </c>
      <c r="C18" s="24">
        <v>1.47E-2</v>
      </c>
      <c r="D18" s="15">
        <v>40544</v>
      </c>
      <c r="E18" s="16">
        <f t="shared" si="0"/>
        <v>2011</v>
      </c>
      <c r="F18" s="16" t="str">
        <f t="shared" si="1"/>
        <v>Q1</v>
      </c>
      <c r="G18" s="17" t="str">
        <f t="shared" si="2"/>
        <v>2011 Q1</v>
      </c>
      <c r="H18" s="18">
        <f t="shared" si="5"/>
        <v>16254.599999999997</v>
      </c>
      <c r="I18" s="19">
        <f>36.13/12</f>
        <v>3.0108333333333337</v>
      </c>
      <c r="J18" s="19">
        <f>32509.2/12</f>
        <v>2709.1</v>
      </c>
      <c r="K18" s="42">
        <f t="shared" si="3"/>
        <v>18966.710833333331</v>
      </c>
      <c r="L18" s="20">
        <f t="shared" si="4"/>
        <v>1.47E-2</v>
      </c>
      <c r="M18" s="18">
        <f>ROUND(H18*L18/12,2)</f>
        <v>19.91</v>
      </c>
      <c r="N18" s="21">
        <f t="shared" si="7"/>
        <v>18986.620833333331</v>
      </c>
      <c r="O18" s="21"/>
    </row>
    <row r="19" spans="2:16" ht="15" thickBot="1">
      <c r="B19" s="2" t="s">
        <v>24</v>
      </c>
      <c r="C19" s="24">
        <v>1.47E-2</v>
      </c>
      <c r="D19" s="15">
        <v>40575</v>
      </c>
      <c r="E19" s="16">
        <f t="shared" si="0"/>
        <v>2011</v>
      </c>
      <c r="F19" s="16" t="str">
        <f t="shared" si="1"/>
        <v>Q1</v>
      </c>
      <c r="G19" s="17" t="str">
        <f t="shared" si="2"/>
        <v>2011 Q1</v>
      </c>
      <c r="H19" s="18">
        <f t="shared" si="5"/>
        <v>18966.710833333331</v>
      </c>
      <c r="I19" s="19">
        <f t="shared" ref="I19:I29" si="9">36/12</f>
        <v>3</v>
      </c>
      <c r="J19" s="19">
        <f>J18</f>
        <v>2709.1</v>
      </c>
      <c r="K19" s="42">
        <f t="shared" si="3"/>
        <v>21678.810833333329</v>
      </c>
      <c r="L19" s="20">
        <f t="shared" si="4"/>
        <v>1.47E-2</v>
      </c>
      <c r="M19" s="18">
        <f t="shared" si="8"/>
        <v>23.23</v>
      </c>
      <c r="N19" s="21">
        <f t="shared" si="7"/>
        <v>21702.040833333329</v>
      </c>
      <c r="O19" s="21"/>
    </row>
    <row r="20" spans="2:16" ht="15" thickBot="1">
      <c r="B20" s="2" t="s">
        <v>25</v>
      </c>
      <c r="C20" s="24">
        <v>1.47E-2</v>
      </c>
      <c r="D20" s="15">
        <v>40603</v>
      </c>
      <c r="E20" s="16">
        <f t="shared" si="0"/>
        <v>2011</v>
      </c>
      <c r="F20" s="16" t="str">
        <f t="shared" si="1"/>
        <v>Q1</v>
      </c>
      <c r="G20" s="17" t="str">
        <f t="shared" si="2"/>
        <v>2011 Q1</v>
      </c>
      <c r="H20" s="18">
        <f t="shared" si="5"/>
        <v>21678.810833333329</v>
      </c>
      <c r="I20" s="19">
        <f t="shared" si="9"/>
        <v>3</v>
      </c>
      <c r="J20" s="19">
        <f t="shared" ref="J20:J64" si="10">J19</f>
        <v>2709.1</v>
      </c>
      <c r="K20" s="42">
        <f t="shared" si="3"/>
        <v>24390.910833333328</v>
      </c>
      <c r="L20" s="20">
        <f t="shared" si="4"/>
        <v>1.47E-2</v>
      </c>
      <c r="M20" s="18">
        <f t="shared" si="8"/>
        <v>26.56</v>
      </c>
      <c r="N20" s="21">
        <f t="shared" si="7"/>
        <v>24417.470833333329</v>
      </c>
      <c r="O20" s="21"/>
    </row>
    <row r="21" spans="2:16" ht="15" thickBot="1">
      <c r="B21" s="2" t="s">
        <v>26</v>
      </c>
      <c r="C21" s="24">
        <v>1.47E-2</v>
      </c>
      <c r="D21" s="15">
        <v>40634</v>
      </c>
      <c r="E21" s="16">
        <f t="shared" si="0"/>
        <v>2011</v>
      </c>
      <c r="F21" s="16" t="str">
        <f t="shared" si="1"/>
        <v>Q2</v>
      </c>
      <c r="G21" s="17" t="str">
        <f t="shared" si="2"/>
        <v>2011 Q2</v>
      </c>
      <c r="H21" s="18">
        <f t="shared" si="5"/>
        <v>24390.910833333328</v>
      </c>
      <c r="I21" s="19">
        <f t="shared" si="9"/>
        <v>3</v>
      </c>
      <c r="J21" s="19">
        <f t="shared" si="10"/>
        <v>2709.1</v>
      </c>
      <c r="K21" s="42">
        <f t="shared" si="3"/>
        <v>27103.010833333326</v>
      </c>
      <c r="L21" s="20">
        <f t="shared" si="4"/>
        <v>1.47E-2</v>
      </c>
      <c r="M21" s="18">
        <f t="shared" si="8"/>
        <v>29.88</v>
      </c>
      <c r="N21" s="21">
        <f t="shared" si="7"/>
        <v>27132.890833333327</v>
      </c>
      <c r="O21" s="21"/>
    </row>
    <row r="22" spans="2:16" ht="15" thickBot="1">
      <c r="B22" s="2" t="s">
        <v>29</v>
      </c>
      <c r="C22" s="24">
        <v>1.47E-2</v>
      </c>
      <c r="D22" s="15">
        <v>40664</v>
      </c>
      <c r="E22" s="16">
        <f t="shared" si="0"/>
        <v>2011</v>
      </c>
      <c r="F22" s="16" t="str">
        <f t="shared" si="1"/>
        <v>Q2</v>
      </c>
      <c r="G22" s="17" t="str">
        <f t="shared" si="2"/>
        <v>2011 Q2</v>
      </c>
      <c r="H22" s="18">
        <f t="shared" si="5"/>
        <v>27103.010833333326</v>
      </c>
      <c r="I22" s="19">
        <f t="shared" si="9"/>
        <v>3</v>
      </c>
      <c r="J22" s="19">
        <f t="shared" si="10"/>
        <v>2709.1</v>
      </c>
      <c r="K22" s="42">
        <f t="shared" si="3"/>
        <v>29815.110833333325</v>
      </c>
      <c r="L22" s="20">
        <f t="shared" si="4"/>
        <v>1.47E-2</v>
      </c>
      <c r="M22" s="18">
        <f t="shared" si="8"/>
        <v>33.200000000000003</v>
      </c>
      <c r="N22" s="21">
        <f t="shared" si="7"/>
        <v>29848.310833333326</v>
      </c>
      <c r="O22" s="21"/>
    </row>
    <row r="23" spans="2:16" ht="15" thickBot="1">
      <c r="B23" s="2" t="s">
        <v>30</v>
      </c>
      <c r="C23" s="24">
        <v>1.47E-2</v>
      </c>
      <c r="D23" s="15">
        <v>40695</v>
      </c>
      <c r="E23" s="16">
        <f t="shared" si="0"/>
        <v>2011</v>
      </c>
      <c r="F23" s="16" t="str">
        <f t="shared" si="1"/>
        <v>Q2</v>
      </c>
      <c r="G23" s="17" t="str">
        <f t="shared" si="2"/>
        <v>2011 Q2</v>
      </c>
      <c r="H23" s="18">
        <f t="shared" si="5"/>
        <v>29815.110833333325</v>
      </c>
      <c r="I23" s="19">
        <f t="shared" si="9"/>
        <v>3</v>
      </c>
      <c r="J23" s="19">
        <f t="shared" si="10"/>
        <v>2709.1</v>
      </c>
      <c r="K23" s="42">
        <f t="shared" si="3"/>
        <v>32527.210833333324</v>
      </c>
      <c r="L23" s="20">
        <f t="shared" si="4"/>
        <v>1.47E-2</v>
      </c>
      <c r="M23" s="18">
        <f>ROUND(H23*L23/12,2)</f>
        <v>36.520000000000003</v>
      </c>
      <c r="N23" s="21">
        <f t="shared" si="7"/>
        <v>32563.730833333324</v>
      </c>
      <c r="O23" s="21"/>
    </row>
    <row r="24" spans="2:16" ht="15" thickBot="1">
      <c r="B24" s="2" t="s">
        <v>31</v>
      </c>
      <c r="C24" s="24">
        <v>1.47E-2</v>
      </c>
      <c r="D24" s="15">
        <v>40725</v>
      </c>
      <c r="E24" s="16">
        <f t="shared" si="0"/>
        <v>2011</v>
      </c>
      <c r="F24" s="16" t="str">
        <f t="shared" si="1"/>
        <v>Q3</v>
      </c>
      <c r="G24" s="17" t="str">
        <f t="shared" si="2"/>
        <v>2011 Q3</v>
      </c>
      <c r="H24" s="18">
        <f t="shared" si="5"/>
        <v>32527.210833333324</v>
      </c>
      <c r="I24" s="19">
        <f t="shared" si="9"/>
        <v>3</v>
      </c>
      <c r="J24" s="19">
        <f t="shared" si="10"/>
        <v>2709.1</v>
      </c>
      <c r="K24" s="42">
        <f t="shared" si="3"/>
        <v>35239.310833333322</v>
      </c>
      <c r="L24" s="20">
        <f t="shared" si="4"/>
        <v>1.47E-2</v>
      </c>
      <c r="M24" s="18">
        <f t="shared" si="8"/>
        <v>39.85</v>
      </c>
      <c r="N24" s="21">
        <f t="shared" si="7"/>
        <v>35279.160833333321</v>
      </c>
      <c r="O24" s="21"/>
    </row>
    <row r="25" spans="2:16" ht="15" thickBot="1">
      <c r="B25" s="2" t="s">
        <v>28</v>
      </c>
      <c r="C25" s="24">
        <v>1.47E-2</v>
      </c>
      <c r="D25" s="15">
        <v>40756</v>
      </c>
      <c r="E25" s="16">
        <f t="shared" si="0"/>
        <v>2011</v>
      </c>
      <c r="F25" s="16" t="str">
        <f t="shared" si="1"/>
        <v>Q3</v>
      </c>
      <c r="G25" s="17" t="str">
        <f t="shared" si="2"/>
        <v>2011 Q3</v>
      </c>
      <c r="H25" s="18">
        <f t="shared" si="5"/>
        <v>35239.310833333322</v>
      </c>
      <c r="I25" s="19">
        <f t="shared" si="9"/>
        <v>3</v>
      </c>
      <c r="J25" s="19">
        <f t="shared" si="10"/>
        <v>2709.1</v>
      </c>
      <c r="K25" s="42">
        <f t="shared" si="3"/>
        <v>37951.410833333321</v>
      </c>
      <c r="L25" s="20">
        <f t="shared" si="4"/>
        <v>1.47E-2</v>
      </c>
      <c r="M25" s="18">
        <f t="shared" si="8"/>
        <v>43.17</v>
      </c>
      <c r="N25" s="21">
        <f t="shared" si="7"/>
        <v>37994.580833333319</v>
      </c>
      <c r="O25" s="21"/>
    </row>
    <row r="26" spans="2:16" ht="15" thickBot="1">
      <c r="B26" s="1"/>
      <c r="C26" s="1"/>
      <c r="D26" s="15">
        <v>40787</v>
      </c>
      <c r="E26" s="16">
        <f t="shared" si="0"/>
        <v>2011</v>
      </c>
      <c r="F26" s="16" t="str">
        <f t="shared" si="1"/>
        <v>Q3</v>
      </c>
      <c r="G26" s="17" t="str">
        <f t="shared" si="2"/>
        <v>2011 Q3</v>
      </c>
      <c r="H26" s="18">
        <f t="shared" si="5"/>
        <v>37951.410833333321</v>
      </c>
      <c r="I26" s="19">
        <f t="shared" si="9"/>
        <v>3</v>
      </c>
      <c r="J26" s="19">
        <f t="shared" si="10"/>
        <v>2709.1</v>
      </c>
      <c r="K26" s="42">
        <f t="shared" si="3"/>
        <v>40663.510833333319</v>
      </c>
      <c r="L26" s="20">
        <f t="shared" si="4"/>
        <v>1.47E-2</v>
      </c>
      <c r="M26" s="18">
        <f t="shared" si="8"/>
        <v>46.49</v>
      </c>
      <c r="N26" s="21">
        <f t="shared" si="7"/>
        <v>40710.000833333317</v>
      </c>
      <c r="O26" s="21"/>
    </row>
    <row r="27" spans="2:16" ht="15" thickBot="1">
      <c r="B27" s="1"/>
      <c r="C27" s="1"/>
      <c r="D27" s="15">
        <v>40817</v>
      </c>
      <c r="E27" s="16">
        <f t="shared" si="0"/>
        <v>2011</v>
      </c>
      <c r="F27" s="16" t="str">
        <f t="shared" si="1"/>
        <v>Q4</v>
      </c>
      <c r="G27" s="17" t="str">
        <f t="shared" si="2"/>
        <v>2011 Q4</v>
      </c>
      <c r="H27" s="18">
        <f t="shared" si="5"/>
        <v>40663.510833333319</v>
      </c>
      <c r="I27" s="19">
        <f t="shared" si="9"/>
        <v>3</v>
      </c>
      <c r="J27" s="19">
        <f t="shared" si="10"/>
        <v>2709.1</v>
      </c>
      <c r="K27" s="42">
        <f t="shared" si="3"/>
        <v>43375.610833333318</v>
      </c>
      <c r="L27" s="20">
        <f t="shared" si="4"/>
        <v>1.47E-2</v>
      </c>
      <c r="M27" s="18">
        <f t="shared" si="8"/>
        <v>49.81</v>
      </c>
      <c r="N27" s="21">
        <f t="shared" si="7"/>
        <v>43425.420833333315</v>
      </c>
      <c r="O27" s="21"/>
    </row>
    <row r="28" spans="2:16" ht="15" thickBot="1">
      <c r="B28" s="1"/>
      <c r="C28" s="1"/>
      <c r="D28" s="15">
        <v>40848</v>
      </c>
      <c r="E28" s="16">
        <f t="shared" si="0"/>
        <v>2011</v>
      </c>
      <c r="F28" s="16" t="str">
        <f t="shared" si="1"/>
        <v>Q4</v>
      </c>
      <c r="G28" s="17" t="str">
        <f t="shared" si="2"/>
        <v>2011 Q4</v>
      </c>
      <c r="H28" s="18">
        <f t="shared" si="5"/>
        <v>43375.610833333318</v>
      </c>
      <c r="I28" s="19">
        <f t="shared" si="9"/>
        <v>3</v>
      </c>
      <c r="J28" s="19">
        <f t="shared" si="10"/>
        <v>2709.1</v>
      </c>
      <c r="K28" s="42">
        <f t="shared" si="3"/>
        <v>46087.710833333316</v>
      </c>
      <c r="L28" s="20">
        <f t="shared" si="4"/>
        <v>1.47E-2</v>
      </c>
      <c r="M28" s="18">
        <f t="shared" si="8"/>
        <v>53.14</v>
      </c>
      <c r="N28" s="21">
        <f t="shared" si="7"/>
        <v>46140.850833333316</v>
      </c>
      <c r="O28" s="21"/>
    </row>
    <row r="29" spans="2:16" ht="15" thickBot="1">
      <c r="B29" s="1"/>
      <c r="C29" s="1"/>
      <c r="D29" s="15">
        <v>40878</v>
      </c>
      <c r="E29" s="16">
        <f t="shared" si="0"/>
        <v>2011</v>
      </c>
      <c r="F29" s="16" t="str">
        <f t="shared" si="1"/>
        <v>Q4</v>
      </c>
      <c r="G29" s="17" t="str">
        <f t="shared" si="2"/>
        <v>2011 Q4</v>
      </c>
      <c r="H29" s="18">
        <f t="shared" si="5"/>
        <v>46087.710833333316</v>
      </c>
      <c r="I29" s="19">
        <f t="shared" si="9"/>
        <v>3</v>
      </c>
      <c r="J29" s="19">
        <f>J28</f>
        <v>2709.1</v>
      </c>
      <c r="K29" s="42">
        <f t="shared" si="3"/>
        <v>48799.810833333315</v>
      </c>
      <c r="L29" s="20">
        <f t="shared" si="4"/>
        <v>1.47E-2</v>
      </c>
      <c r="M29" s="18">
        <f t="shared" si="8"/>
        <v>56.46</v>
      </c>
      <c r="N29" s="21">
        <f t="shared" si="7"/>
        <v>48856.270833333314</v>
      </c>
      <c r="O29" s="21">
        <f>SUM(I18:I29)+SUM(J18:J29)+SUM(M18:M29)</f>
        <v>33003.430833333325</v>
      </c>
      <c r="P29" s="31">
        <f>SUM(M6:M29)</f>
        <v>529.26</v>
      </c>
    </row>
    <row r="30" spans="2:16" ht="15" thickBot="1">
      <c r="B30" s="1"/>
      <c r="C30" s="1"/>
      <c r="D30" s="15">
        <v>40909</v>
      </c>
      <c r="E30" s="16">
        <f t="shared" si="0"/>
        <v>2012</v>
      </c>
      <c r="F30" s="16" t="str">
        <f t="shared" si="1"/>
        <v>Q1</v>
      </c>
      <c r="G30" s="17" t="str">
        <f t="shared" si="2"/>
        <v>2012 Q1</v>
      </c>
      <c r="H30" s="18">
        <f t="shared" si="5"/>
        <v>48799.810833333315</v>
      </c>
      <c r="I30" s="19">
        <f>558.49/12</f>
        <v>46.540833333333332</v>
      </c>
      <c r="J30" s="19">
        <f>32509.2/12</f>
        <v>2709.1</v>
      </c>
      <c r="K30" s="42">
        <f t="shared" si="3"/>
        <v>51555.451666666646</v>
      </c>
      <c r="L30" s="20">
        <f t="shared" si="4"/>
        <v>1.47E-2</v>
      </c>
      <c r="M30" s="18">
        <f t="shared" si="8"/>
        <v>59.78</v>
      </c>
      <c r="N30" s="21">
        <f t="shared" si="7"/>
        <v>51615.231666666645</v>
      </c>
      <c r="O30" s="21"/>
    </row>
    <row r="31" spans="2:16" ht="15" thickBot="1">
      <c r="B31" s="1"/>
      <c r="C31" s="1"/>
      <c r="D31" s="15">
        <v>40940</v>
      </c>
      <c r="E31" s="16">
        <f t="shared" si="0"/>
        <v>2012</v>
      </c>
      <c r="F31" s="16" t="str">
        <f t="shared" si="1"/>
        <v>Q1</v>
      </c>
      <c r="G31" s="17" t="str">
        <f t="shared" si="2"/>
        <v>2012 Q1</v>
      </c>
      <c r="H31" s="18">
        <f t="shared" si="5"/>
        <v>51555.451666666646</v>
      </c>
      <c r="I31" s="19">
        <f t="shared" ref="I31:I41" si="11">558/12</f>
        <v>46.5</v>
      </c>
      <c r="J31" s="19">
        <f>J30</f>
        <v>2709.1</v>
      </c>
      <c r="K31" s="42">
        <f t="shared" si="3"/>
        <v>54311.051666666644</v>
      </c>
      <c r="L31" s="20">
        <f t="shared" si="4"/>
        <v>1.47E-2</v>
      </c>
      <c r="M31" s="18">
        <f t="shared" si="8"/>
        <v>63.16</v>
      </c>
      <c r="N31" s="21">
        <f t="shared" si="7"/>
        <v>54374.211666666648</v>
      </c>
      <c r="O31" s="21"/>
    </row>
    <row r="32" spans="2:16" ht="15" thickBot="1">
      <c r="B32" s="1"/>
      <c r="C32" s="1"/>
      <c r="D32" s="15">
        <v>40969</v>
      </c>
      <c r="E32" s="16">
        <f t="shared" si="0"/>
        <v>2012</v>
      </c>
      <c r="F32" s="16" t="str">
        <f t="shared" si="1"/>
        <v>Q1</v>
      </c>
      <c r="G32" s="17" t="str">
        <f t="shared" si="2"/>
        <v>2012 Q1</v>
      </c>
      <c r="H32" s="18">
        <f t="shared" si="5"/>
        <v>54311.051666666644</v>
      </c>
      <c r="I32" s="19">
        <f t="shared" si="11"/>
        <v>46.5</v>
      </c>
      <c r="J32" s="19">
        <f t="shared" si="10"/>
        <v>2709.1</v>
      </c>
      <c r="K32" s="42">
        <f t="shared" si="3"/>
        <v>57066.651666666643</v>
      </c>
      <c r="L32" s="20">
        <f t="shared" si="4"/>
        <v>1.47E-2</v>
      </c>
      <c r="M32" s="18">
        <f t="shared" si="8"/>
        <v>66.53</v>
      </c>
      <c r="N32" s="21">
        <f t="shared" si="7"/>
        <v>57133.181666666642</v>
      </c>
      <c r="O32" s="21"/>
    </row>
    <row r="33" spans="2:16" ht="15" thickBot="1">
      <c r="B33" s="1"/>
      <c r="C33" s="1"/>
      <c r="D33" s="15">
        <v>41000</v>
      </c>
      <c r="E33" s="16">
        <f t="shared" si="0"/>
        <v>2012</v>
      </c>
      <c r="F33" s="16" t="str">
        <f t="shared" si="1"/>
        <v>Q2</v>
      </c>
      <c r="G33" s="17" t="str">
        <f t="shared" si="2"/>
        <v>2012 Q2</v>
      </c>
      <c r="H33" s="18">
        <f t="shared" si="5"/>
        <v>57066.651666666643</v>
      </c>
      <c r="I33" s="19">
        <f t="shared" si="11"/>
        <v>46.5</v>
      </c>
      <c r="J33" s="19">
        <f t="shared" si="10"/>
        <v>2709.1</v>
      </c>
      <c r="K33" s="42">
        <f t="shared" si="3"/>
        <v>59822.251666666642</v>
      </c>
      <c r="L33" s="20">
        <f t="shared" si="4"/>
        <v>1.47E-2</v>
      </c>
      <c r="M33" s="25">
        <f t="shared" si="8"/>
        <v>69.91</v>
      </c>
      <c r="N33" s="21">
        <f t="shared" si="7"/>
        <v>59892.161666666645</v>
      </c>
      <c r="O33" s="21"/>
    </row>
    <row r="34" spans="2:16" ht="15" thickBot="1">
      <c r="B34" s="1"/>
      <c r="C34" s="1"/>
      <c r="D34" s="15">
        <v>41030</v>
      </c>
      <c r="E34" s="16">
        <f t="shared" si="0"/>
        <v>2012</v>
      </c>
      <c r="F34" s="16" t="str">
        <f t="shared" si="1"/>
        <v>Q2</v>
      </c>
      <c r="G34" s="17" t="str">
        <f t="shared" si="2"/>
        <v>2012 Q2</v>
      </c>
      <c r="H34" s="18">
        <f t="shared" si="5"/>
        <v>59822.251666666642</v>
      </c>
      <c r="I34" s="19">
        <f t="shared" si="11"/>
        <v>46.5</v>
      </c>
      <c r="J34" s="19">
        <f t="shared" si="10"/>
        <v>2709.1</v>
      </c>
      <c r="K34" s="42">
        <f t="shared" si="3"/>
        <v>62577.85166666664</v>
      </c>
      <c r="L34" s="20">
        <f t="shared" si="4"/>
        <v>1.47E-2</v>
      </c>
      <c r="M34" s="18">
        <f t="shared" si="8"/>
        <v>73.28</v>
      </c>
      <c r="N34" s="21">
        <f t="shared" si="7"/>
        <v>62651.131666666639</v>
      </c>
      <c r="O34" s="21"/>
    </row>
    <row r="35" spans="2:16" ht="15" thickBot="1">
      <c r="B35" s="1"/>
      <c r="C35" s="1"/>
      <c r="D35" s="15">
        <v>41061</v>
      </c>
      <c r="E35" s="16">
        <f t="shared" si="0"/>
        <v>2012</v>
      </c>
      <c r="F35" s="16" t="str">
        <f t="shared" si="1"/>
        <v>Q2</v>
      </c>
      <c r="G35" s="17" t="str">
        <f t="shared" si="2"/>
        <v>2012 Q2</v>
      </c>
      <c r="H35" s="18">
        <f t="shared" si="5"/>
        <v>62577.85166666664</v>
      </c>
      <c r="I35" s="19">
        <f t="shared" si="11"/>
        <v>46.5</v>
      </c>
      <c r="J35" s="19">
        <f t="shared" si="10"/>
        <v>2709.1</v>
      </c>
      <c r="K35" s="42">
        <f t="shared" si="3"/>
        <v>65333.451666666639</v>
      </c>
      <c r="L35" s="20">
        <f t="shared" si="4"/>
        <v>1.47E-2</v>
      </c>
      <c r="M35" s="18">
        <f t="shared" si="8"/>
        <v>76.66</v>
      </c>
      <c r="N35" s="21">
        <f t="shared" si="7"/>
        <v>65410.111666666642</v>
      </c>
      <c r="O35" s="21"/>
    </row>
    <row r="36" spans="2:16" ht="15" thickBot="1">
      <c r="B36" s="1"/>
      <c r="C36" s="1"/>
      <c r="D36" s="15">
        <v>41091</v>
      </c>
      <c r="E36" s="16">
        <f t="shared" si="0"/>
        <v>2012</v>
      </c>
      <c r="F36" s="16" t="str">
        <f t="shared" si="1"/>
        <v>Q3</v>
      </c>
      <c r="G36" s="17" t="str">
        <f t="shared" si="2"/>
        <v>2012 Q3</v>
      </c>
      <c r="H36" s="18">
        <f t="shared" si="5"/>
        <v>65333.451666666639</v>
      </c>
      <c r="I36" s="19">
        <f t="shared" si="11"/>
        <v>46.5</v>
      </c>
      <c r="J36" s="19">
        <f t="shared" si="10"/>
        <v>2709.1</v>
      </c>
      <c r="K36" s="42">
        <f t="shared" si="3"/>
        <v>68089.051666666637</v>
      </c>
      <c r="L36" s="20">
        <f t="shared" si="4"/>
        <v>1.47E-2</v>
      </c>
      <c r="M36" s="18">
        <f t="shared" si="8"/>
        <v>80.03</v>
      </c>
      <c r="N36" s="21">
        <f t="shared" si="7"/>
        <v>68169.081666666636</v>
      </c>
      <c r="O36" s="21"/>
    </row>
    <row r="37" spans="2:16" ht="15" thickBot="1">
      <c r="B37" s="1"/>
      <c r="C37" s="1"/>
      <c r="D37" s="15">
        <v>41122</v>
      </c>
      <c r="E37" s="16">
        <f t="shared" si="0"/>
        <v>2012</v>
      </c>
      <c r="F37" s="16" t="str">
        <f t="shared" si="1"/>
        <v>Q3</v>
      </c>
      <c r="G37" s="17" t="str">
        <f t="shared" si="2"/>
        <v>2012 Q3</v>
      </c>
      <c r="H37" s="18">
        <f t="shared" si="5"/>
        <v>68089.051666666637</v>
      </c>
      <c r="I37" s="19">
        <f t="shared" si="11"/>
        <v>46.5</v>
      </c>
      <c r="J37" s="19">
        <f t="shared" si="10"/>
        <v>2709.1</v>
      </c>
      <c r="K37" s="42">
        <f t="shared" si="3"/>
        <v>70844.651666666643</v>
      </c>
      <c r="L37" s="20">
        <f t="shared" si="4"/>
        <v>1.47E-2</v>
      </c>
      <c r="M37" s="18">
        <f t="shared" si="8"/>
        <v>83.41</v>
      </c>
      <c r="N37" s="21">
        <f t="shared" si="7"/>
        <v>70928.061666666646</v>
      </c>
      <c r="O37" s="21"/>
    </row>
    <row r="38" spans="2:16" ht="15" thickBot="1">
      <c r="B38" s="1"/>
      <c r="C38" s="1"/>
      <c r="D38" s="15">
        <v>41153</v>
      </c>
      <c r="E38" s="16">
        <f t="shared" si="0"/>
        <v>2012</v>
      </c>
      <c r="F38" s="16" t="str">
        <f t="shared" si="1"/>
        <v>Q3</v>
      </c>
      <c r="G38" s="17" t="str">
        <f t="shared" si="2"/>
        <v>2012 Q3</v>
      </c>
      <c r="H38" s="18">
        <f t="shared" si="5"/>
        <v>70844.651666666643</v>
      </c>
      <c r="I38" s="19">
        <f t="shared" si="11"/>
        <v>46.5</v>
      </c>
      <c r="J38" s="19">
        <f t="shared" si="10"/>
        <v>2709.1</v>
      </c>
      <c r="K38" s="42">
        <f t="shared" si="3"/>
        <v>73600.251666666649</v>
      </c>
      <c r="L38" s="20">
        <f t="shared" si="4"/>
        <v>1.47E-2</v>
      </c>
      <c r="M38" s="18">
        <f t="shared" si="8"/>
        <v>86.78</v>
      </c>
      <c r="N38" s="21">
        <f t="shared" si="7"/>
        <v>73687.031666666648</v>
      </c>
      <c r="O38" s="21"/>
    </row>
    <row r="39" spans="2:16" ht="15" thickBot="1">
      <c r="B39" s="1"/>
      <c r="C39" s="1"/>
      <c r="D39" s="15">
        <v>41183</v>
      </c>
      <c r="E39" s="16">
        <f t="shared" si="0"/>
        <v>2012</v>
      </c>
      <c r="F39" s="16" t="str">
        <f t="shared" si="1"/>
        <v>Q4</v>
      </c>
      <c r="G39" s="17" t="str">
        <f t="shared" si="2"/>
        <v>2012 Q4</v>
      </c>
      <c r="H39" s="18">
        <f t="shared" si="5"/>
        <v>73600.251666666649</v>
      </c>
      <c r="I39" s="19">
        <f t="shared" si="11"/>
        <v>46.5</v>
      </c>
      <c r="J39" s="19">
        <f t="shared" si="10"/>
        <v>2709.1</v>
      </c>
      <c r="K39" s="42">
        <f t="shared" si="3"/>
        <v>76355.851666666655</v>
      </c>
      <c r="L39" s="20">
        <f t="shared" si="4"/>
        <v>1.47E-2</v>
      </c>
      <c r="M39" s="18">
        <f t="shared" si="8"/>
        <v>90.16</v>
      </c>
      <c r="N39" s="21">
        <f t="shared" si="7"/>
        <v>76446.011666666658</v>
      </c>
      <c r="O39" s="21"/>
    </row>
    <row r="40" spans="2:16" ht="15" thickBot="1">
      <c r="B40" s="1"/>
      <c r="C40" s="1"/>
      <c r="D40" s="15">
        <v>41214</v>
      </c>
      <c r="E40" s="16">
        <f t="shared" si="0"/>
        <v>2012</v>
      </c>
      <c r="F40" s="16" t="str">
        <f t="shared" si="1"/>
        <v>Q4</v>
      </c>
      <c r="G40" s="17" t="str">
        <f t="shared" si="2"/>
        <v>2012 Q4</v>
      </c>
      <c r="H40" s="18">
        <f t="shared" si="5"/>
        <v>76355.851666666655</v>
      </c>
      <c r="I40" s="19">
        <f t="shared" si="11"/>
        <v>46.5</v>
      </c>
      <c r="J40" s="19">
        <f t="shared" si="10"/>
        <v>2709.1</v>
      </c>
      <c r="K40" s="42">
        <f t="shared" si="3"/>
        <v>79111.45166666666</v>
      </c>
      <c r="L40" s="20">
        <f t="shared" si="4"/>
        <v>1.47E-2</v>
      </c>
      <c r="M40" s="18">
        <f t="shared" si="8"/>
        <v>93.54</v>
      </c>
      <c r="N40" s="21">
        <f t="shared" si="7"/>
        <v>79204.991666666654</v>
      </c>
      <c r="O40" s="21"/>
    </row>
    <row r="41" spans="2:16" ht="15" thickBot="1">
      <c r="B41" s="1"/>
      <c r="C41" s="1"/>
      <c r="D41" s="15">
        <v>41244</v>
      </c>
      <c r="E41" s="16">
        <f t="shared" si="0"/>
        <v>2012</v>
      </c>
      <c r="F41" s="16" t="str">
        <f t="shared" si="1"/>
        <v>Q4</v>
      </c>
      <c r="G41" s="17" t="str">
        <f t="shared" si="2"/>
        <v>2012 Q4</v>
      </c>
      <c r="H41" s="18">
        <f t="shared" si="5"/>
        <v>79111.45166666666</v>
      </c>
      <c r="I41" s="19">
        <f t="shared" si="11"/>
        <v>46.5</v>
      </c>
      <c r="J41" s="19">
        <f t="shared" si="10"/>
        <v>2709.1</v>
      </c>
      <c r="K41" s="42">
        <f t="shared" si="3"/>
        <v>81867.051666666666</v>
      </c>
      <c r="L41" s="20">
        <f t="shared" si="4"/>
        <v>1.47E-2</v>
      </c>
      <c r="M41" s="18">
        <f t="shared" si="8"/>
        <v>96.91</v>
      </c>
      <c r="N41" s="21">
        <f t="shared" si="7"/>
        <v>81963.96166666667</v>
      </c>
      <c r="O41" s="21">
        <f>SUM(I30:I41)+SUM(J30:J41)+SUM(M30:M41)</f>
        <v>34007.390833333331</v>
      </c>
      <c r="P41" s="31">
        <f>SUM(M30:M41)</f>
        <v>940.14999999999975</v>
      </c>
    </row>
    <row r="42" spans="2:16" ht="15" thickBot="1">
      <c r="C42" s="43"/>
      <c r="D42" s="15">
        <v>41275</v>
      </c>
      <c r="E42" s="16">
        <f t="shared" si="0"/>
        <v>2013</v>
      </c>
      <c r="F42" s="16" t="str">
        <f t="shared" si="1"/>
        <v>Q1</v>
      </c>
      <c r="G42" s="17" t="str">
        <f t="shared" si="2"/>
        <v>2013 Q1</v>
      </c>
      <c r="H42" s="18">
        <f t="shared" si="5"/>
        <v>81867.051666666666</v>
      </c>
      <c r="I42" s="19">
        <f>7380.83/12</f>
        <v>615.06916666666666</v>
      </c>
      <c r="J42" s="19">
        <f>32679.29/12</f>
        <v>2723.2741666666666</v>
      </c>
      <c r="K42" s="42">
        <f t="shared" si="3"/>
        <v>85205.395000000004</v>
      </c>
      <c r="L42" s="20">
        <f t="shared" si="4"/>
        <v>1.47E-2</v>
      </c>
      <c r="M42" s="18">
        <f t="shared" si="8"/>
        <v>100.29</v>
      </c>
      <c r="N42" s="21">
        <f t="shared" si="7"/>
        <v>85305.684999999998</v>
      </c>
      <c r="O42" s="21"/>
    </row>
    <row r="43" spans="2:16" ht="15" thickBot="1">
      <c r="D43" s="15">
        <v>41306</v>
      </c>
      <c r="E43" s="16">
        <f t="shared" si="0"/>
        <v>2013</v>
      </c>
      <c r="F43" s="16" t="str">
        <f t="shared" si="1"/>
        <v>Q1</v>
      </c>
      <c r="G43" s="17" t="str">
        <f t="shared" si="2"/>
        <v>2013 Q1</v>
      </c>
      <c r="H43" s="18">
        <f t="shared" si="5"/>
        <v>85205.395000000004</v>
      </c>
      <c r="I43" s="19">
        <f>I42</f>
        <v>615.06916666666666</v>
      </c>
      <c r="J43" s="19">
        <f t="shared" si="10"/>
        <v>2723.2741666666666</v>
      </c>
      <c r="K43" s="42">
        <f t="shared" si="3"/>
        <v>88543.738333333342</v>
      </c>
      <c r="L43" s="20">
        <f t="shared" si="4"/>
        <v>1.47E-2</v>
      </c>
      <c r="M43" s="18">
        <f>ROUND(H43*L43/12,2)</f>
        <v>104.38</v>
      </c>
      <c r="N43" s="21">
        <f t="shared" si="7"/>
        <v>88648.118333333347</v>
      </c>
      <c r="O43" s="21"/>
    </row>
    <row r="44" spans="2:16" ht="15" thickBot="1">
      <c r="D44" s="15">
        <v>41334</v>
      </c>
      <c r="E44" s="16">
        <f t="shared" si="0"/>
        <v>2013</v>
      </c>
      <c r="F44" s="16" t="str">
        <f t="shared" si="1"/>
        <v>Q1</v>
      </c>
      <c r="G44" s="17" t="str">
        <f t="shared" si="2"/>
        <v>2013 Q1</v>
      </c>
      <c r="H44" s="18">
        <f t="shared" si="5"/>
        <v>88543.738333333342</v>
      </c>
      <c r="I44" s="19">
        <f t="shared" ref="I44:I53" si="12">I43</f>
        <v>615.06916666666666</v>
      </c>
      <c r="J44" s="19">
        <f t="shared" si="10"/>
        <v>2723.2741666666666</v>
      </c>
      <c r="K44" s="42">
        <f>H44+I44+J44</f>
        <v>91882.08166666668</v>
      </c>
      <c r="L44" s="20">
        <f t="shared" si="4"/>
        <v>1.47E-2</v>
      </c>
      <c r="M44" s="18">
        <f t="shared" si="8"/>
        <v>108.47</v>
      </c>
      <c r="N44" s="21">
        <f t="shared" si="7"/>
        <v>91990.551666666681</v>
      </c>
      <c r="O44" s="21"/>
    </row>
    <row r="45" spans="2:16" ht="15" thickBot="1">
      <c r="D45" s="15">
        <v>41365</v>
      </c>
      <c r="E45" s="16">
        <f t="shared" si="0"/>
        <v>2013</v>
      </c>
      <c r="F45" s="16" t="str">
        <f t="shared" si="1"/>
        <v>Q2</v>
      </c>
      <c r="G45" s="17" t="str">
        <f t="shared" si="2"/>
        <v>2013 Q2</v>
      </c>
      <c r="H45" s="18">
        <f t="shared" si="5"/>
        <v>91882.08166666668</v>
      </c>
      <c r="I45" s="19">
        <f t="shared" si="12"/>
        <v>615.06916666666666</v>
      </c>
      <c r="J45" s="19">
        <f t="shared" si="10"/>
        <v>2723.2741666666666</v>
      </c>
      <c r="K45" s="42">
        <f>H45+I45+J45</f>
        <v>95220.425000000017</v>
      </c>
      <c r="L45" s="20">
        <f t="shared" si="4"/>
        <v>1.47E-2</v>
      </c>
      <c r="M45" s="18">
        <f t="shared" si="8"/>
        <v>112.56</v>
      </c>
      <c r="N45" s="21">
        <f t="shared" si="7"/>
        <v>95332.985000000015</v>
      </c>
      <c r="O45" s="21"/>
    </row>
    <row r="46" spans="2:16" ht="15" thickBot="1">
      <c r="D46" s="15">
        <v>41395</v>
      </c>
      <c r="E46" s="16">
        <f t="shared" si="0"/>
        <v>2013</v>
      </c>
      <c r="F46" s="16" t="str">
        <f t="shared" si="1"/>
        <v>Q2</v>
      </c>
      <c r="G46" s="17" t="str">
        <f t="shared" si="2"/>
        <v>2013 Q2</v>
      </c>
      <c r="H46" s="18">
        <f t="shared" si="5"/>
        <v>95220.425000000017</v>
      </c>
      <c r="I46" s="19">
        <f t="shared" si="12"/>
        <v>615.06916666666666</v>
      </c>
      <c r="J46" s="19">
        <f t="shared" si="10"/>
        <v>2723.2741666666666</v>
      </c>
      <c r="K46" s="42">
        <f t="shared" si="3"/>
        <v>98558.768333333355</v>
      </c>
      <c r="L46" s="20">
        <f t="shared" si="4"/>
        <v>1.47E-2</v>
      </c>
      <c r="M46" s="18">
        <f>ROUND(H46*L46/12,2)</f>
        <v>116.65</v>
      </c>
      <c r="N46" s="21">
        <f t="shared" si="7"/>
        <v>98675.418333333349</v>
      </c>
      <c r="O46" s="21"/>
    </row>
    <row r="47" spans="2:16" ht="15" thickBot="1">
      <c r="D47" s="15">
        <v>41426</v>
      </c>
      <c r="E47" s="16">
        <f t="shared" si="0"/>
        <v>2013</v>
      </c>
      <c r="F47" s="16" t="str">
        <f t="shared" si="1"/>
        <v>Q2</v>
      </c>
      <c r="G47" s="17" t="str">
        <f t="shared" si="2"/>
        <v>2013 Q2</v>
      </c>
      <c r="H47" s="18">
        <f t="shared" si="5"/>
        <v>98558.768333333355</v>
      </c>
      <c r="I47" s="19">
        <f t="shared" si="12"/>
        <v>615.06916666666666</v>
      </c>
      <c r="J47" s="19">
        <f t="shared" si="10"/>
        <v>2723.2741666666666</v>
      </c>
      <c r="K47" s="42">
        <f t="shared" si="3"/>
        <v>101897.11166666669</v>
      </c>
      <c r="L47" s="20">
        <f t="shared" si="4"/>
        <v>1.47E-2</v>
      </c>
      <c r="M47" s="18">
        <f t="shared" si="8"/>
        <v>120.73</v>
      </c>
      <c r="N47" s="21">
        <f t="shared" si="7"/>
        <v>102017.84166666669</v>
      </c>
      <c r="O47" s="21"/>
    </row>
    <row r="48" spans="2:16" ht="15" thickBot="1">
      <c r="D48" s="15">
        <v>41456</v>
      </c>
      <c r="E48" s="16">
        <f t="shared" si="0"/>
        <v>2013</v>
      </c>
      <c r="F48" s="16" t="str">
        <f t="shared" si="1"/>
        <v>Q3</v>
      </c>
      <c r="G48" s="17" t="str">
        <f t="shared" si="2"/>
        <v>2013 Q3</v>
      </c>
      <c r="H48" s="18">
        <f t="shared" si="5"/>
        <v>101897.11166666669</v>
      </c>
      <c r="I48" s="19">
        <f t="shared" si="12"/>
        <v>615.06916666666666</v>
      </c>
      <c r="J48" s="19">
        <f t="shared" si="10"/>
        <v>2723.2741666666666</v>
      </c>
      <c r="K48" s="42">
        <f t="shared" si="3"/>
        <v>105235.45500000003</v>
      </c>
      <c r="L48" s="20">
        <f t="shared" si="4"/>
        <v>1.47E-2</v>
      </c>
      <c r="M48" s="18">
        <f t="shared" si="8"/>
        <v>124.82</v>
      </c>
      <c r="N48" s="21">
        <f t="shared" si="7"/>
        <v>105360.27500000004</v>
      </c>
      <c r="O48" s="21"/>
    </row>
    <row r="49" spans="4:16" ht="15" thickBot="1">
      <c r="D49" s="15">
        <v>41487</v>
      </c>
      <c r="E49" s="16">
        <f t="shared" si="0"/>
        <v>2013</v>
      </c>
      <c r="F49" s="16" t="str">
        <f t="shared" si="1"/>
        <v>Q3</v>
      </c>
      <c r="G49" s="17" t="str">
        <f t="shared" si="2"/>
        <v>2013 Q3</v>
      </c>
      <c r="H49" s="18">
        <f t="shared" si="5"/>
        <v>105235.45500000003</v>
      </c>
      <c r="I49" s="19">
        <f t="shared" si="12"/>
        <v>615.06916666666666</v>
      </c>
      <c r="J49" s="19">
        <f t="shared" si="10"/>
        <v>2723.2741666666666</v>
      </c>
      <c r="K49" s="42">
        <f t="shared" si="3"/>
        <v>108573.79833333337</v>
      </c>
      <c r="L49" s="20">
        <f t="shared" si="4"/>
        <v>1.47E-2</v>
      </c>
      <c r="M49" s="18">
        <f t="shared" si="8"/>
        <v>128.91</v>
      </c>
      <c r="N49" s="21">
        <f t="shared" si="7"/>
        <v>108702.70833333337</v>
      </c>
      <c r="O49" s="21"/>
    </row>
    <row r="50" spans="4:16" ht="15" thickBot="1">
      <c r="D50" s="15">
        <v>41518</v>
      </c>
      <c r="E50" s="16">
        <f t="shared" si="0"/>
        <v>2013</v>
      </c>
      <c r="F50" s="16" t="str">
        <f t="shared" si="1"/>
        <v>Q3</v>
      </c>
      <c r="G50" s="17" t="str">
        <f t="shared" si="2"/>
        <v>2013 Q3</v>
      </c>
      <c r="H50" s="18">
        <f t="shared" si="5"/>
        <v>108573.79833333337</v>
      </c>
      <c r="I50" s="19">
        <f t="shared" si="12"/>
        <v>615.06916666666666</v>
      </c>
      <c r="J50" s="19">
        <f t="shared" si="10"/>
        <v>2723.2741666666666</v>
      </c>
      <c r="K50" s="42">
        <f t="shared" si="3"/>
        <v>111912.14166666671</v>
      </c>
      <c r="L50" s="20">
        <f t="shared" si="4"/>
        <v>1.47E-2</v>
      </c>
      <c r="M50" s="18">
        <f t="shared" si="8"/>
        <v>133</v>
      </c>
      <c r="N50" s="21">
        <f t="shared" si="7"/>
        <v>112045.14166666671</v>
      </c>
      <c r="O50" s="21"/>
    </row>
    <row r="51" spans="4:16" ht="15" thickBot="1">
      <c r="D51" s="15">
        <v>41548</v>
      </c>
      <c r="E51" s="16">
        <f t="shared" si="0"/>
        <v>2013</v>
      </c>
      <c r="F51" s="16" t="str">
        <f t="shared" si="1"/>
        <v>Q4</v>
      </c>
      <c r="G51" s="17" t="str">
        <f t="shared" si="2"/>
        <v>2013 Q4</v>
      </c>
      <c r="H51" s="18">
        <f t="shared" si="5"/>
        <v>111912.14166666671</v>
      </c>
      <c r="I51" s="19">
        <f t="shared" si="12"/>
        <v>615.06916666666666</v>
      </c>
      <c r="J51" s="19">
        <f t="shared" si="10"/>
        <v>2723.2741666666666</v>
      </c>
      <c r="K51" s="42">
        <f t="shared" si="3"/>
        <v>115250.48500000004</v>
      </c>
      <c r="L51" s="20">
        <f t="shared" si="4"/>
        <v>1.47E-2</v>
      </c>
      <c r="M51" s="18">
        <f>ROUND(H51*L51/12,2)</f>
        <v>137.09</v>
      </c>
      <c r="N51" s="21">
        <f t="shared" si="7"/>
        <v>115387.57500000004</v>
      </c>
      <c r="O51" s="21"/>
    </row>
    <row r="52" spans="4:16" ht="15" thickBot="1">
      <c r="D52" s="15">
        <v>41579</v>
      </c>
      <c r="E52" s="16">
        <f t="shared" si="0"/>
        <v>2013</v>
      </c>
      <c r="F52" s="16" t="str">
        <f t="shared" si="1"/>
        <v>Q4</v>
      </c>
      <c r="G52" s="17" t="str">
        <f t="shared" si="2"/>
        <v>2013 Q4</v>
      </c>
      <c r="H52" s="18">
        <f t="shared" si="5"/>
        <v>115250.48500000004</v>
      </c>
      <c r="I52" s="19">
        <f t="shared" si="12"/>
        <v>615.06916666666666</v>
      </c>
      <c r="J52" s="19">
        <f t="shared" si="10"/>
        <v>2723.2741666666666</v>
      </c>
      <c r="K52" s="42">
        <f t="shared" si="3"/>
        <v>118588.82833333338</v>
      </c>
      <c r="L52" s="20">
        <f t="shared" si="4"/>
        <v>1.47E-2</v>
      </c>
      <c r="M52" s="18">
        <f t="shared" si="8"/>
        <v>141.18</v>
      </c>
      <c r="N52" s="21">
        <f t="shared" si="7"/>
        <v>118730.00833333338</v>
      </c>
      <c r="O52" s="21"/>
    </row>
    <row r="53" spans="4:16" ht="15" thickBot="1">
      <c r="D53" s="15">
        <v>41609</v>
      </c>
      <c r="E53" s="16">
        <f t="shared" si="0"/>
        <v>2013</v>
      </c>
      <c r="F53" s="16" t="str">
        <f t="shared" si="1"/>
        <v>Q4</v>
      </c>
      <c r="G53" s="17" t="str">
        <f t="shared" si="2"/>
        <v>2013 Q4</v>
      </c>
      <c r="H53" s="18">
        <f t="shared" si="5"/>
        <v>118588.82833333338</v>
      </c>
      <c r="I53" s="19">
        <f t="shared" si="12"/>
        <v>615.06916666666666</v>
      </c>
      <c r="J53" s="19">
        <f t="shared" si="10"/>
        <v>2723.2741666666666</v>
      </c>
      <c r="K53" s="42">
        <f t="shared" si="3"/>
        <v>121927.17166666672</v>
      </c>
      <c r="L53" s="20">
        <f t="shared" si="4"/>
        <v>1.47E-2</v>
      </c>
      <c r="M53" s="18">
        <f t="shared" si="8"/>
        <v>145.27000000000001</v>
      </c>
      <c r="N53" s="21">
        <f t="shared" si="7"/>
        <v>122072.44166666672</v>
      </c>
      <c r="O53" s="21">
        <f>SUM(I42:I53)+SUM(J42:J53)+SUM(M42:M53)</f>
        <v>41533.469999999994</v>
      </c>
      <c r="P53" s="31">
        <f>SUM(M42:M53)</f>
        <v>1473.35</v>
      </c>
    </row>
    <row r="54" spans="4:16" ht="15" thickBot="1">
      <c r="D54" s="15">
        <v>41640</v>
      </c>
      <c r="E54" s="16">
        <f t="shared" si="0"/>
        <v>2014</v>
      </c>
      <c r="F54" s="16" t="str">
        <f t="shared" si="1"/>
        <v>Q1</v>
      </c>
      <c r="G54" s="17" t="str">
        <f t="shared" si="2"/>
        <v>2014 Q1</v>
      </c>
      <c r="H54" s="18">
        <f t="shared" si="5"/>
        <v>121927.17166666672</v>
      </c>
      <c r="I54" s="26">
        <f>8640/12</f>
        <v>720</v>
      </c>
      <c r="J54" s="19">
        <f>33514.12/12</f>
        <v>2792.8433333333337</v>
      </c>
      <c r="K54" s="42">
        <f>H54+I54+J54</f>
        <v>125440.01500000006</v>
      </c>
      <c r="L54" s="20">
        <f t="shared" si="4"/>
        <v>1.47E-2</v>
      </c>
      <c r="M54" s="18">
        <f>ROUND(H54*L54/12,2)</f>
        <v>149.36000000000001</v>
      </c>
      <c r="N54" s="21">
        <f t="shared" si="7"/>
        <v>125589.37500000006</v>
      </c>
      <c r="O54" s="21"/>
    </row>
    <row r="55" spans="4:16" ht="15" thickBot="1">
      <c r="D55" s="15">
        <v>41671</v>
      </c>
      <c r="E55" s="16">
        <f t="shared" si="0"/>
        <v>2014</v>
      </c>
      <c r="F55" s="16" t="str">
        <f t="shared" si="1"/>
        <v>Q1</v>
      </c>
      <c r="G55" s="17" t="str">
        <f t="shared" si="2"/>
        <v>2014 Q1</v>
      </c>
      <c r="H55" s="18">
        <f t="shared" si="5"/>
        <v>125440.01500000006</v>
      </c>
      <c r="I55" s="26">
        <f>I54</f>
        <v>720</v>
      </c>
      <c r="J55" s="19">
        <f>J54</f>
        <v>2792.8433333333337</v>
      </c>
      <c r="K55" s="42">
        <f t="shared" si="3"/>
        <v>128952.8583333334</v>
      </c>
      <c r="L55" s="20">
        <f t="shared" si="4"/>
        <v>1.47E-2</v>
      </c>
      <c r="M55" s="18">
        <f t="shared" si="8"/>
        <v>153.66</v>
      </c>
      <c r="N55" s="21">
        <f t="shared" si="7"/>
        <v>129106.5183333334</v>
      </c>
      <c r="O55" s="21"/>
    </row>
    <row r="56" spans="4:16" ht="15" thickBot="1">
      <c r="D56" s="15">
        <v>41699</v>
      </c>
      <c r="E56" s="16">
        <f t="shared" si="0"/>
        <v>2014</v>
      </c>
      <c r="F56" s="16" t="str">
        <f t="shared" si="1"/>
        <v>Q1</v>
      </c>
      <c r="G56" s="17" t="str">
        <f t="shared" si="2"/>
        <v>2014 Q1</v>
      </c>
      <c r="H56" s="18">
        <f t="shared" si="5"/>
        <v>128952.8583333334</v>
      </c>
      <c r="I56" s="26">
        <f t="shared" ref="I56:I65" si="13">I55</f>
        <v>720</v>
      </c>
      <c r="J56" s="19">
        <f>J55</f>
        <v>2792.8433333333337</v>
      </c>
      <c r="K56" s="42">
        <f t="shared" si="3"/>
        <v>132465.70166666672</v>
      </c>
      <c r="L56" s="20">
        <f t="shared" si="4"/>
        <v>1.47E-2</v>
      </c>
      <c r="M56" s="18">
        <f t="shared" si="8"/>
        <v>157.97</v>
      </c>
      <c r="N56" s="21">
        <f t="shared" si="7"/>
        <v>132623.67166666672</v>
      </c>
      <c r="O56" s="21"/>
    </row>
    <row r="57" spans="4:16" ht="15" thickBot="1">
      <c r="D57" s="15">
        <v>41730</v>
      </c>
      <c r="E57" s="16">
        <f t="shared" si="0"/>
        <v>2014</v>
      </c>
      <c r="F57" s="16" t="str">
        <f t="shared" si="1"/>
        <v>Q2</v>
      </c>
      <c r="G57" s="17" t="str">
        <f t="shared" si="2"/>
        <v>2014 Q2</v>
      </c>
      <c r="H57" s="18">
        <f t="shared" si="5"/>
        <v>132465.70166666672</v>
      </c>
      <c r="I57" s="26">
        <f t="shared" si="13"/>
        <v>720</v>
      </c>
      <c r="J57" s="19">
        <f t="shared" si="10"/>
        <v>2792.8433333333337</v>
      </c>
      <c r="K57" s="42">
        <f t="shared" si="3"/>
        <v>135978.54500000004</v>
      </c>
      <c r="L57" s="20">
        <f t="shared" si="4"/>
        <v>1.47E-2</v>
      </c>
      <c r="M57" s="18">
        <f t="shared" si="8"/>
        <v>162.27000000000001</v>
      </c>
      <c r="N57" s="21">
        <f t="shared" si="7"/>
        <v>136140.81500000003</v>
      </c>
      <c r="O57" s="21"/>
    </row>
    <row r="58" spans="4:16" ht="15" thickBot="1">
      <c r="D58" s="15">
        <v>41760</v>
      </c>
      <c r="E58" s="16">
        <f t="shared" si="0"/>
        <v>2014</v>
      </c>
      <c r="F58" s="16" t="str">
        <f t="shared" si="1"/>
        <v>Q2</v>
      </c>
      <c r="G58" s="17" t="str">
        <f t="shared" si="2"/>
        <v>2014 Q2</v>
      </c>
      <c r="H58" s="18">
        <f t="shared" si="5"/>
        <v>135978.54500000004</v>
      </c>
      <c r="I58" s="26">
        <f t="shared" si="13"/>
        <v>720</v>
      </c>
      <c r="J58" s="19">
        <f t="shared" si="10"/>
        <v>2792.8433333333337</v>
      </c>
      <c r="K58" s="42">
        <f t="shared" si="3"/>
        <v>139491.38833333337</v>
      </c>
      <c r="L58" s="20">
        <f t="shared" si="4"/>
        <v>1.47E-2</v>
      </c>
      <c r="M58" s="18">
        <f t="shared" si="8"/>
        <v>166.57</v>
      </c>
      <c r="N58" s="21">
        <f t="shared" si="7"/>
        <v>139657.95833333337</v>
      </c>
      <c r="O58" s="21"/>
    </row>
    <row r="59" spans="4:16" ht="15" thickBot="1">
      <c r="D59" s="15">
        <v>41791</v>
      </c>
      <c r="E59" s="16">
        <f t="shared" si="0"/>
        <v>2014</v>
      </c>
      <c r="F59" s="16" t="str">
        <f t="shared" si="1"/>
        <v>Q2</v>
      </c>
      <c r="G59" s="17" t="str">
        <f t="shared" si="2"/>
        <v>2014 Q2</v>
      </c>
      <c r="H59" s="18">
        <f t="shared" si="5"/>
        <v>139491.38833333337</v>
      </c>
      <c r="I59" s="26">
        <f t="shared" si="13"/>
        <v>720</v>
      </c>
      <c r="J59" s="19">
        <f t="shared" si="10"/>
        <v>2792.8433333333337</v>
      </c>
      <c r="K59" s="42">
        <f t="shared" si="3"/>
        <v>143004.23166666669</v>
      </c>
      <c r="L59" s="20">
        <f t="shared" si="4"/>
        <v>1.47E-2</v>
      </c>
      <c r="M59" s="18">
        <f t="shared" si="8"/>
        <v>170.88</v>
      </c>
      <c r="N59" s="21">
        <f t="shared" si="7"/>
        <v>143175.11166666669</v>
      </c>
      <c r="O59" s="21"/>
    </row>
    <row r="60" spans="4:16" ht="15" thickBot="1">
      <c r="D60" s="15">
        <v>41821</v>
      </c>
      <c r="E60" s="16">
        <f t="shared" si="0"/>
        <v>2014</v>
      </c>
      <c r="F60" s="16" t="str">
        <f t="shared" si="1"/>
        <v>Q3</v>
      </c>
      <c r="G60" s="17" t="str">
        <f t="shared" si="2"/>
        <v>2014 Q3</v>
      </c>
      <c r="H60" s="18">
        <f>K59</f>
        <v>143004.23166666669</v>
      </c>
      <c r="I60" s="26">
        <f t="shared" si="13"/>
        <v>720</v>
      </c>
      <c r="J60" s="19">
        <f t="shared" si="10"/>
        <v>2792.8433333333337</v>
      </c>
      <c r="K60" s="42">
        <f t="shared" si="3"/>
        <v>146517.07500000001</v>
      </c>
      <c r="L60" s="20">
        <f t="shared" si="4"/>
        <v>1.47E-2</v>
      </c>
      <c r="M60" s="18">
        <f t="shared" si="8"/>
        <v>175.18</v>
      </c>
      <c r="N60" s="21">
        <f t="shared" si="7"/>
        <v>146692.255</v>
      </c>
      <c r="O60" s="21"/>
    </row>
    <row r="61" spans="4:16" ht="15" thickBot="1">
      <c r="D61" s="15">
        <v>41852</v>
      </c>
      <c r="E61" s="16">
        <f t="shared" si="0"/>
        <v>2014</v>
      </c>
      <c r="F61" s="16" t="str">
        <f t="shared" si="1"/>
        <v>Q3</v>
      </c>
      <c r="G61" s="17" t="str">
        <f t="shared" si="2"/>
        <v>2014 Q3</v>
      </c>
      <c r="H61" s="18">
        <f t="shared" si="5"/>
        <v>146517.07500000001</v>
      </c>
      <c r="I61" s="26">
        <f t="shared" si="13"/>
        <v>720</v>
      </c>
      <c r="J61" s="19">
        <f t="shared" si="10"/>
        <v>2792.8433333333337</v>
      </c>
      <c r="K61" s="42">
        <f t="shared" si="3"/>
        <v>150029.91833333333</v>
      </c>
      <c r="L61" s="20">
        <f t="shared" si="4"/>
        <v>1.47E-2</v>
      </c>
      <c r="M61" s="18">
        <f t="shared" si="8"/>
        <v>179.48</v>
      </c>
      <c r="N61" s="21">
        <f t="shared" si="7"/>
        <v>150209.39833333335</v>
      </c>
      <c r="O61" s="21"/>
    </row>
    <row r="62" spans="4:16" ht="15" thickBot="1">
      <c r="D62" s="15">
        <v>41883</v>
      </c>
      <c r="E62" s="16">
        <f t="shared" si="0"/>
        <v>2014</v>
      </c>
      <c r="F62" s="16" t="str">
        <f t="shared" si="1"/>
        <v>Q3</v>
      </c>
      <c r="G62" s="17" t="str">
        <f t="shared" si="2"/>
        <v>2014 Q3</v>
      </c>
      <c r="H62" s="18">
        <f t="shared" si="5"/>
        <v>150029.91833333333</v>
      </c>
      <c r="I62" s="26">
        <f t="shared" si="13"/>
        <v>720</v>
      </c>
      <c r="J62" s="19">
        <f t="shared" si="10"/>
        <v>2792.8433333333337</v>
      </c>
      <c r="K62" s="42">
        <f t="shared" si="3"/>
        <v>153542.76166666666</v>
      </c>
      <c r="L62" s="20">
        <f t="shared" si="4"/>
        <v>1.47E-2</v>
      </c>
      <c r="M62" s="18">
        <f t="shared" si="8"/>
        <v>183.79</v>
      </c>
      <c r="N62" s="21">
        <f t="shared" si="7"/>
        <v>153726.55166666667</v>
      </c>
      <c r="O62" s="21"/>
    </row>
    <row r="63" spans="4:16" ht="15" thickBot="1">
      <c r="D63" s="15">
        <v>41913</v>
      </c>
      <c r="E63" s="16">
        <f t="shared" si="0"/>
        <v>2014</v>
      </c>
      <c r="F63" s="16" t="str">
        <f t="shared" si="1"/>
        <v>Q4</v>
      </c>
      <c r="G63" s="17" t="str">
        <f t="shared" si="2"/>
        <v>2014 Q4</v>
      </c>
      <c r="H63" s="18">
        <f t="shared" si="5"/>
        <v>153542.76166666666</v>
      </c>
      <c r="I63" s="26">
        <f t="shared" si="13"/>
        <v>720</v>
      </c>
      <c r="J63" s="19">
        <f t="shared" si="10"/>
        <v>2792.8433333333337</v>
      </c>
      <c r="K63" s="42">
        <f t="shared" si="3"/>
        <v>157055.60499999998</v>
      </c>
      <c r="L63" s="20">
        <f t="shared" si="4"/>
        <v>1.47E-2</v>
      </c>
      <c r="M63" s="18">
        <f t="shared" si="8"/>
        <v>188.09</v>
      </c>
      <c r="N63" s="21">
        <f t="shared" si="7"/>
        <v>157243.69499999998</v>
      </c>
      <c r="O63" s="21"/>
    </row>
    <row r="64" spans="4:16" ht="15" thickBot="1">
      <c r="D64" s="15">
        <v>41944</v>
      </c>
      <c r="E64" s="16">
        <f t="shared" si="0"/>
        <v>2014</v>
      </c>
      <c r="F64" s="16" t="str">
        <f t="shared" si="1"/>
        <v>Q4</v>
      </c>
      <c r="G64" s="17" t="str">
        <f t="shared" si="2"/>
        <v>2014 Q4</v>
      </c>
      <c r="H64" s="18">
        <f t="shared" si="5"/>
        <v>157055.60499999998</v>
      </c>
      <c r="I64" s="26">
        <f t="shared" si="13"/>
        <v>720</v>
      </c>
      <c r="J64" s="19">
        <f t="shared" si="10"/>
        <v>2792.8433333333337</v>
      </c>
      <c r="K64" s="42">
        <f t="shared" si="3"/>
        <v>160568.4483333333</v>
      </c>
      <c r="L64" s="20">
        <f t="shared" si="4"/>
        <v>1.47E-2</v>
      </c>
      <c r="M64" s="18">
        <f t="shared" si="8"/>
        <v>192.39</v>
      </c>
      <c r="N64" s="21">
        <f t="shared" si="7"/>
        <v>160760.83833333332</v>
      </c>
      <c r="O64" s="21"/>
    </row>
    <row r="65" spans="4:16" ht="15" thickBot="1">
      <c r="D65" s="15">
        <v>41974</v>
      </c>
      <c r="E65" s="16">
        <f t="shared" si="0"/>
        <v>2014</v>
      </c>
      <c r="F65" s="16" t="str">
        <f t="shared" si="1"/>
        <v>Q4</v>
      </c>
      <c r="G65" s="17" t="str">
        <f t="shared" si="2"/>
        <v>2014 Q4</v>
      </c>
      <c r="H65" s="18">
        <f t="shared" si="5"/>
        <v>160568.4483333333</v>
      </c>
      <c r="I65" s="26">
        <f t="shared" si="13"/>
        <v>720</v>
      </c>
      <c r="J65" s="19">
        <f>J64</f>
        <v>2792.8433333333337</v>
      </c>
      <c r="K65" s="42">
        <f>H65+I65+J65</f>
        <v>164081.29166666663</v>
      </c>
      <c r="L65" s="20">
        <f t="shared" si="4"/>
        <v>1.47E-2</v>
      </c>
      <c r="M65" s="18">
        <f>ROUND(H65*L65/12,2)</f>
        <v>196.7</v>
      </c>
      <c r="N65" s="21">
        <f>K65+M65</f>
        <v>164277.99166666664</v>
      </c>
      <c r="O65" s="21">
        <f>SUM(I54:I65)+SUM(J54:J65)+SUM(M54:M65)</f>
        <v>44230.46</v>
      </c>
      <c r="P65" s="31">
        <f>SUM(M54:M65)</f>
        <v>2076.3399999999997</v>
      </c>
    </row>
    <row r="66" spans="4:16" ht="15" thickBot="1">
      <c r="D66" s="27"/>
      <c r="E66" s="28"/>
      <c r="H66" s="27"/>
      <c r="I66" s="27"/>
      <c r="J66" s="27"/>
      <c r="K66" s="29"/>
      <c r="L66" s="29"/>
      <c r="M66" s="30"/>
      <c r="N66" s="31"/>
      <c r="O66" s="30"/>
    </row>
    <row r="67" spans="4:16" ht="15" thickTop="1">
      <c r="D67" s="4" t="s">
        <v>35</v>
      </c>
      <c r="F67" s="32"/>
      <c r="G67" s="33"/>
      <c r="I67" s="34">
        <f>SUM(I6:I65)</f>
        <v>16614.881666666664</v>
      </c>
      <c r="J67" s="34">
        <f>SUM(J6:J65)</f>
        <v>147466.41</v>
      </c>
      <c r="K67" s="34"/>
      <c r="L67" s="35"/>
      <c r="M67" s="34">
        <f>SUM(M6:M65)</f>
        <v>5019.0999999999995</v>
      </c>
      <c r="N67" s="36">
        <f>I67+J67+M67</f>
        <v>169100.39166666666</v>
      </c>
      <c r="O67" s="37">
        <f>SUM(O6:O65)</f>
        <v>169100.39166666663</v>
      </c>
    </row>
    <row r="70" spans="4:16">
      <c r="O70" s="31"/>
    </row>
    <row r="76" spans="4:16">
      <c r="L76" s="38"/>
    </row>
    <row r="77" spans="4:16">
      <c r="L77" s="38"/>
    </row>
    <row r="78" spans="4:16">
      <c r="L78" s="38"/>
    </row>
    <row r="79" spans="4:16">
      <c r="L79" s="38"/>
    </row>
    <row r="80" spans="4:16">
      <c r="L80" s="38"/>
    </row>
    <row r="81" spans="12:12">
      <c r="L81" s="38"/>
    </row>
    <row r="82" spans="12:12">
      <c r="L82" s="38"/>
    </row>
    <row r="83" spans="12:12">
      <c r="L83" s="38"/>
    </row>
    <row r="84" spans="12:12">
      <c r="L84" s="38"/>
    </row>
    <row r="85" spans="12:12">
      <c r="L85" s="38"/>
    </row>
    <row r="86" spans="12:12">
      <c r="L86" s="38"/>
    </row>
    <row r="87" spans="12:12">
      <c r="L87" s="38"/>
    </row>
    <row r="88" spans="12:12">
      <c r="L88" s="38"/>
    </row>
    <row r="89" spans="12:12">
      <c r="L89" s="38"/>
    </row>
    <row r="90" spans="12:12">
      <c r="L90" s="38"/>
    </row>
    <row r="91" spans="12:12">
      <c r="L91" s="38"/>
    </row>
    <row r="92" spans="12:12">
      <c r="L92" s="38"/>
    </row>
    <row r="93" spans="12:12">
      <c r="L93" s="38"/>
    </row>
    <row r="94" spans="12:12">
      <c r="L94" s="38"/>
    </row>
    <row r="95" spans="12:12">
      <c r="L95" s="38"/>
    </row>
    <row r="96" spans="12:12">
      <c r="L96" s="38"/>
    </row>
    <row r="97" spans="6:12">
      <c r="L97" s="39"/>
    </row>
    <row r="98" spans="6:12">
      <c r="L98" s="39"/>
    </row>
    <row r="99" spans="6:12">
      <c r="L99" s="39"/>
    </row>
    <row r="100" spans="6:12">
      <c r="L100" s="39"/>
    </row>
    <row r="101" spans="6:12">
      <c r="L101" s="39"/>
    </row>
    <row r="102" spans="6:12">
      <c r="L102" s="40"/>
    </row>
    <row r="103" spans="6:12">
      <c r="F103" s="41"/>
    </row>
  </sheetData>
  <mergeCells count="1">
    <mergeCell ref="D1:O1"/>
  </mergeCells>
  <conditionalFormatting sqref="C42 C13:C25">
    <cfRule type="cellIs" dxfId="2" priority="1" stopIfTrue="1" operator="notEqual">
      <formula>0.0147</formula>
    </cfRule>
  </conditionalFormatting>
  <pageMargins left="0.7" right="0.7" top="0.75" bottom="0.75" header="0.3" footer="0.3"/>
  <pageSetup scale="45" orientation="portrait" r:id="rId1"/>
  <ignoredErrors>
    <ignoredError sqref="C13 I43:I53 J5:K5 I58:I65 J65:K65 J46:K53 J44 J45 J58:K64 J43:K43 K42 K54:K55 J19:K29 K6 K7 K8:K18 J31:K41 K30 K56 J7:J17 K57 K44:K45" unlockedFormula="1"/>
    <ignoredError sqref="N67" formula="1"/>
    <ignoredError sqref="J57 I55:I57 J55:J56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B1:O103"/>
  <sheetViews>
    <sheetView topLeftCell="A28" zoomScale="80" zoomScaleNormal="80" workbookViewId="0">
      <selection activeCell="J67" sqref="J67"/>
    </sheetView>
  </sheetViews>
  <sheetFormatPr defaultColWidth="9.109375" defaultRowHeight="14.4"/>
  <cols>
    <col min="1" max="1" width="1.88671875" style="1" customWidth="1"/>
    <col min="2" max="2" width="14.5546875" style="2" customWidth="1"/>
    <col min="3" max="3" width="20" style="2" customWidth="1"/>
    <col min="4" max="4" width="9.44140625" style="1" bestFit="1" customWidth="1"/>
    <col min="5" max="5" width="6.109375" style="3" customWidth="1"/>
    <col min="6" max="6" width="7.6640625" style="3" bestFit="1" customWidth="1"/>
    <col min="7" max="7" width="8.5546875" style="1" customWidth="1"/>
    <col min="8" max="8" width="18.6640625" style="1" customWidth="1"/>
    <col min="9" max="11" width="17.5546875" style="1" customWidth="1"/>
    <col min="12" max="12" width="8.6640625" style="1" customWidth="1"/>
    <col min="13" max="13" width="13.6640625" style="1" customWidth="1"/>
    <col min="14" max="15" width="15.6640625" style="1" customWidth="1"/>
    <col min="16" max="16384" width="9.109375" style="1"/>
  </cols>
  <sheetData>
    <row r="1" spans="2:15"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2:15">
      <c r="H2" s="4" t="s">
        <v>41</v>
      </c>
    </row>
    <row r="3" spans="2:15">
      <c r="G3" s="5"/>
      <c r="I3" s="4"/>
      <c r="J3" s="4"/>
      <c r="K3" s="4"/>
      <c r="L3" s="4"/>
      <c r="M3" s="4"/>
      <c r="N3" s="4"/>
      <c r="O3" s="4"/>
    </row>
    <row r="4" spans="2:15" ht="40.200000000000003">
      <c r="B4" s="6" t="s">
        <v>0</v>
      </c>
      <c r="C4" s="7" t="s">
        <v>1</v>
      </c>
      <c r="D4" s="9" t="s">
        <v>2</v>
      </c>
      <c r="E4" s="10" t="s">
        <v>3</v>
      </c>
      <c r="F4" s="10" t="s">
        <v>4</v>
      </c>
      <c r="G4" s="11"/>
      <c r="H4" s="8" t="s">
        <v>5</v>
      </c>
      <c r="I4" s="7" t="s">
        <v>32</v>
      </c>
      <c r="J4" s="7" t="s">
        <v>33</v>
      </c>
      <c r="K4" s="7" t="s">
        <v>34</v>
      </c>
      <c r="L4" s="8" t="s">
        <v>7</v>
      </c>
      <c r="M4" s="6" t="s">
        <v>8</v>
      </c>
      <c r="N4" s="7" t="s">
        <v>9</v>
      </c>
      <c r="O4" s="7" t="s">
        <v>10</v>
      </c>
    </row>
    <row r="5" spans="2:15" ht="15" thickBot="1">
      <c r="B5" s="12"/>
      <c r="C5" s="13"/>
      <c r="D5" s="6"/>
      <c r="E5" s="14"/>
      <c r="F5" s="14"/>
      <c r="G5" s="11"/>
      <c r="H5" s="7"/>
      <c r="I5" s="7"/>
      <c r="J5" s="7"/>
      <c r="K5" s="7"/>
      <c r="L5" s="7"/>
      <c r="M5" s="6"/>
      <c r="N5" s="7"/>
      <c r="O5" s="7"/>
    </row>
    <row r="6" spans="2:15" ht="15" thickBot="1">
      <c r="B6" s="2" t="s">
        <v>11</v>
      </c>
      <c r="C6" s="22">
        <v>5.4999999999999997E-3</v>
      </c>
      <c r="D6" s="15">
        <v>40179</v>
      </c>
      <c r="E6" s="16">
        <f t="shared" ref="E6:E65" si="0">YEAR(D6)</f>
        <v>2010</v>
      </c>
      <c r="F6" s="16" t="str">
        <f>IF(MONTH(D6)=0,"",IF(MONTH(D6)&lt;4,"Q1",IF(MONTH(D6)&lt;7,"Q2",IF(MONTH(D6)&lt;10,"Q3","Q4"))))</f>
        <v>Q1</v>
      </c>
      <c r="G6" s="17" t="str">
        <f>CONCATENATE(E6," ",F6)</f>
        <v>2010 Q1</v>
      </c>
      <c r="H6" s="18">
        <v>0</v>
      </c>
      <c r="I6" s="19"/>
      <c r="J6" s="19"/>
      <c r="K6" s="42">
        <f>H6+I6+J6</f>
        <v>0</v>
      </c>
      <c r="L6" s="20">
        <f>VLOOKUP(G6,$B$4:$C$25,2)</f>
        <v>5.4999999999999997E-3</v>
      </c>
      <c r="M6" s="18">
        <f>ROUND(H6*L6/12,2)</f>
        <v>0</v>
      </c>
      <c r="N6" s="21">
        <f>K6+M6</f>
        <v>0</v>
      </c>
      <c r="O6" s="21"/>
    </row>
    <row r="7" spans="2:15" ht="15" thickBot="1">
      <c r="B7" s="2" t="s">
        <v>12</v>
      </c>
      <c r="C7" s="22">
        <v>5.4999999999999997E-3</v>
      </c>
      <c r="D7" s="15">
        <v>40210</v>
      </c>
      <c r="E7" s="16">
        <f t="shared" si="0"/>
        <v>2010</v>
      </c>
      <c r="F7" s="16" t="str">
        <f t="shared" ref="F7:F65" si="1">IF(MONTH(D7)=0,"",IF(MONTH(D7)&lt;4,"Q1",IF(MONTH(D7)&lt;7,"Q2",IF(MONTH(D7)&lt;10,"Q3","Q4"))))</f>
        <v>Q1</v>
      </c>
      <c r="G7" s="17" t="str">
        <f t="shared" ref="G7:G65" si="2">CONCATENATE(E7," ",F7)</f>
        <v>2010 Q1</v>
      </c>
      <c r="H7" s="18">
        <f>K6</f>
        <v>0</v>
      </c>
      <c r="I7" s="19"/>
      <c r="J7" s="19"/>
      <c r="K7" s="42">
        <f t="shared" ref="K7:K64" si="3">H7+I7+J7</f>
        <v>0</v>
      </c>
      <c r="L7" s="20">
        <f t="shared" ref="L7:L65" si="4">VLOOKUP(G7,$B$4:$C$25,2)</f>
        <v>5.4999999999999997E-3</v>
      </c>
      <c r="M7" s="18">
        <f>ROUND(H7*L7/12,2)</f>
        <v>0</v>
      </c>
      <c r="N7" s="21">
        <f t="shared" ref="N7:N64" si="5">K7+M7</f>
        <v>0</v>
      </c>
      <c r="O7" s="21"/>
    </row>
    <row r="8" spans="2:15" ht="15" thickBot="1">
      <c r="B8" s="2" t="s">
        <v>13</v>
      </c>
      <c r="C8" s="22">
        <v>8.8999999999999999E-3</v>
      </c>
      <c r="D8" s="15">
        <v>40238</v>
      </c>
      <c r="E8" s="16">
        <f t="shared" si="0"/>
        <v>2010</v>
      </c>
      <c r="F8" s="16" t="str">
        <f t="shared" si="1"/>
        <v>Q1</v>
      </c>
      <c r="G8" s="17" t="str">
        <f t="shared" si="2"/>
        <v>2010 Q1</v>
      </c>
      <c r="H8" s="18">
        <f t="shared" ref="H8:H42" si="6">K7</f>
        <v>0</v>
      </c>
      <c r="I8" s="19"/>
      <c r="J8" s="19"/>
      <c r="K8" s="42">
        <f t="shared" si="3"/>
        <v>0</v>
      </c>
      <c r="L8" s="20">
        <f t="shared" si="4"/>
        <v>5.4999999999999997E-3</v>
      </c>
      <c r="M8" s="18">
        <f>ROUND(H8*L8/12,2)</f>
        <v>0</v>
      </c>
      <c r="N8" s="21">
        <f t="shared" si="5"/>
        <v>0</v>
      </c>
      <c r="O8" s="21"/>
    </row>
    <row r="9" spans="2:15" ht="15" thickBot="1">
      <c r="B9" s="2" t="s">
        <v>14</v>
      </c>
      <c r="C9" s="22">
        <v>1.2E-2</v>
      </c>
      <c r="D9" s="15">
        <v>40269</v>
      </c>
      <c r="E9" s="16">
        <f t="shared" si="0"/>
        <v>2010</v>
      </c>
      <c r="F9" s="16" t="str">
        <f t="shared" si="1"/>
        <v>Q2</v>
      </c>
      <c r="G9" s="17" t="str">
        <f t="shared" si="2"/>
        <v>2010 Q2</v>
      </c>
      <c r="H9" s="18">
        <f t="shared" si="6"/>
        <v>0</v>
      </c>
      <c r="I9" s="19"/>
      <c r="J9" s="19"/>
      <c r="K9" s="42">
        <f t="shared" si="3"/>
        <v>0</v>
      </c>
      <c r="L9" s="20">
        <f t="shared" si="4"/>
        <v>5.4999999999999997E-3</v>
      </c>
      <c r="M9" s="18">
        <f t="shared" ref="M9:M64" si="7">ROUND(H9*L9/12,2)</f>
        <v>0</v>
      </c>
      <c r="N9" s="21">
        <f t="shared" si="5"/>
        <v>0</v>
      </c>
      <c r="O9" s="21"/>
    </row>
    <row r="10" spans="2:15" ht="15" thickBot="1">
      <c r="B10" s="2" t="s">
        <v>15</v>
      </c>
      <c r="C10" s="22">
        <v>1.47E-2</v>
      </c>
      <c r="D10" s="15">
        <v>40299</v>
      </c>
      <c r="E10" s="16">
        <f t="shared" si="0"/>
        <v>2010</v>
      </c>
      <c r="F10" s="16" t="str">
        <f t="shared" si="1"/>
        <v>Q2</v>
      </c>
      <c r="G10" s="17" t="str">
        <f t="shared" si="2"/>
        <v>2010 Q2</v>
      </c>
      <c r="H10" s="18">
        <f t="shared" si="6"/>
        <v>0</v>
      </c>
      <c r="I10" s="19"/>
      <c r="J10" s="19"/>
      <c r="K10" s="42">
        <f t="shared" si="3"/>
        <v>0</v>
      </c>
      <c r="L10" s="20">
        <f t="shared" si="4"/>
        <v>5.4999999999999997E-3</v>
      </c>
      <c r="M10" s="18">
        <f t="shared" si="7"/>
        <v>0</v>
      </c>
      <c r="N10" s="21">
        <f t="shared" si="5"/>
        <v>0</v>
      </c>
      <c r="O10" s="21"/>
    </row>
    <row r="11" spans="2:15" ht="15" thickBot="1">
      <c r="B11" s="2" t="s">
        <v>16</v>
      </c>
      <c r="C11" s="22">
        <v>1.47E-2</v>
      </c>
      <c r="D11" s="15">
        <v>40330</v>
      </c>
      <c r="E11" s="16">
        <f t="shared" si="0"/>
        <v>2010</v>
      </c>
      <c r="F11" s="16" t="str">
        <f t="shared" si="1"/>
        <v>Q2</v>
      </c>
      <c r="G11" s="17" t="str">
        <f t="shared" si="2"/>
        <v>2010 Q2</v>
      </c>
      <c r="H11" s="18">
        <f t="shared" si="6"/>
        <v>0</v>
      </c>
      <c r="I11" s="19"/>
      <c r="J11" s="19"/>
      <c r="K11" s="42">
        <f t="shared" si="3"/>
        <v>0</v>
      </c>
      <c r="L11" s="20">
        <f t="shared" si="4"/>
        <v>5.4999999999999997E-3</v>
      </c>
      <c r="M11" s="18">
        <f t="shared" si="7"/>
        <v>0</v>
      </c>
      <c r="N11" s="21">
        <f t="shared" si="5"/>
        <v>0</v>
      </c>
      <c r="O11" s="21"/>
    </row>
    <row r="12" spans="2:15" ht="15" thickBot="1">
      <c r="B12" s="2" t="s">
        <v>17</v>
      </c>
      <c r="C12" s="22">
        <v>1.47E-2</v>
      </c>
      <c r="D12" s="15">
        <v>40360</v>
      </c>
      <c r="E12" s="16">
        <f t="shared" si="0"/>
        <v>2010</v>
      </c>
      <c r="F12" s="16" t="str">
        <f t="shared" si="1"/>
        <v>Q3</v>
      </c>
      <c r="G12" s="17" t="str">
        <f t="shared" si="2"/>
        <v>2010 Q3</v>
      </c>
      <c r="H12" s="18">
        <f t="shared" si="6"/>
        <v>0</v>
      </c>
      <c r="I12" s="19"/>
      <c r="J12" s="19"/>
      <c r="K12" s="42">
        <f t="shared" si="3"/>
        <v>0</v>
      </c>
      <c r="L12" s="20">
        <f t="shared" si="4"/>
        <v>8.8999999999999999E-3</v>
      </c>
      <c r="M12" s="18">
        <f t="shared" si="7"/>
        <v>0</v>
      </c>
      <c r="N12" s="21">
        <f t="shared" si="5"/>
        <v>0</v>
      </c>
      <c r="O12" s="21"/>
    </row>
    <row r="13" spans="2:15" ht="15" thickBot="1">
      <c r="B13" s="2" t="s">
        <v>18</v>
      </c>
      <c r="C13" s="23">
        <f>C12</f>
        <v>1.47E-2</v>
      </c>
      <c r="D13" s="15">
        <v>40391</v>
      </c>
      <c r="E13" s="16">
        <f t="shared" si="0"/>
        <v>2010</v>
      </c>
      <c r="F13" s="16" t="str">
        <f t="shared" si="1"/>
        <v>Q3</v>
      </c>
      <c r="G13" s="17" t="str">
        <f t="shared" si="2"/>
        <v>2010 Q3</v>
      </c>
      <c r="H13" s="18">
        <f t="shared" si="6"/>
        <v>0</v>
      </c>
      <c r="I13" s="19"/>
      <c r="J13" s="19"/>
      <c r="K13" s="42">
        <f t="shared" si="3"/>
        <v>0</v>
      </c>
      <c r="L13" s="20">
        <f t="shared" si="4"/>
        <v>8.8999999999999999E-3</v>
      </c>
      <c r="M13" s="18">
        <f t="shared" si="7"/>
        <v>0</v>
      </c>
      <c r="N13" s="21">
        <f t="shared" si="5"/>
        <v>0</v>
      </c>
      <c r="O13" s="21"/>
    </row>
    <row r="14" spans="2:15" ht="15" thickBot="1">
      <c r="B14" s="2" t="s">
        <v>19</v>
      </c>
      <c r="C14" s="24">
        <v>1.47E-2</v>
      </c>
      <c r="D14" s="15">
        <v>40422</v>
      </c>
      <c r="E14" s="16">
        <f t="shared" si="0"/>
        <v>2010</v>
      </c>
      <c r="F14" s="16" t="str">
        <f t="shared" si="1"/>
        <v>Q3</v>
      </c>
      <c r="G14" s="17" t="str">
        <f t="shared" si="2"/>
        <v>2010 Q3</v>
      </c>
      <c r="H14" s="18">
        <f t="shared" si="6"/>
        <v>0</v>
      </c>
      <c r="I14" s="19"/>
      <c r="J14" s="19"/>
      <c r="K14" s="42">
        <f t="shared" si="3"/>
        <v>0</v>
      </c>
      <c r="L14" s="20">
        <f t="shared" si="4"/>
        <v>8.8999999999999999E-3</v>
      </c>
      <c r="M14" s="18">
        <f t="shared" si="7"/>
        <v>0</v>
      </c>
      <c r="N14" s="21">
        <f t="shared" si="5"/>
        <v>0</v>
      </c>
      <c r="O14" s="21"/>
    </row>
    <row r="15" spans="2:15" ht="15" thickBot="1">
      <c r="B15" s="2" t="s">
        <v>20</v>
      </c>
      <c r="C15" s="24">
        <v>1.47E-2</v>
      </c>
      <c r="D15" s="15">
        <v>40452</v>
      </c>
      <c r="E15" s="16">
        <f t="shared" si="0"/>
        <v>2010</v>
      </c>
      <c r="F15" s="16" t="str">
        <f t="shared" si="1"/>
        <v>Q4</v>
      </c>
      <c r="G15" s="17" t="str">
        <f t="shared" si="2"/>
        <v>2010 Q4</v>
      </c>
      <c r="H15" s="18">
        <f t="shared" si="6"/>
        <v>0</v>
      </c>
      <c r="I15" s="19"/>
      <c r="J15" s="19"/>
      <c r="K15" s="42">
        <f t="shared" si="3"/>
        <v>0</v>
      </c>
      <c r="L15" s="20">
        <f t="shared" si="4"/>
        <v>1.2E-2</v>
      </c>
      <c r="M15" s="18">
        <f t="shared" si="7"/>
        <v>0</v>
      </c>
      <c r="N15" s="21">
        <f t="shared" si="5"/>
        <v>0</v>
      </c>
      <c r="O15" s="21"/>
    </row>
    <row r="16" spans="2:15" ht="15" thickBot="1">
      <c r="B16" s="2" t="s">
        <v>21</v>
      </c>
      <c r="C16" s="24">
        <v>1.47E-2</v>
      </c>
      <c r="D16" s="15">
        <v>40483</v>
      </c>
      <c r="E16" s="16">
        <f t="shared" si="0"/>
        <v>2010</v>
      </c>
      <c r="F16" s="16" t="str">
        <f t="shared" si="1"/>
        <v>Q4</v>
      </c>
      <c r="G16" s="17" t="str">
        <f t="shared" si="2"/>
        <v>2010 Q4</v>
      </c>
      <c r="H16" s="18">
        <f t="shared" si="6"/>
        <v>0</v>
      </c>
      <c r="I16" s="19"/>
      <c r="J16" s="19"/>
      <c r="K16" s="42">
        <f t="shared" si="3"/>
        <v>0</v>
      </c>
      <c r="L16" s="20">
        <f t="shared" si="4"/>
        <v>1.2E-2</v>
      </c>
      <c r="M16" s="18">
        <f t="shared" si="7"/>
        <v>0</v>
      </c>
      <c r="N16" s="21">
        <f t="shared" si="5"/>
        <v>0</v>
      </c>
      <c r="O16" s="21"/>
    </row>
    <row r="17" spans="2:15" ht="15" thickBot="1">
      <c r="B17" s="2" t="s">
        <v>22</v>
      </c>
      <c r="C17" s="24">
        <v>1.47E-2</v>
      </c>
      <c r="D17" s="15">
        <v>40513</v>
      </c>
      <c r="E17" s="16">
        <f t="shared" si="0"/>
        <v>2010</v>
      </c>
      <c r="F17" s="16" t="str">
        <f t="shared" si="1"/>
        <v>Q4</v>
      </c>
      <c r="G17" s="17" t="str">
        <f t="shared" si="2"/>
        <v>2010 Q4</v>
      </c>
      <c r="H17" s="18">
        <f t="shared" si="6"/>
        <v>0</v>
      </c>
      <c r="I17" s="19"/>
      <c r="J17" s="19"/>
      <c r="K17" s="42">
        <f t="shared" si="3"/>
        <v>0</v>
      </c>
      <c r="L17" s="20">
        <f t="shared" si="4"/>
        <v>1.2E-2</v>
      </c>
      <c r="M17" s="18">
        <f t="shared" si="7"/>
        <v>0</v>
      </c>
      <c r="N17" s="21">
        <f t="shared" si="5"/>
        <v>0</v>
      </c>
      <c r="O17" s="21">
        <f>SUM(I6:I17)+SUM(J6:J17)+SUM(M6:M17)</f>
        <v>0</v>
      </c>
    </row>
    <row r="18" spans="2:15" ht="15" thickBot="1">
      <c r="B18" s="2" t="s">
        <v>23</v>
      </c>
      <c r="C18" s="24">
        <v>1.47E-2</v>
      </c>
      <c r="D18" s="15">
        <v>40544</v>
      </c>
      <c r="E18" s="16">
        <f t="shared" si="0"/>
        <v>2011</v>
      </c>
      <c r="F18" s="16" t="str">
        <f t="shared" si="1"/>
        <v>Q1</v>
      </c>
      <c r="G18" s="17" t="str">
        <f t="shared" si="2"/>
        <v>2011 Q1</v>
      </c>
      <c r="H18" s="18">
        <f t="shared" si="6"/>
        <v>0</v>
      </c>
      <c r="I18" s="19">
        <f>565.99/12</f>
        <v>47.165833333333332</v>
      </c>
      <c r="J18" s="19"/>
      <c r="K18" s="42">
        <f t="shared" si="3"/>
        <v>47.165833333333332</v>
      </c>
      <c r="L18" s="20">
        <f t="shared" si="4"/>
        <v>1.47E-2</v>
      </c>
      <c r="M18" s="18">
        <f>ROUND(H18*L18/12,2)</f>
        <v>0</v>
      </c>
      <c r="N18" s="21">
        <f t="shared" si="5"/>
        <v>47.165833333333332</v>
      </c>
      <c r="O18" s="21"/>
    </row>
    <row r="19" spans="2:15" ht="15" thickBot="1">
      <c r="B19" s="2" t="s">
        <v>24</v>
      </c>
      <c r="C19" s="24">
        <v>1.47E-2</v>
      </c>
      <c r="D19" s="15">
        <v>40575</v>
      </c>
      <c r="E19" s="16">
        <f t="shared" si="0"/>
        <v>2011</v>
      </c>
      <c r="F19" s="16" t="str">
        <f t="shared" si="1"/>
        <v>Q1</v>
      </c>
      <c r="G19" s="17" t="str">
        <f t="shared" si="2"/>
        <v>2011 Q1</v>
      </c>
      <c r="H19" s="18">
        <f t="shared" si="6"/>
        <v>47.165833333333332</v>
      </c>
      <c r="I19" s="19">
        <f t="shared" ref="I19:I29" si="8">566/12</f>
        <v>47.166666666666664</v>
      </c>
      <c r="J19" s="19">
        <f>J18</f>
        <v>0</v>
      </c>
      <c r="K19" s="42">
        <f t="shared" si="3"/>
        <v>94.332499999999996</v>
      </c>
      <c r="L19" s="20">
        <f t="shared" si="4"/>
        <v>1.47E-2</v>
      </c>
      <c r="M19" s="18">
        <f t="shared" si="7"/>
        <v>0.06</v>
      </c>
      <c r="N19" s="21">
        <f t="shared" si="5"/>
        <v>94.392499999999998</v>
      </c>
      <c r="O19" s="21"/>
    </row>
    <row r="20" spans="2:15" ht="15" thickBot="1">
      <c r="B20" s="2" t="s">
        <v>25</v>
      </c>
      <c r="C20" s="24">
        <v>1.47E-2</v>
      </c>
      <c r="D20" s="15">
        <v>40603</v>
      </c>
      <c r="E20" s="16">
        <f t="shared" si="0"/>
        <v>2011</v>
      </c>
      <c r="F20" s="16" t="str">
        <f t="shared" si="1"/>
        <v>Q1</v>
      </c>
      <c r="G20" s="17" t="str">
        <f t="shared" si="2"/>
        <v>2011 Q1</v>
      </c>
      <c r="H20" s="18">
        <f t="shared" si="6"/>
        <v>94.332499999999996</v>
      </c>
      <c r="I20" s="19">
        <f t="shared" si="8"/>
        <v>47.166666666666664</v>
      </c>
      <c r="J20" s="19">
        <f t="shared" ref="J20:J64" si="9">J19</f>
        <v>0</v>
      </c>
      <c r="K20" s="42">
        <f t="shared" si="3"/>
        <v>141.49916666666667</v>
      </c>
      <c r="L20" s="20">
        <f t="shared" si="4"/>
        <v>1.47E-2</v>
      </c>
      <c r="M20" s="18">
        <f t="shared" si="7"/>
        <v>0.12</v>
      </c>
      <c r="N20" s="21">
        <f t="shared" si="5"/>
        <v>141.61916666666667</v>
      </c>
      <c r="O20" s="21"/>
    </row>
    <row r="21" spans="2:15" ht="15" thickBot="1">
      <c r="B21" s="2" t="s">
        <v>26</v>
      </c>
      <c r="C21" s="24">
        <v>1.47E-2</v>
      </c>
      <c r="D21" s="15">
        <v>40634</v>
      </c>
      <c r="E21" s="16">
        <f t="shared" si="0"/>
        <v>2011</v>
      </c>
      <c r="F21" s="16" t="str">
        <f t="shared" si="1"/>
        <v>Q2</v>
      </c>
      <c r="G21" s="17" t="str">
        <f t="shared" si="2"/>
        <v>2011 Q2</v>
      </c>
      <c r="H21" s="18">
        <f t="shared" si="6"/>
        <v>141.49916666666667</v>
      </c>
      <c r="I21" s="19">
        <f t="shared" si="8"/>
        <v>47.166666666666664</v>
      </c>
      <c r="J21" s="19">
        <f t="shared" si="9"/>
        <v>0</v>
      </c>
      <c r="K21" s="42">
        <f t="shared" si="3"/>
        <v>188.66583333333332</v>
      </c>
      <c r="L21" s="20">
        <f t="shared" si="4"/>
        <v>1.47E-2</v>
      </c>
      <c r="M21" s="18">
        <f t="shared" si="7"/>
        <v>0.17</v>
      </c>
      <c r="N21" s="21">
        <f t="shared" si="5"/>
        <v>188.83583333333331</v>
      </c>
      <c r="O21" s="21"/>
    </row>
    <row r="22" spans="2:15" ht="15" thickBot="1">
      <c r="B22" s="2" t="s">
        <v>29</v>
      </c>
      <c r="C22" s="24">
        <v>1.47E-2</v>
      </c>
      <c r="D22" s="15">
        <v>40664</v>
      </c>
      <c r="E22" s="16">
        <f t="shared" si="0"/>
        <v>2011</v>
      </c>
      <c r="F22" s="16" t="str">
        <f t="shared" si="1"/>
        <v>Q2</v>
      </c>
      <c r="G22" s="17" t="str">
        <f t="shared" si="2"/>
        <v>2011 Q2</v>
      </c>
      <c r="H22" s="18">
        <f t="shared" si="6"/>
        <v>188.66583333333332</v>
      </c>
      <c r="I22" s="19">
        <f t="shared" si="8"/>
        <v>47.166666666666664</v>
      </c>
      <c r="J22" s="19">
        <f t="shared" si="9"/>
        <v>0</v>
      </c>
      <c r="K22" s="42">
        <f t="shared" si="3"/>
        <v>235.83249999999998</v>
      </c>
      <c r="L22" s="20">
        <f t="shared" si="4"/>
        <v>1.47E-2</v>
      </c>
      <c r="M22" s="18">
        <f t="shared" si="7"/>
        <v>0.23</v>
      </c>
      <c r="N22" s="21">
        <f t="shared" si="5"/>
        <v>236.06249999999997</v>
      </c>
      <c r="O22" s="21"/>
    </row>
    <row r="23" spans="2:15" ht="15" thickBot="1">
      <c r="B23" s="2" t="s">
        <v>30</v>
      </c>
      <c r="C23" s="24">
        <v>1.47E-2</v>
      </c>
      <c r="D23" s="15">
        <v>40695</v>
      </c>
      <c r="E23" s="16">
        <f t="shared" si="0"/>
        <v>2011</v>
      </c>
      <c r="F23" s="16" t="str">
        <f t="shared" si="1"/>
        <v>Q2</v>
      </c>
      <c r="G23" s="17" t="str">
        <f t="shared" si="2"/>
        <v>2011 Q2</v>
      </c>
      <c r="H23" s="18">
        <f t="shared" si="6"/>
        <v>235.83249999999998</v>
      </c>
      <c r="I23" s="19">
        <f t="shared" si="8"/>
        <v>47.166666666666664</v>
      </c>
      <c r="J23" s="19">
        <f t="shared" si="9"/>
        <v>0</v>
      </c>
      <c r="K23" s="42">
        <f t="shared" si="3"/>
        <v>282.99916666666667</v>
      </c>
      <c r="L23" s="20">
        <f t="shared" si="4"/>
        <v>1.47E-2</v>
      </c>
      <c r="M23" s="18">
        <f>ROUND(H23*L23/12,2)</f>
        <v>0.28999999999999998</v>
      </c>
      <c r="N23" s="21">
        <f t="shared" si="5"/>
        <v>283.28916666666669</v>
      </c>
      <c r="O23" s="21"/>
    </row>
    <row r="24" spans="2:15" ht="15" thickBot="1">
      <c r="B24" s="2" t="s">
        <v>31</v>
      </c>
      <c r="C24" s="24">
        <v>1.47E-2</v>
      </c>
      <c r="D24" s="15">
        <v>40725</v>
      </c>
      <c r="E24" s="16">
        <f t="shared" si="0"/>
        <v>2011</v>
      </c>
      <c r="F24" s="16" t="str">
        <f t="shared" si="1"/>
        <v>Q3</v>
      </c>
      <c r="G24" s="17" t="str">
        <f t="shared" si="2"/>
        <v>2011 Q3</v>
      </c>
      <c r="H24" s="18">
        <f t="shared" si="6"/>
        <v>282.99916666666667</v>
      </c>
      <c r="I24" s="19">
        <f t="shared" si="8"/>
        <v>47.166666666666664</v>
      </c>
      <c r="J24" s="19">
        <f t="shared" si="9"/>
        <v>0</v>
      </c>
      <c r="K24" s="42">
        <f t="shared" si="3"/>
        <v>330.16583333333335</v>
      </c>
      <c r="L24" s="20">
        <f t="shared" si="4"/>
        <v>1.47E-2</v>
      </c>
      <c r="M24" s="18">
        <f t="shared" si="7"/>
        <v>0.35</v>
      </c>
      <c r="N24" s="21">
        <f t="shared" si="5"/>
        <v>330.51583333333338</v>
      </c>
      <c r="O24" s="21"/>
    </row>
    <row r="25" spans="2:15" ht="15" thickBot="1">
      <c r="B25" s="2" t="s">
        <v>28</v>
      </c>
      <c r="C25" s="24">
        <v>1.47E-2</v>
      </c>
      <c r="D25" s="15">
        <v>40756</v>
      </c>
      <c r="E25" s="16">
        <f t="shared" si="0"/>
        <v>2011</v>
      </c>
      <c r="F25" s="16" t="str">
        <f t="shared" si="1"/>
        <v>Q3</v>
      </c>
      <c r="G25" s="17" t="str">
        <f t="shared" si="2"/>
        <v>2011 Q3</v>
      </c>
      <c r="H25" s="18">
        <f t="shared" si="6"/>
        <v>330.16583333333335</v>
      </c>
      <c r="I25" s="19">
        <f t="shared" si="8"/>
        <v>47.166666666666664</v>
      </c>
      <c r="J25" s="19">
        <f t="shared" si="9"/>
        <v>0</v>
      </c>
      <c r="K25" s="42">
        <f t="shared" si="3"/>
        <v>377.33250000000004</v>
      </c>
      <c r="L25" s="20">
        <f t="shared" si="4"/>
        <v>1.47E-2</v>
      </c>
      <c r="M25" s="18">
        <f t="shared" si="7"/>
        <v>0.4</v>
      </c>
      <c r="N25" s="21">
        <f t="shared" si="5"/>
        <v>377.73250000000002</v>
      </c>
      <c r="O25" s="21"/>
    </row>
    <row r="26" spans="2:15" ht="15" thickBot="1">
      <c r="B26" s="1"/>
      <c r="C26" s="1"/>
      <c r="D26" s="15">
        <v>40787</v>
      </c>
      <c r="E26" s="16">
        <f t="shared" si="0"/>
        <v>2011</v>
      </c>
      <c r="F26" s="16" t="str">
        <f t="shared" si="1"/>
        <v>Q3</v>
      </c>
      <c r="G26" s="17" t="str">
        <f t="shared" si="2"/>
        <v>2011 Q3</v>
      </c>
      <c r="H26" s="18">
        <f t="shared" si="6"/>
        <v>377.33250000000004</v>
      </c>
      <c r="I26" s="19">
        <f t="shared" si="8"/>
        <v>47.166666666666664</v>
      </c>
      <c r="J26" s="19">
        <f t="shared" si="9"/>
        <v>0</v>
      </c>
      <c r="K26" s="42">
        <f t="shared" si="3"/>
        <v>424.49916666666672</v>
      </c>
      <c r="L26" s="20">
        <f t="shared" si="4"/>
        <v>1.47E-2</v>
      </c>
      <c r="M26" s="18">
        <f t="shared" si="7"/>
        <v>0.46</v>
      </c>
      <c r="N26" s="21">
        <f t="shared" si="5"/>
        <v>424.9591666666667</v>
      </c>
      <c r="O26" s="21"/>
    </row>
    <row r="27" spans="2:15" ht="15" thickBot="1">
      <c r="B27" s="1"/>
      <c r="C27" s="1"/>
      <c r="D27" s="15">
        <v>40817</v>
      </c>
      <c r="E27" s="16">
        <f t="shared" si="0"/>
        <v>2011</v>
      </c>
      <c r="F27" s="16" t="str">
        <f t="shared" si="1"/>
        <v>Q4</v>
      </c>
      <c r="G27" s="17" t="str">
        <f t="shared" si="2"/>
        <v>2011 Q4</v>
      </c>
      <c r="H27" s="18">
        <f t="shared" si="6"/>
        <v>424.49916666666672</v>
      </c>
      <c r="I27" s="19">
        <f t="shared" si="8"/>
        <v>47.166666666666664</v>
      </c>
      <c r="J27" s="19">
        <f t="shared" si="9"/>
        <v>0</v>
      </c>
      <c r="K27" s="42">
        <f t="shared" si="3"/>
        <v>471.66583333333341</v>
      </c>
      <c r="L27" s="20">
        <f t="shared" si="4"/>
        <v>1.47E-2</v>
      </c>
      <c r="M27" s="18">
        <f t="shared" si="7"/>
        <v>0.52</v>
      </c>
      <c r="N27" s="21">
        <f t="shared" si="5"/>
        <v>472.18583333333339</v>
      </c>
      <c r="O27" s="21"/>
    </row>
    <row r="28" spans="2:15" ht="15" thickBot="1">
      <c r="B28" s="1"/>
      <c r="C28" s="1"/>
      <c r="D28" s="15">
        <v>40848</v>
      </c>
      <c r="E28" s="16">
        <f t="shared" si="0"/>
        <v>2011</v>
      </c>
      <c r="F28" s="16" t="str">
        <f t="shared" si="1"/>
        <v>Q4</v>
      </c>
      <c r="G28" s="17" t="str">
        <f t="shared" si="2"/>
        <v>2011 Q4</v>
      </c>
      <c r="H28" s="18">
        <f t="shared" si="6"/>
        <v>471.66583333333341</v>
      </c>
      <c r="I28" s="19">
        <f t="shared" si="8"/>
        <v>47.166666666666664</v>
      </c>
      <c r="J28" s="19">
        <f t="shared" si="9"/>
        <v>0</v>
      </c>
      <c r="K28" s="42">
        <f t="shared" si="3"/>
        <v>518.8325000000001</v>
      </c>
      <c r="L28" s="20">
        <f t="shared" si="4"/>
        <v>1.47E-2</v>
      </c>
      <c r="M28" s="18">
        <f t="shared" si="7"/>
        <v>0.57999999999999996</v>
      </c>
      <c r="N28" s="21">
        <f t="shared" si="5"/>
        <v>519.41250000000014</v>
      </c>
      <c r="O28" s="21"/>
    </row>
    <row r="29" spans="2:15" ht="15" thickBot="1">
      <c r="B29" s="1"/>
      <c r="C29" s="1"/>
      <c r="D29" s="15">
        <v>40878</v>
      </c>
      <c r="E29" s="16">
        <f t="shared" si="0"/>
        <v>2011</v>
      </c>
      <c r="F29" s="16" t="str">
        <f t="shared" si="1"/>
        <v>Q4</v>
      </c>
      <c r="G29" s="17" t="str">
        <f t="shared" si="2"/>
        <v>2011 Q4</v>
      </c>
      <c r="H29" s="18">
        <f t="shared" si="6"/>
        <v>518.8325000000001</v>
      </c>
      <c r="I29" s="19">
        <f t="shared" si="8"/>
        <v>47.166666666666664</v>
      </c>
      <c r="J29" s="19">
        <f>J28</f>
        <v>0</v>
      </c>
      <c r="K29" s="42">
        <f t="shared" si="3"/>
        <v>565.99916666666672</v>
      </c>
      <c r="L29" s="20">
        <f t="shared" si="4"/>
        <v>1.47E-2</v>
      </c>
      <c r="M29" s="18">
        <f>ROUND(H29*L29/12,2)</f>
        <v>0.64</v>
      </c>
      <c r="N29" s="21">
        <f t="shared" si="5"/>
        <v>566.63916666666671</v>
      </c>
      <c r="O29" s="21">
        <f>SUM(I18:I29)+SUM(J18:J29)+SUM(M18:M29)</f>
        <v>569.81916666666677</v>
      </c>
    </row>
    <row r="30" spans="2:15" ht="15" thickBot="1">
      <c r="B30" s="1"/>
      <c r="C30" s="1"/>
      <c r="D30" s="15">
        <v>40909</v>
      </c>
      <c r="E30" s="16">
        <f t="shared" si="0"/>
        <v>2012</v>
      </c>
      <c r="F30" s="16" t="str">
        <f t="shared" si="1"/>
        <v>Q1</v>
      </c>
      <c r="G30" s="17" t="str">
        <f t="shared" si="2"/>
        <v>2012 Q1</v>
      </c>
      <c r="H30" s="18">
        <f t="shared" si="6"/>
        <v>565.99916666666672</v>
      </c>
      <c r="I30" s="19">
        <f>8749.72/12</f>
        <v>729.14333333333332</v>
      </c>
      <c r="J30" s="19"/>
      <c r="K30" s="42">
        <f>H30+I30+J30</f>
        <v>1295.1424999999999</v>
      </c>
      <c r="L30" s="20">
        <f t="shared" si="4"/>
        <v>1.47E-2</v>
      </c>
      <c r="M30" s="18">
        <f t="shared" si="7"/>
        <v>0.69</v>
      </c>
      <c r="N30" s="21">
        <f>K30+M30</f>
        <v>1295.8325</v>
      </c>
      <c r="O30" s="21"/>
    </row>
    <row r="31" spans="2:15" ht="15" thickBot="1">
      <c r="B31" s="1"/>
      <c r="C31" s="1"/>
      <c r="D31" s="15">
        <v>40940</v>
      </c>
      <c r="E31" s="16">
        <f t="shared" si="0"/>
        <v>2012</v>
      </c>
      <c r="F31" s="16" t="str">
        <f t="shared" si="1"/>
        <v>Q1</v>
      </c>
      <c r="G31" s="17" t="str">
        <f t="shared" si="2"/>
        <v>2012 Q1</v>
      </c>
      <c r="H31" s="18">
        <f t="shared" si="6"/>
        <v>1295.1424999999999</v>
      </c>
      <c r="I31" s="19">
        <f t="shared" ref="I31:I41" si="10">8750/12</f>
        <v>729.16666666666663</v>
      </c>
      <c r="J31" s="19">
        <f>J30</f>
        <v>0</v>
      </c>
      <c r="K31" s="42">
        <f t="shared" si="3"/>
        <v>2024.3091666666664</v>
      </c>
      <c r="L31" s="20">
        <f t="shared" si="4"/>
        <v>1.47E-2</v>
      </c>
      <c r="M31" s="18">
        <f t="shared" si="7"/>
        <v>1.59</v>
      </c>
      <c r="N31" s="21">
        <f t="shared" si="5"/>
        <v>2025.8991666666664</v>
      </c>
      <c r="O31" s="21"/>
    </row>
    <row r="32" spans="2:15" ht="15" thickBot="1">
      <c r="B32" s="1"/>
      <c r="C32" s="1"/>
      <c r="D32" s="15">
        <v>40969</v>
      </c>
      <c r="E32" s="16">
        <f t="shared" si="0"/>
        <v>2012</v>
      </c>
      <c r="F32" s="16" t="str">
        <f t="shared" si="1"/>
        <v>Q1</v>
      </c>
      <c r="G32" s="17" t="str">
        <f t="shared" si="2"/>
        <v>2012 Q1</v>
      </c>
      <c r="H32" s="18">
        <f t="shared" si="6"/>
        <v>2024.3091666666664</v>
      </c>
      <c r="I32" s="19">
        <f t="shared" si="10"/>
        <v>729.16666666666663</v>
      </c>
      <c r="J32" s="19">
        <f t="shared" si="9"/>
        <v>0</v>
      </c>
      <c r="K32" s="42">
        <f t="shared" si="3"/>
        <v>2753.475833333333</v>
      </c>
      <c r="L32" s="20">
        <f t="shared" si="4"/>
        <v>1.47E-2</v>
      </c>
      <c r="M32" s="18">
        <f t="shared" si="7"/>
        <v>2.48</v>
      </c>
      <c r="N32" s="21">
        <f t="shared" si="5"/>
        <v>2755.955833333333</v>
      </c>
      <c r="O32" s="21"/>
    </row>
    <row r="33" spans="2:15" ht="15" thickBot="1">
      <c r="B33" s="1"/>
      <c r="C33" s="1"/>
      <c r="D33" s="15">
        <v>41000</v>
      </c>
      <c r="E33" s="16">
        <f t="shared" si="0"/>
        <v>2012</v>
      </c>
      <c r="F33" s="16" t="str">
        <f t="shared" si="1"/>
        <v>Q2</v>
      </c>
      <c r="G33" s="17" t="str">
        <f t="shared" si="2"/>
        <v>2012 Q2</v>
      </c>
      <c r="H33" s="18">
        <f t="shared" si="6"/>
        <v>2753.475833333333</v>
      </c>
      <c r="I33" s="19">
        <f t="shared" si="10"/>
        <v>729.16666666666663</v>
      </c>
      <c r="J33" s="19">
        <f t="shared" si="9"/>
        <v>0</v>
      </c>
      <c r="K33" s="42">
        <f t="shared" si="3"/>
        <v>3482.6424999999995</v>
      </c>
      <c r="L33" s="20">
        <f t="shared" si="4"/>
        <v>1.47E-2</v>
      </c>
      <c r="M33" s="25">
        <f t="shared" si="7"/>
        <v>3.37</v>
      </c>
      <c r="N33" s="21">
        <f t="shared" si="5"/>
        <v>3486.0124999999994</v>
      </c>
      <c r="O33" s="21"/>
    </row>
    <row r="34" spans="2:15" ht="15" thickBot="1">
      <c r="B34" s="1"/>
      <c r="C34" s="1"/>
      <c r="D34" s="15">
        <v>41030</v>
      </c>
      <c r="E34" s="16">
        <f t="shared" si="0"/>
        <v>2012</v>
      </c>
      <c r="F34" s="16" t="str">
        <f t="shared" si="1"/>
        <v>Q2</v>
      </c>
      <c r="G34" s="17" t="str">
        <f t="shared" si="2"/>
        <v>2012 Q2</v>
      </c>
      <c r="H34" s="18">
        <f t="shared" si="6"/>
        <v>3482.6424999999995</v>
      </c>
      <c r="I34" s="19">
        <f t="shared" si="10"/>
        <v>729.16666666666663</v>
      </c>
      <c r="J34" s="19">
        <f t="shared" si="9"/>
        <v>0</v>
      </c>
      <c r="K34" s="42">
        <f t="shared" si="3"/>
        <v>4211.809166666666</v>
      </c>
      <c r="L34" s="20">
        <f t="shared" si="4"/>
        <v>1.47E-2</v>
      </c>
      <c r="M34" s="18">
        <f>ROUND(H34*L34/12,2)</f>
        <v>4.2699999999999996</v>
      </c>
      <c r="N34" s="21">
        <f t="shared" si="5"/>
        <v>4216.0791666666664</v>
      </c>
      <c r="O34" s="21"/>
    </row>
    <row r="35" spans="2:15" ht="15" thickBot="1">
      <c r="B35" s="1"/>
      <c r="C35" s="1"/>
      <c r="D35" s="15">
        <v>41061</v>
      </c>
      <c r="E35" s="16">
        <f t="shared" si="0"/>
        <v>2012</v>
      </c>
      <c r="F35" s="16" t="str">
        <f t="shared" si="1"/>
        <v>Q2</v>
      </c>
      <c r="G35" s="17" t="str">
        <f t="shared" si="2"/>
        <v>2012 Q2</v>
      </c>
      <c r="H35" s="18">
        <f t="shared" si="6"/>
        <v>4211.809166666666</v>
      </c>
      <c r="I35" s="19">
        <f t="shared" si="10"/>
        <v>729.16666666666663</v>
      </c>
      <c r="J35" s="19">
        <f t="shared" si="9"/>
        <v>0</v>
      </c>
      <c r="K35" s="42">
        <f t="shared" si="3"/>
        <v>4940.975833333333</v>
      </c>
      <c r="L35" s="20">
        <f t="shared" si="4"/>
        <v>1.47E-2</v>
      </c>
      <c r="M35" s="18">
        <f t="shared" si="7"/>
        <v>5.16</v>
      </c>
      <c r="N35" s="21">
        <f t="shared" si="5"/>
        <v>4946.1358333333328</v>
      </c>
      <c r="O35" s="21"/>
    </row>
    <row r="36" spans="2:15" ht="15" thickBot="1">
      <c r="B36" s="1"/>
      <c r="C36" s="1"/>
      <c r="D36" s="15">
        <v>41091</v>
      </c>
      <c r="E36" s="16">
        <f t="shared" si="0"/>
        <v>2012</v>
      </c>
      <c r="F36" s="16" t="str">
        <f t="shared" si="1"/>
        <v>Q3</v>
      </c>
      <c r="G36" s="17" t="str">
        <f t="shared" si="2"/>
        <v>2012 Q3</v>
      </c>
      <c r="H36" s="18">
        <f t="shared" si="6"/>
        <v>4940.975833333333</v>
      </c>
      <c r="I36" s="19">
        <f t="shared" si="10"/>
        <v>729.16666666666663</v>
      </c>
      <c r="J36" s="19">
        <f t="shared" si="9"/>
        <v>0</v>
      </c>
      <c r="K36" s="42">
        <f t="shared" si="3"/>
        <v>5670.1424999999999</v>
      </c>
      <c r="L36" s="20">
        <f t="shared" si="4"/>
        <v>1.47E-2</v>
      </c>
      <c r="M36" s="18">
        <f t="shared" si="7"/>
        <v>6.05</v>
      </c>
      <c r="N36" s="21">
        <f t="shared" si="5"/>
        <v>5676.1925000000001</v>
      </c>
      <c r="O36" s="21"/>
    </row>
    <row r="37" spans="2:15" ht="15" thickBot="1">
      <c r="B37" s="1"/>
      <c r="C37" s="1"/>
      <c r="D37" s="15">
        <v>41122</v>
      </c>
      <c r="E37" s="16">
        <f t="shared" si="0"/>
        <v>2012</v>
      </c>
      <c r="F37" s="16" t="str">
        <f t="shared" si="1"/>
        <v>Q3</v>
      </c>
      <c r="G37" s="17" t="str">
        <f t="shared" si="2"/>
        <v>2012 Q3</v>
      </c>
      <c r="H37" s="18">
        <f t="shared" si="6"/>
        <v>5670.1424999999999</v>
      </c>
      <c r="I37" s="19">
        <f t="shared" si="10"/>
        <v>729.16666666666663</v>
      </c>
      <c r="J37" s="19">
        <f t="shared" si="9"/>
        <v>0</v>
      </c>
      <c r="K37" s="42">
        <f t="shared" si="3"/>
        <v>6399.3091666666669</v>
      </c>
      <c r="L37" s="20">
        <f t="shared" si="4"/>
        <v>1.47E-2</v>
      </c>
      <c r="M37" s="18">
        <f t="shared" si="7"/>
        <v>6.95</v>
      </c>
      <c r="N37" s="21">
        <f t="shared" si="5"/>
        <v>6406.2591666666667</v>
      </c>
      <c r="O37" s="21"/>
    </row>
    <row r="38" spans="2:15" ht="15" thickBot="1">
      <c r="B38" s="1"/>
      <c r="C38" s="1"/>
      <c r="D38" s="15">
        <v>41153</v>
      </c>
      <c r="E38" s="16">
        <f t="shared" si="0"/>
        <v>2012</v>
      </c>
      <c r="F38" s="16" t="str">
        <f t="shared" si="1"/>
        <v>Q3</v>
      </c>
      <c r="G38" s="17" t="str">
        <f t="shared" si="2"/>
        <v>2012 Q3</v>
      </c>
      <c r="H38" s="18">
        <f t="shared" si="6"/>
        <v>6399.3091666666669</v>
      </c>
      <c r="I38" s="19">
        <f t="shared" si="10"/>
        <v>729.16666666666663</v>
      </c>
      <c r="J38" s="19">
        <f t="shared" si="9"/>
        <v>0</v>
      </c>
      <c r="K38" s="42">
        <f t="shared" si="3"/>
        <v>7128.4758333333339</v>
      </c>
      <c r="L38" s="20">
        <f t="shared" si="4"/>
        <v>1.47E-2</v>
      </c>
      <c r="M38" s="18">
        <f t="shared" si="7"/>
        <v>7.84</v>
      </c>
      <c r="N38" s="21">
        <f t="shared" si="5"/>
        <v>7136.315833333334</v>
      </c>
      <c r="O38" s="21"/>
    </row>
    <row r="39" spans="2:15" ht="15" thickBot="1">
      <c r="B39" s="1"/>
      <c r="C39" s="1"/>
      <c r="D39" s="15">
        <v>41183</v>
      </c>
      <c r="E39" s="16">
        <f t="shared" si="0"/>
        <v>2012</v>
      </c>
      <c r="F39" s="16" t="str">
        <f t="shared" si="1"/>
        <v>Q4</v>
      </c>
      <c r="G39" s="17" t="str">
        <f t="shared" si="2"/>
        <v>2012 Q4</v>
      </c>
      <c r="H39" s="18">
        <f t="shared" si="6"/>
        <v>7128.4758333333339</v>
      </c>
      <c r="I39" s="19">
        <f t="shared" si="10"/>
        <v>729.16666666666663</v>
      </c>
      <c r="J39" s="19">
        <f t="shared" si="9"/>
        <v>0</v>
      </c>
      <c r="K39" s="42">
        <f t="shared" si="3"/>
        <v>7857.6425000000008</v>
      </c>
      <c r="L39" s="20">
        <f t="shared" si="4"/>
        <v>1.47E-2</v>
      </c>
      <c r="M39" s="18">
        <f t="shared" si="7"/>
        <v>8.73</v>
      </c>
      <c r="N39" s="21">
        <f t="shared" si="5"/>
        <v>7866.3725000000004</v>
      </c>
      <c r="O39" s="21"/>
    </row>
    <row r="40" spans="2:15" ht="15" thickBot="1">
      <c r="B40" s="1"/>
      <c r="C40" s="1"/>
      <c r="D40" s="15">
        <v>41214</v>
      </c>
      <c r="E40" s="16">
        <f t="shared" si="0"/>
        <v>2012</v>
      </c>
      <c r="F40" s="16" t="str">
        <f t="shared" si="1"/>
        <v>Q4</v>
      </c>
      <c r="G40" s="17" t="str">
        <f t="shared" si="2"/>
        <v>2012 Q4</v>
      </c>
      <c r="H40" s="18">
        <f t="shared" si="6"/>
        <v>7857.6425000000008</v>
      </c>
      <c r="I40" s="19">
        <f t="shared" si="10"/>
        <v>729.16666666666663</v>
      </c>
      <c r="J40" s="19">
        <f t="shared" si="9"/>
        <v>0</v>
      </c>
      <c r="K40" s="42">
        <f t="shared" si="3"/>
        <v>8586.8091666666678</v>
      </c>
      <c r="L40" s="20">
        <f t="shared" si="4"/>
        <v>1.47E-2</v>
      </c>
      <c r="M40" s="18">
        <f t="shared" si="7"/>
        <v>9.6300000000000008</v>
      </c>
      <c r="N40" s="21">
        <f t="shared" si="5"/>
        <v>8596.439166666667</v>
      </c>
      <c r="O40" s="21"/>
    </row>
    <row r="41" spans="2:15" ht="15" thickBot="1">
      <c r="B41" s="1"/>
      <c r="C41" s="1"/>
      <c r="D41" s="15">
        <v>41244</v>
      </c>
      <c r="E41" s="16">
        <f t="shared" si="0"/>
        <v>2012</v>
      </c>
      <c r="F41" s="16" t="str">
        <f t="shared" si="1"/>
        <v>Q4</v>
      </c>
      <c r="G41" s="17" t="str">
        <f t="shared" si="2"/>
        <v>2012 Q4</v>
      </c>
      <c r="H41" s="18">
        <f t="shared" si="6"/>
        <v>8586.8091666666678</v>
      </c>
      <c r="I41" s="19">
        <f t="shared" si="10"/>
        <v>729.16666666666663</v>
      </c>
      <c r="J41" s="19">
        <f t="shared" si="9"/>
        <v>0</v>
      </c>
      <c r="K41" s="42">
        <f t="shared" si="3"/>
        <v>9315.9758333333339</v>
      </c>
      <c r="L41" s="20">
        <f t="shared" si="4"/>
        <v>1.47E-2</v>
      </c>
      <c r="M41" s="18">
        <f t="shared" si="7"/>
        <v>10.52</v>
      </c>
      <c r="N41" s="21">
        <f t="shared" si="5"/>
        <v>9326.4958333333343</v>
      </c>
      <c r="O41" s="21">
        <f>SUM(I30:I41)+SUM(J30:J41)+SUM(M30:M41)</f>
        <v>8817.256666666668</v>
      </c>
    </row>
    <row r="42" spans="2:15" ht="15" thickBot="1">
      <c r="C42" s="43"/>
      <c r="D42" s="15">
        <v>41275</v>
      </c>
      <c r="E42" s="16">
        <f t="shared" si="0"/>
        <v>2013</v>
      </c>
      <c r="F42" s="16" t="str">
        <f t="shared" si="1"/>
        <v>Q1</v>
      </c>
      <c r="G42" s="17" t="str">
        <f t="shared" si="2"/>
        <v>2013 Q1</v>
      </c>
      <c r="H42" s="18">
        <f t="shared" si="6"/>
        <v>9315.9758333333339</v>
      </c>
      <c r="I42" s="19">
        <f>115632.95/12</f>
        <v>9636.0791666666664</v>
      </c>
      <c r="J42" s="19"/>
      <c r="K42" s="42">
        <f t="shared" si="3"/>
        <v>18952.055</v>
      </c>
      <c r="L42" s="20">
        <f t="shared" si="4"/>
        <v>1.47E-2</v>
      </c>
      <c r="M42" s="18">
        <f>ROUND(H42*L42/12,2)</f>
        <v>11.41</v>
      </c>
      <c r="N42" s="21">
        <f t="shared" si="5"/>
        <v>18963.465</v>
      </c>
      <c r="O42" s="21"/>
    </row>
    <row r="43" spans="2:15" ht="15" thickBot="1">
      <c r="D43" s="15">
        <v>41306</v>
      </c>
      <c r="E43" s="16">
        <f t="shared" si="0"/>
        <v>2013</v>
      </c>
      <c r="F43" s="16" t="str">
        <f t="shared" si="1"/>
        <v>Q1</v>
      </c>
      <c r="G43" s="17" t="str">
        <f t="shared" si="2"/>
        <v>2013 Q1</v>
      </c>
      <c r="H43" s="18">
        <f>K42</f>
        <v>18952.055</v>
      </c>
      <c r="I43" s="19">
        <f>I42</f>
        <v>9636.0791666666664</v>
      </c>
      <c r="J43" s="19">
        <f t="shared" si="9"/>
        <v>0</v>
      </c>
      <c r="K43" s="42">
        <f t="shared" si="3"/>
        <v>28588.134166666667</v>
      </c>
      <c r="L43" s="20">
        <f t="shared" si="4"/>
        <v>1.47E-2</v>
      </c>
      <c r="M43" s="18">
        <f>ROUND(H43*L43/12,2)</f>
        <v>23.22</v>
      </c>
      <c r="N43" s="21">
        <f t="shared" si="5"/>
        <v>28611.354166666668</v>
      </c>
      <c r="O43" s="21"/>
    </row>
    <row r="44" spans="2:15" ht="15" thickBot="1">
      <c r="D44" s="15">
        <v>41334</v>
      </c>
      <c r="E44" s="16">
        <f t="shared" si="0"/>
        <v>2013</v>
      </c>
      <c r="F44" s="16" t="str">
        <f t="shared" si="1"/>
        <v>Q1</v>
      </c>
      <c r="G44" s="17" t="str">
        <f t="shared" si="2"/>
        <v>2013 Q1</v>
      </c>
      <c r="H44" s="18">
        <f t="shared" ref="H44:H65" si="11">K43</f>
        <v>28588.134166666667</v>
      </c>
      <c r="I44" s="19">
        <f t="shared" ref="I44:I53" si="12">I43</f>
        <v>9636.0791666666664</v>
      </c>
      <c r="J44" s="19">
        <f t="shared" si="9"/>
        <v>0</v>
      </c>
      <c r="K44" s="42">
        <f>H44+I44+J44</f>
        <v>38224.213333333333</v>
      </c>
      <c r="L44" s="20">
        <f t="shared" si="4"/>
        <v>1.47E-2</v>
      </c>
      <c r="M44" s="18">
        <f t="shared" si="7"/>
        <v>35.020000000000003</v>
      </c>
      <c r="N44" s="21">
        <f t="shared" si="5"/>
        <v>38259.23333333333</v>
      </c>
      <c r="O44" s="21"/>
    </row>
    <row r="45" spans="2:15" ht="15" thickBot="1">
      <c r="D45" s="15">
        <v>41365</v>
      </c>
      <c r="E45" s="16">
        <f t="shared" si="0"/>
        <v>2013</v>
      </c>
      <c r="F45" s="16" t="str">
        <f t="shared" si="1"/>
        <v>Q2</v>
      </c>
      <c r="G45" s="17" t="str">
        <f t="shared" si="2"/>
        <v>2013 Q2</v>
      </c>
      <c r="H45" s="18">
        <f t="shared" si="11"/>
        <v>38224.213333333333</v>
      </c>
      <c r="I45" s="19">
        <f t="shared" si="12"/>
        <v>9636.0791666666664</v>
      </c>
      <c r="J45" s="19">
        <f t="shared" si="9"/>
        <v>0</v>
      </c>
      <c r="K45" s="42">
        <f>H45+I45+J45</f>
        <v>47860.292499999996</v>
      </c>
      <c r="L45" s="20">
        <f t="shared" si="4"/>
        <v>1.47E-2</v>
      </c>
      <c r="M45" s="18">
        <f t="shared" si="7"/>
        <v>46.82</v>
      </c>
      <c r="N45" s="21">
        <f t="shared" si="5"/>
        <v>47907.112499999996</v>
      </c>
      <c r="O45" s="21"/>
    </row>
    <row r="46" spans="2:15" ht="15" thickBot="1">
      <c r="D46" s="15">
        <v>41395</v>
      </c>
      <c r="E46" s="16">
        <f t="shared" si="0"/>
        <v>2013</v>
      </c>
      <c r="F46" s="16" t="str">
        <f t="shared" si="1"/>
        <v>Q2</v>
      </c>
      <c r="G46" s="17" t="str">
        <f t="shared" si="2"/>
        <v>2013 Q2</v>
      </c>
      <c r="H46" s="18">
        <f t="shared" si="11"/>
        <v>47860.292499999996</v>
      </c>
      <c r="I46" s="19">
        <f t="shared" si="12"/>
        <v>9636.0791666666664</v>
      </c>
      <c r="J46" s="19">
        <f t="shared" si="9"/>
        <v>0</v>
      </c>
      <c r="K46" s="42">
        <f t="shared" si="3"/>
        <v>57496.371666666659</v>
      </c>
      <c r="L46" s="20">
        <f t="shared" si="4"/>
        <v>1.47E-2</v>
      </c>
      <c r="M46" s="18">
        <f>ROUND(H46*L46/12,2)</f>
        <v>58.63</v>
      </c>
      <c r="N46" s="21">
        <f t="shared" si="5"/>
        <v>57555.001666666656</v>
      </c>
      <c r="O46" s="21"/>
    </row>
    <row r="47" spans="2:15" ht="15" thickBot="1">
      <c r="D47" s="15">
        <v>41426</v>
      </c>
      <c r="E47" s="16">
        <f t="shared" si="0"/>
        <v>2013</v>
      </c>
      <c r="F47" s="16" t="str">
        <f t="shared" si="1"/>
        <v>Q2</v>
      </c>
      <c r="G47" s="17" t="str">
        <f t="shared" si="2"/>
        <v>2013 Q2</v>
      </c>
      <c r="H47" s="18">
        <f t="shared" si="11"/>
        <v>57496.371666666659</v>
      </c>
      <c r="I47" s="19">
        <f t="shared" si="12"/>
        <v>9636.0791666666664</v>
      </c>
      <c r="J47" s="19">
        <f t="shared" si="9"/>
        <v>0</v>
      </c>
      <c r="K47" s="42">
        <f t="shared" si="3"/>
        <v>67132.450833333321</v>
      </c>
      <c r="L47" s="20">
        <f t="shared" si="4"/>
        <v>1.47E-2</v>
      </c>
      <c r="M47" s="18">
        <f t="shared" si="7"/>
        <v>70.430000000000007</v>
      </c>
      <c r="N47" s="21">
        <f t="shared" si="5"/>
        <v>67202.880833333315</v>
      </c>
      <c r="O47" s="21"/>
    </row>
    <row r="48" spans="2:15" ht="15" thickBot="1">
      <c r="D48" s="15">
        <v>41456</v>
      </c>
      <c r="E48" s="16">
        <f t="shared" si="0"/>
        <v>2013</v>
      </c>
      <c r="F48" s="16" t="str">
        <f t="shared" si="1"/>
        <v>Q3</v>
      </c>
      <c r="G48" s="17" t="str">
        <f t="shared" si="2"/>
        <v>2013 Q3</v>
      </c>
      <c r="H48" s="18">
        <f t="shared" si="11"/>
        <v>67132.450833333321</v>
      </c>
      <c r="I48" s="19">
        <f t="shared" si="12"/>
        <v>9636.0791666666664</v>
      </c>
      <c r="J48" s="19">
        <f t="shared" si="9"/>
        <v>0</v>
      </c>
      <c r="K48" s="42">
        <f t="shared" si="3"/>
        <v>76768.529999999984</v>
      </c>
      <c r="L48" s="20">
        <f t="shared" si="4"/>
        <v>1.47E-2</v>
      </c>
      <c r="M48" s="18">
        <f t="shared" si="7"/>
        <v>82.24</v>
      </c>
      <c r="N48" s="21">
        <f t="shared" si="5"/>
        <v>76850.76999999999</v>
      </c>
      <c r="O48" s="21"/>
    </row>
    <row r="49" spans="4:15" ht="15" thickBot="1">
      <c r="D49" s="15">
        <v>41487</v>
      </c>
      <c r="E49" s="16">
        <f t="shared" si="0"/>
        <v>2013</v>
      </c>
      <c r="F49" s="16" t="str">
        <f t="shared" si="1"/>
        <v>Q3</v>
      </c>
      <c r="G49" s="17" t="str">
        <f t="shared" si="2"/>
        <v>2013 Q3</v>
      </c>
      <c r="H49" s="18">
        <f t="shared" si="11"/>
        <v>76768.529999999984</v>
      </c>
      <c r="I49" s="19">
        <f t="shared" si="12"/>
        <v>9636.0791666666664</v>
      </c>
      <c r="J49" s="19">
        <f t="shared" si="9"/>
        <v>0</v>
      </c>
      <c r="K49" s="42">
        <f t="shared" si="3"/>
        <v>86404.609166666647</v>
      </c>
      <c r="L49" s="20">
        <f t="shared" si="4"/>
        <v>1.47E-2</v>
      </c>
      <c r="M49" s="18">
        <f t="shared" si="7"/>
        <v>94.04</v>
      </c>
      <c r="N49" s="21">
        <f t="shared" si="5"/>
        <v>86498.649166666641</v>
      </c>
      <c r="O49" s="21"/>
    </row>
    <row r="50" spans="4:15" ht="15" thickBot="1">
      <c r="D50" s="15">
        <v>41518</v>
      </c>
      <c r="E50" s="16">
        <f t="shared" si="0"/>
        <v>2013</v>
      </c>
      <c r="F50" s="16" t="str">
        <f t="shared" si="1"/>
        <v>Q3</v>
      </c>
      <c r="G50" s="17" t="str">
        <f t="shared" si="2"/>
        <v>2013 Q3</v>
      </c>
      <c r="H50" s="18">
        <f t="shared" si="11"/>
        <v>86404.609166666647</v>
      </c>
      <c r="I50" s="19">
        <f t="shared" si="12"/>
        <v>9636.0791666666664</v>
      </c>
      <c r="J50" s="19">
        <f t="shared" si="9"/>
        <v>0</v>
      </c>
      <c r="K50" s="42">
        <f t="shared" si="3"/>
        <v>96040.68833333331</v>
      </c>
      <c r="L50" s="20">
        <f t="shared" si="4"/>
        <v>1.47E-2</v>
      </c>
      <c r="M50" s="18">
        <f t="shared" si="7"/>
        <v>105.85</v>
      </c>
      <c r="N50" s="21">
        <f t="shared" si="5"/>
        <v>96146.538333333316</v>
      </c>
      <c r="O50" s="21"/>
    </row>
    <row r="51" spans="4:15" ht="15" thickBot="1">
      <c r="D51" s="15">
        <v>41548</v>
      </c>
      <c r="E51" s="16">
        <f t="shared" si="0"/>
        <v>2013</v>
      </c>
      <c r="F51" s="16" t="str">
        <f t="shared" si="1"/>
        <v>Q4</v>
      </c>
      <c r="G51" s="17" t="str">
        <f t="shared" si="2"/>
        <v>2013 Q4</v>
      </c>
      <c r="H51" s="18">
        <f t="shared" si="11"/>
        <v>96040.68833333331</v>
      </c>
      <c r="I51" s="19">
        <f t="shared" si="12"/>
        <v>9636.0791666666664</v>
      </c>
      <c r="J51" s="19">
        <f t="shared" si="9"/>
        <v>0</v>
      </c>
      <c r="K51" s="42">
        <f t="shared" si="3"/>
        <v>105676.76749999997</v>
      </c>
      <c r="L51" s="20">
        <f t="shared" si="4"/>
        <v>1.47E-2</v>
      </c>
      <c r="M51" s="18">
        <f>ROUND(H51*L51/12,2)</f>
        <v>117.65</v>
      </c>
      <c r="N51" s="21">
        <f t="shared" si="5"/>
        <v>105794.41749999997</v>
      </c>
      <c r="O51" s="21"/>
    </row>
    <row r="52" spans="4:15" ht="15" thickBot="1">
      <c r="D52" s="15">
        <v>41579</v>
      </c>
      <c r="E52" s="16">
        <f t="shared" si="0"/>
        <v>2013</v>
      </c>
      <c r="F52" s="16" t="str">
        <f t="shared" si="1"/>
        <v>Q4</v>
      </c>
      <c r="G52" s="17" t="str">
        <f t="shared" si="2"/>
        <v>2013 Q4</v>
      </c>
      <c r="H52" s="18">
        <f t="shared" si="11"/>
        <v>105676.76749999997</v>
      </c>
      <c r="I52" s="19">
        <f t="shared" si="12"/>
        <v>9636.0791666666664</v>
      </c>
      <c r="J52" s="19">
        <f t="shared" si="9"/>
        <v>0</v>
      </c>
      <c r="K52" s="42">
        <f t="shared" si="3"/>
        <v>115312.84666666664</v>
      </c>
      <c r="L52" s="20">
        <f t="shared" si="4"/>
        <v>1.47E-2</v>
      </c>
      <c r="M52" s="18">
        <f t="shared" si="7"/>
        <v>129.44999999999999</v>
      </c>
      <c r="N52" s="21">
        <f t="shared" si="5"/>
        <v>115442.29666666663</v>
      </c>
      <c r="O52" s="21"/>
    </row>
    <row r="53" spans="4:15" ht="15" thickBot="1">
      <c r="D53" s="15">
        <v>41609</v>
      </c>
      <c r="E53" s="16">
        <f t="shared" si="0"/>
        <v>2013</v>
      </c>
      <c r="F53" s="16" t="str">
        <f t="shared" si="1"/>
        <v>Q4</v>
      </c>
      <c r="G53" s="17" t="str">
        <f t="shared" si="2"/>
        <v>2013 Q4</v>
      </c>
      <c r="H53" s="18">
        <f t="shared" si="11"/>
        <v>115312.84666666664</v>
      </c>
      <c r="I53" s="19">
        <f t="shared" si="12"/>
        <v>9636.0791666666664</v>
      </c>
      <c r="J53" s="19">
        <f t="shared" si="9"/>
        <v>0</v>
      </c>
      <c r="K53" s="42">
        <f t="shared" si="3"/>
        <v>124948.9258333333</v>
      </c>
      <c r="L53" s="20">
        <f t="shared" si="4"/>
        <v>1.47E-2</v>
      </c>
      <c r="M53" s="18">
        <f t="shared" si="7"/>
        <v>141.26</v>
      </c>
      <c r="N53" s="21">
        <f t="shared" si="5"/>
        <v>125090.18583333329</v>
      </c>
      <c r="O53" s="21">
        <f>SUM(I42:I53)+SUM(J42:J53)+SUM(M42:M53)</f>
        <v>116548.96999999997</v>
      </c>
    </row>
    <row r="54" spans="4:15" ht="15" thickBot="1">
      <c r="D54" s="15">
        <v>41640</v>
      </c>
      <c r="E54" s="16">
        <f t="shared" si="0"/>
        <v>2014</v>
      </c>
      <c r="F54" s="16" t="str">
        <f t="shared" si="1"/>
        <v>Q1</v>
      </c>
      <c r="G54" s="17" t="str">
        <f t="shared" si="2"/>
        <v>2014 Q1</v>
      </c>
      <c r="H54" s="18">
        <f t="shared" si="11"/>
        <v>124948.9258333333</v>
      </c>
      <c r="I54" s="26">
        <f>135360/12</f>
        <v>11280</v>
      </c>
      <c r="J54" s="19">
        <f>804.31/12</f>
        <v>67.025833333333324</v>
      </c>
      <c r="K54" s="42">
        <f>H54+I54+J54</f>
        <v>136295.95166666663</v>
      </c>
      <c r="L54" s="20">
        <f t="shared" si="4"/>
        <v>1.47E-2</v>
      </c>
      <c r="M54" s="18">
        <f t="shared" si="7"/>
        <v>153.06</v>
      </c>
      <c r="N54" s="21">
        <f t="shared" si="5"/>
        <v>136449.01166666663</v>
      </c>
      <c r="O54" s="21"/>
    </row>
    <row r="55" spans="4:15" ht="15" thickBot="1">
      <c r="D55" s="15">
        <v>41671</v>
      </c>
      <c r="E55" s="16">
        <f t="shared" si="0"/>
        <v>2014</v>
      </c>
      <c r="F55" s="16" t="str">
        <f t="shared" si="1"/>
        <v>Q1</v>
      </c>
      <c r="G55" s="17" t="str">
        <f t="shared" si="2"/>
        <v>2014 Q1</v>
      </c>
      <c r="H55" s="18">
        <f t="shared" si="11"/>
        <v>136295.95166666663</v>
      </c>
      <c r="I55" s="26">
        <f>I54</f>
        <v>11280</v>
      </c>
      <c r="J55" s="19">
        <f>J54</f>
        <v>67.025833333333324</v>
      </c>
      <c r="K55" s="42">
        <f t="shared" si="3"/>
        <v>147642.97749999998</v>
      </c>
      <c r="L55" s="20">
        <f t="shared" si="4"/>
        <v>1.47E-2</v>
      </c>
      <c r="M55" s="18">
        <f t="shared" si="7"/>
        <v>166.96</v>
      </c>
      <c r="N55" s="21">
        <f t="shared" si="5"/>
        <v>147809.93749999997</v>
      </c>
      <c r="O55" s="21"/>
    </row>
    <row r="56" spans="4:15" ht="15" thickBot="1">
      <c r="D56" s="15">
        <v>41699</v>
      </c>
      <c r="E56" s="16">
        <f t="shared" si="0"/>
        <v>2014</v>
      </c>
      <c r="F56" s="16" t="str">
        <f t="shared" si="1"/>
        <v>Q1</v>
      </c>
      <c r="G56" s="17" t="str">
        <f t="shared" si="2"/>
        <v>2014 Q1</v>
      </c>
      <c r="H56" s="18">
        <f t="shared" si="11"/>
        <v>147642.97749999998</v>
      </c>
      <c r="I56" s="26">
        <f t="shared" ref="I56:I65" si="13">I55</f>
        <v>11280</v>
      </c>
      <c r="J56" s="19">
        <f t="shared" si="9"/>
        <v>67.025833333333324</v>
      </c>
      <c r="K56" s="42">
        <f t="shared" si="3"/>
        <v>158990.00333333333</v>
      </c>
      <c r="L56" s="20">
        <f t="shared" si="4"/>
        <v>1.47E-2</v>
      </c>
      <c r="M56" s="18">
        <f t="shared" si="7"/>
        <v>180.86</v>
      </c>
      <c r="N56" s="21">
        <f t="shared" si="5"/>
        <v>159170.86333333331</v>
      </c>
      <c r="O56" s="21"/>
    </row>
    <row r="57" spans="4:15" ht="15" thickBot="1">
      <c r="D57" s="15">
        <v>41730</v>
      </c>
      <c r="E57" s="16">
        <f t="shared" si="0"/>
        <v>2014</v>
      </c>
      <c r="F57" s="16" t="str">
        <f t="shared" si="1"/>
        <v>Q2</v>
      </c>
      <c r="G57" s="17" t="str">
        <f t="shared" si="2"/>
        <v>2014 Q2</v>
      </c>
      <c r="H57" s="18">
        <f t="shared" si="11"/>
        <v>158990.00333333333</v>
      </c>
      <c r="I57" s="26">
        <f t="shared" si="13"/>
        <v>11280</v>
      </c>
      <c r="J57" s="19">
        <f t="shared" si="9"/>
        <v>67.025833333333324</v>
      </c>
      <c r="K57" s="42">
        <f t="shared" si="3"/>
        <v>170337.02916666667</v>
      </c>
      <c r="L57" s="20">
        <f t="shared" si="4"/>
        <v>1.47E-2</v>
      </c>
      <c r="M57" s="18">
        <f t="shared" si="7"/>
        <v>194.76</v>
      </c>
      <c r="N57" s="21">
        <f t="shared" si="5"/>
        <v>170531.78916666668</v>
      </c>
      <c r="O57" s="21"/>
    </row>
    <row r="58" spans="4:15" ht="15" thickBot="1">
      <c r="D58" s="15">
        <v>41760</v>
      </c>
      <c r="E58" s="16">
        <f t="shared" si="0"/>
        <v>2014</v>
      </c>
      <c r="F58" s="16" t="str">
        <f t="shared" si="1"/>
        <v>Q2</v>
      </c>
      <c r="G58" s="17" t="str">
        <f t="shared" si="2"/>
        <v>2014 Q2</v>
      </c>
      <c r="H58" s="18">
        <f t="shared" si="11"/>
        <v>170337.02916666667</v>
      </c>
      <c r="I58" s="26">
        <f t="shared" si="13"/>
        <v>11280</v>
      </c>
      <c r="J58" s="19">
        <f t="shared" si="9"/>
        <v>67.025833333333324</v>
      </c>
      <c r="K58" s="42">
        <f t="shared" si="3"/>
        <v>181684.05500000002</v>
      </c>
      <c r="L58" s="20">
        <f t="shared" si="4"/>
        <v>1.47E-2</v>
      </c>
      <c r="M58" s="18">
        <f t="shared" si="7"/>
        <v>208.66</v>
      </c>
      <c r="N58" s="21">
        <f t="shared" si="5"/>
        <v>181892.71500000003</v>
      </c>
      <c r="O58" s="21"/>
    </row>
    <row r="59" spans="4:15" ht="15" thickBot="1">
      <c r="D59" s="15">
        <v>41791</v>
      </c>
      <c r="E59" s="16">
        <f t="shared" si="0"/>
        <v>2014</v>
      </c>
      <c r="F59" s="16" t="str">
        <f t="shared" si="1"/>
        <v>Q2</v>
      </c>
      <c r="G59" s="17" t="str">
        <f t="shared" si="2"/>
        <v>2014 Q2</v>
      </c>
      <c r="H59" s="18">
        <f t="shared" si="11"/>
        <v>181684.05500000002</v>
      </c>
      <c r="I59" s="26">
        <f t="shared" si="13"/>
        <v>11280</v>
      </c>
      <c r="J59" s="19">
        <f t="shared" si="9"/>
        <v>67.025833333333324</v>
      </c>
      <c r="K59" s="42">
        <f t="shared" si="3"/>
        <v>193031.08083333337</v>
      </c>
      <c r="L59" s="20">
        <f t="shared" si="4"/>
        <v>1.47E-2</v>
      </c>
      <c r="M59" s="18">
        <f t="shared" si="7"/>
        <v>222.56</v>
      </c>
      <c r="N59" s="21">
        <f t="shared" si="5"/>
        <v>193253.64083333337</v>
      </c>
      <c r="O59" s="21"/>
    </row>
    <row r="60" spans="4:15" ht="15" thickBot="1">
      <c r="D60" s="15">
        <v>41821</v>
      </c>
      <c r="E60" s="16">
        <f t="shared" si="0"/>
        <v>2014</v>
      </c>
      <c r="F60" s="16" t="str">
        <f t="shared" si="1"/>
        <v>Q3</v>
      </c>
      <c r="G60" s="17" t="str">
        <f t="shared" si="2"/>
        <v>2014 Q3</v>
      </c>
      <c r="H60" s="18">
        <f t="shared" si="11"/>
        <v>193031.08083333337</v>
      </c>
      <c r="I60" s="26">
        <f t="shared" si="13"/>
        <v>11280</v>
      </c>
      <c r="J60" s="19">
        <f t="shared" si="9"/>
        <v>67.025833333333324</v>
      </c>
      <c r="K60" s="42">
        <f t="shared" si="3"/>
        <v>204378.10666666672</v>
      </c>
      <c r="L60" s="20">
        <f t="shared" si="4"/>
        <v>1.47E-2</v>
      </c>
      <c r="M60" s="18">
        <f t="shared" si="7"/>
        <v>236.46</v>
      </c>
      <c r="N60" s="21">
        <f t="shared" si="5"/>
        <v>204614.56666666671</v>
      </c>
      <c r="O60" s="21"/>
    </row>
    <row r="61" spans="4:15" ht="15" thickBot="1">
      <c r="D61" s="15">
        <v>41852</v>
      </c>
      <c r="E61" s="16">
        <f t="shared" si="0"/>
        <v>2014</v>
      </c>
      <c r="F61" s="16" t="str">
        <f t="shared" si="1"/>
        <v>Q3</v>
      </c>
      <c r="G61" s="17" t="str">
        <f t="shared" si="2"/>
        <v>2014 Q3</v>
      </c>
      <c r="H61" s="18">
        <f t="shared" si="11"/>
        <v>204378.10666666672</v>
      </c>
      <c r="I61" s="26">
        <f t="shared" si="13"/>
        <v>11280</v>
      </c>
      <c r="J61" s="19">
        <f t="shared" si="9"/>
        <v>67.025833333333324</v>
      </c>
      <c r="K61" s="42">
        <f t="shared" si="3"/>
        <v>215725.13250000007</v>
      </c>
      <c r="L61" s="20">
        <f t="shared" si="4"/>
        <v>1.47E-2</v>
      </c>
      <c r="M61" s="18">
        <f t="shared" si="7"/>
        <v>250.36</v>
      </c>
      <c r="N61" s="21">
        <f t="shared" si="5"/>
        <v>215975.49250000005</v>
      </c>
      <c r="O61" s="21"/>
    </row>
    <row r="62" spans="4:15" ht="15" thickBot="1">
      <c r="D62" s="15">
        <v>41883</v>
      </c>
      <c r="E62" s="16">
        <f t="shared" si="0"/>
        <v>2014</v>
      </c>
      <c r="F62" s="16" t="str">
        <f t="shared" si="1"/>
        <v>Q3</v>
      </c>
      <c r="G62" s="17" t="str">
        <f t="shared" si="2"/>
        <v>2014 Q3</v>
      </c>
      <c r="H62" s="18">
        <f t="shared" si="11"/>
        <v>215725.13250000007</v>
      </c>
      <c r="I62" s="26">
        <f t="shared" si="13"/>
        <v>11280</v>
      </c>
      <c r="J62" s="19">
        <f t="shared" si="9"/>
        <v>67.025833333333324</v>
      </c>
      <c r="K62" s="42">
        <f t="shared" si="3"/>
        <v>227072.15833333341</v>
      </c>
      <c r="L62" s="20">
        <f t="shared" si="4"/>
        <v>1.47E-2</v>
      </c>
      <c r="M62" s="18">
        <f t="shared" si="7"/>
        <v>264.26</v>
      </c>
      <c r="N62" s="21">
        <f t="shared" si="5"/>
        <v>227336.41833333342</v>
      </c>
      <c r="O62" s="21"/>
    </row>
    <row r="63" spans="4:15" ht="15" thickBot="1">
      <c r="D63" s="15">
        <v>41913</v>
      </c>
      <c r="E63" s="16">
        <f t="shared" si="0"/>
        <v>2014</v>
      </c>
      <c r="F63" s="16" t="str">
        <f t="shared" si="1"/>
        <v>Q4</v>
      </c>
      <c r="G63" s="17" t="str">
        <f t="shared" si="2"/>
        <v>2014 Q4</v>
      </c>
      <c r="H63" s="18">
        <f t="shared" si="11"/>
        <v>227072.15833333341</v>
      </c>
      <c r="I63" s="26">
        <f t="shared" si="13"/>
        <v>11280</v>
      </c>
      <c r="J63" s="19">
        <f t="shared" si="9"/>
        <v>67.025833333333324</v>
      </c>
      <c r="K63" s="42">
        <f t="shared" si="3"/>
        <v>238419.18416666676</v>
      </c>
      <c r="L63" s="20">
        <f t="shared" si="4"/>
        <v>1.47E-2</v>
      </c>
      <c r="M63" s="18">
        <f t="shared" si="7"/>
        <v>278.16000000000003</v>
      </c>
      <c r="N63" s="21">
        <f t="shared" si="5"/>
        <v>238697.34416666676</v>
      </c>
      <c r="O63" s="21"/>
    </row>
    <row r="64" spans="4:15" ht="15" thickBot="1">
      <c r="D64" s="15">
        <v>41944</v>
      </c>
      <c r="E64" s="16">
        <f t="shared" si="0"/>
        <v>2014</v>
      </c>
      <c r="F64" s="16" t="str">
        <f t="shared" si="1"/>
        <v>Q4</v>
      </c>
      <c r="G64" s="17" t="str">
        <f t="shared" si="2"/>
        <v>2014 Q4</v>
      </c>
      <c r="H64" s="18">
        <f t="shared" si="11"/>
        <v>238419.18416666676</v>
      </c>
      <c r="I64" s="26">
        <f t="shared" si="13"/>
        <v>11280</v>
      </c>
      <c r="J64" s="19">
        <f t="shared" si="9"/>
        <v>67.025833333333324</v>
      </c>
      <c r="K64" s="42">
        <f t="shared" si="3"/>
        <v>249766.21000000011</v>
      </c>
      <c r="L64" s="20">
        <f t="shared" si="4"/>
        <v>1.47E-2</v>
      </c>
      <c r="M64" s="18">
        <f t="shared" si="7"/>
        <v>292.06</v>
      </c>
      <c r="N64" s="21">
        <f t="shared" si="5"/>
        <v>250058.27000000011</v>
      </c>
      <c r="O64" s="21"/>
    </row>
    <row r="65" spans="4:15" ht="15" thickBot="1">
      <c r="D65" s="15">
        <v>41974</v>
      </c>
      <c r="E65" s="16">
        <f t="shared" si="0"/>
        <v>2014</v>
      </c>
      <c r="F65" s="16" t="str">
        <f t="shared" si="1"/>
        <v>Q4</v>
      </c>
      <c r="G65" s="17" t="str">
        <f t="shared" si="2"/>
        <v>2014 Q4</v>
      </c>
      <c r="H65" s="18">
        <f t="shared" si="11"/>
        <v>249766.21000000011</v>
      </c>
      <c r="I65" s="26">
        <f t="shared" si="13"/>
        <v>11280</v>
      </c>
      <c r="J65" s="19">
        <f>J64</f>
        <v>67.025833333333324</v>
      </c>
      <c r="K65" s="42">
        <f>H65+I65+J65</f>
        <v>261113.23583333346</v>
      </c>
      <c r="L65" s="20">
        <f t="shared" si="4"/>
        <v>1.47E-2</v>
      </c>
      <c r="M65" s="18">
        <f>ROUND(H65*L65/12,2)</f>
        <v>305.95999999999998</v>
      </c>
      <c r="N65" s="21">
        <f>K65+M65</f>
        <v>261419.19583333345</v>
      </c>
      <c r="O65" s="21">
        <f>SUM(I54:I65)+SUM(J54:J65)+SUM(M54:M65)</f>
        <v>138918.43</v>
      </c>
    </row>
    <row r="66" spans="4:15" ht="15" thickBot="1">
      <c r="D66" s="27"/>
      <c r="E66" s="28"/>
      <c r="H66" s="27"/>
      <c r="I66" s="27"/>
      <c r="J66" s="27"/>
      <c r="K66" s="29"/>
      <c r="L66" s="29"/>
      <c r="M66" s="30"/>
      <c r="N66" s="31"/>
      <c r="O66" s="30"/>
    </row>
    <row r="67" spans="4:15" ht="15" thickTop="1">
      <c r="D67" s="4" t="s">
        <v>35</v>
      </c>
      <c r="F67" s="32"/>
      <c r="G67" s="33"/>
      <c r="I67" s="34">
        <f>SUM(I6:I65)</f>
        <v>260308.92583333328</v>
      </c>
      <c r="J67" s="34">
        <f>SUM(J6:J65)</f>
        <v>804.31000000000006</v>
      </c>
      <c r="K67" s="34"/>
      <c r="L67" s="35"/>
      <c r="M67" s="34">
        <f>SUM(M6:M65)</f>
        <v>3741.2400000000002</v>
      </c>
      <c r="N67" s="36">
        <f>I67+J67+M67</f>
        <v>264854.47583333327</v>
      </c>
      <c r="O67" s="37">
        <f>SUM(O6:O65)</f>
        <v>264854.47583333333</v>
      </c>
    </row>
    <row r="76" spans="4:15">
      <c r="L76" s="38"/>
    </row>
    <row r="77" spans="4:15">
      <c r="L77" s="38"/>
    </row>
    <row r="78" spans="4:15">
      <c r="L78" s="38"/>
    </row>
    <row r="79" spans="4:15">
      <c r="L79" s="38"/>
    </row>
    <row r="80" spans="4:15">
      <c r="L80" s="38"/>
    </row>
    <row r="81" spans="12:12">
      <c r="L81" s="38"/>
    </row>
    <row r="82" spans="12:12">
      <c r="L82" s="38"/>
    </row>
    <row r="83" spans="12:12">
      <c r="L83" s="38"/>
    </row>
    <row r="84" spans="12:12">
      <c r="L84" s="38"/>
    </row>
    <row r="85" spans="12:12">
      <c r="L85" s="38"/>
    </row>
    <row r="86" spans="12:12">
      <c r="L86" s="38"/>
    </row>
    <row r="87" spans="12:12">
      <c r="L87" s="38"/>
    </row>
    <row r="88" spans="12:12">
      <c r="L88" s="38"/>
    </row>
    <row r="89" spans="12:12">
      <c r="L89" s="38"/>
    </row>
    <row r="90" spans="12:12">
      <c r="L90" s="38"/>
    </row>
    <row r="91" spans="12:12">
      <c r="L91" s="38"/>
    </row>
    <row r="92" spans="12:12">
      <c r="L92" s="38"/>
    </row>
    <row r="93" spans="12:12">
      <c r="L93" s="38"/>
    </row>
    <row r="94" spans="12:12">
      <c r="L94" s="38"/>
    </row>
    <row r="95" spans="12:12">
      <c r="L95" s="38"/>
    </row>
    <row r="96" spans="12:12">
      <c r="L96" s="38"/>
    </row>
    <row r="97" spans="6:12">
      <c r="L97" s="39"/>
    </row>
    <row r="98" spans="6:12">
      <c r="L98" s="39"/>
    </row>
    <row r="99" spans="6:12">
      <c r="L99" s="39"/>
    </row>
    <row r="100" spans="6:12">
      <c r="L100" s="39"/>
    </row>
    <row r="101" spans="6:12">
      <c r="L101" s="39"/>
    </row>
    <row r="102" spans="6:12">
      <c r="L102" s="40"/>
    </row>
    <row r="103" spans="6:12">
      <c r="F103" s="41"/>
    </row>
  </sheetData>
  <mergeCells count="1">
    <mergeCell ref="D1:O1"/>
  </mergeCells>
  <conditionalFormatting sqref="C42 C13:C25">
    <cfRule type="cellIs" dxfId="1" priority="1" stopIfTrue="1" operator="notEqual">
      <formula>0.0147</formula>
    </cfRule>
  </conditionalFormatting>
  <pageMargins left="0.7" right="0.7" top="0.75" bottom="0.75" header="0.3" footer="0.3"/>
  <pageSetup scale="45" orientation="portrait" r:id="rId1"/>
  <ignoredErrors>
    <ignoredError sqref="I43:I53 K6:K29 J22:J53 J19:J21 J55:J65 I55:I65 K31:K65" unlockedFormula="1"/>
    <ignoredError sqref="N6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B1:O103"/>
  <sheetViews>
    <sheetView topLeftCell="A37" zoomScale="80" zoomScaleNormal="80" workbookViewId="0">
      <selection activeCell="I67" sqref="I67"/>
    </sheetView>
  </sheetViews>
  <sheetFormatPr defaultColWidth="9.109375" defaultRowHeight="14.4"/>
  <cols>
    <col min="1" max="1" width="1.88671875" style="1" customWidth="1"/>
    <col min="2" max="2" width="14.5546875" style="2" customWidth="1"/>
    <col min="3" max="3" width="20" style="2" customWidth="1"/>
    <col min="4" max="4" width="9.44140625" style="1" bestFit="1" customWidth="1"/>
    <col min="5" max="5" width="6.109375" style="3" customWidth="1"/>
    <col min="6" max="6" width="7.6640625" style="3" bestFit="1" customWidth="1"/>
    <col min="7" max="7" width="8.5546875" style="1" customWidth="1"/>
    <col min="8" max="8" width="18.6640625" style="1" customWidth="1"/>
    <col min="9" max="11" width="17.5546875" style="1" customWidth="1"/>
    <col min="12" max="12" width="8.6640625" style="1" customWidth="1"/>
    <col min="13" max="13" width="13.6640625" style="1" customWidth="1"/>
    <col min="14" max="15" width="15.6640625" style="1" customWidth="1"/>
    <col min="16" max="16384" width="9.109375" style="1"/>
  </cols>
  <sheetData>
    <row r="1" spans="2:15"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2:15">
      <c r="H2" s="4" t="s">
        <v>37</v>
      </c>
    </row>
    <row r="3" spans="2:15">
      <c r="G3" s="5"/>
      <c r="I3" s="4"/>
      <c r="J3" s="4"/>
      <c r="K3" s="4"/>
      <c r="L3" s="4"/>
      <c r="M3" s="4"/>
      <c r="N3" s="4"/>
      <c r="O3" s="4"/>
    </row>
    <row r="4" spans="2:15" ht="40.200000000000003">
      <c r="B4" s="6" t="s">
        <v>0</v>
      </c>
      <c r="C4" s="7" t="s">
        <v>1</v>
      </c>
      <c r="D4" s="9" t="s">
        <v>2</v>
      </c>
      <c r="E4" s="10" t="s">
        <v>3</v>
      </c>
      <c r="F4" s="10" t="s">
        <v>4</v>
      </c>
      <c r="G4" s="11"/>
      <c r="H4" s="8" t="s">
        <v>5</v>
      </c>
      <c r="I4" s="7" t="s">
        <v>32</v>
      </c>
      <c r="J4" s="7" t="s">
        <v>33</v>
      </c>
      <c r="K4" s="7" t="s">
        <v>34</v>
      </c>
      <c r="L4" s="8" t="s">
        <v>7</v>
      </c>
      <c r="M4" s="6" t="s">
        <v>8</v>
      </c>
      <c r="N4" s="7" t="s">
        <v>9</v>
      </c>
      <c r="O4" s="7" t="s">
        <v>10</v>
      </c>
    </row>
    <row r="5" spans="2:15" ht="15" thickBot="1">
      <c r="B5" s="12"/>
      <c r="C5" s="13"/>
      <c r="D5" s="6"/>
      <c r="E5" s="14"/>
      <c r="F5" s="14"/>
      <c r="G5" s="11"/>
      <c r="H5" s="7"/>
      <c r="I5" s="7"/>
      <c r="J5" s="7"/>
      <c r="K5" s="7"/>
      <c r="L5" s="7"/>
      <c r="M5" s="6"/>
      <c r="N5" s="7"/>
      <c r="O5" s="7"/>
    </row>
    <row r="6" spans="2:15" ht="15" thickBot="1">
      <c r="B6" s="2" t="s">
        <v>11</v>
      </c>
      <c r="C6" s="22">
        <v>5.4999999999999997E-3</v>
      </c>
      <c r="D6" s="15">
        <v>40179</v>
      </c>
      <c r="E6" s="16">
        <f t="shared" ref="E6:E65" si="0">YEAR(D6)</f>
        <v>2010</v>
      </c>
      <c r="F6" s="16" t="str">
        <f>IF(MONTH(D6)=0,"",IF(MONTH(D6)&lt;4,"Q1",IF(MONTH(D6)&lt;7,"Q2",IF(MONTH(D6)&lt;10,"Q3","Q4"))))</f>
        <v>Q1</v>
      </c>
      <c r="G6" s="17" t="str">
        <f>CONCATENATE(E6," ",F6)</f>
        <v>2010 Q1</v>
      </c>
      <c r="H6" s="18">
        <v>0</v>
      </c>
      <c r="I6" s="19">
        <f>'OPEX&amp;Dep_Int_HOBNI'!I6+'OPEX&amp;Dep_Int_Provincial'!I6</f>
        <v>0</v>
      </c>
      <c r="J6" s="19">
        <f>'OPEX&amp;Dep_Int_HOBNI'!J6+'OPEX&amp;Dep_Int_Provincial'!J6</f>
        <v>1354.55</v>
      </c>
      <c r="K6" s="42">
        <f>H6+I6+J6</f>
        <v>1354.55</v>
      </c>
      <c r="L6" s="20">
        <f>VLOOKUP(G6,$B$4:$C$25,2)</f>
        <v>5.4999999999999997E-3</v>
      </c>
      <c r="M6" s="18">
        <f>ROUND(H6*L6/12,2)</f>
        <v>0</v>
      </c>
      <c r="N6" s="21">
        <f>K6+M6</f>
        <v>1354.55</v>
      </c>
      <c r="O6" s="21"/>
    </row>
    <row r="7" spans="2:15" ht="15" thickBot="1">
      <c r="B7" s="2" t="s">
        <v>12</v>
      </c>
      <c r="C7" s="22">
        <v>5.4999999999999997E-3</v>
      </c>
      <c r="D7" s="15">
        <v>40210</v>
      </c>
      <c r="E7" s="16">
        <f t="shared" si="0"/>
        <v>2010</v>
      </c>
      <c r="F7" s="16" t="str">
        <f t="shared" ref="F7:F65" si="1">IF(MONTH(D7)=0,"",IF(MONTH(D7)&lt;4,"Q1",IF(MONTH(D7)&lt;7,"Q2",IF(MONTH(D7)&lt;10,"Q3","Q4"))))</f>
        <v>Q1</v>
      </c>
      <c r="G7" s="17" t="str">
        <f t="shared" ref="G7:G65" si="2">CONCATENATE(E7," ",F7)</f>
        <v>2010 Q1</v>
      </c>
      <c r="H7" s="18">
        <f>K6</f>
        <v>1354.55</v>
      </c>
      <c r="I7" s="19">
        <f>'OPEX&amp;Dep_Int_HOBNI'!I7+'OPEX&amp;Dep_Int_Provincial'!I7</f>
        <v>0</v>
      </c>
      <c r="J7" s="19">
        <f>'OPEX&amp;Dep_Int_HOBNI'!J7+'OPEX&amp;Dep_Int_Provincial'!J7</f>
        <v>1354.55</v>
      </c>
      <c r="K7" s="42">
        <f t="shared" ref="K7:K64" si="3">H7+I7+J7</f>
        <v>2709.1</v>
      </c>
      <c r="L7" s="20">
        <f t="shared" ref="L7:L65" si="4">VLOOKUP(G7,$B$4:$C$25,2)</f>
        <v>5.4999999999999997E-3</v>
      </c>
      <c r="M7" s="18">
        <f>ROUND(H7*L7/12,2)</f>
        <v>0.62</v>
      </c>
      <c r="N7" s="21">
        <f t="shared" ref="N7:N64" si="5">K7+M7</f>
        <v>2709.72</v>
      </c>
      <c r="O7" s="21"/>
    </row>
    <row r="8" spans="2:15" ht="15" thickBot="1">
      <c r="B8" s="2" t="s">
        <v>13</v>
      </c>
      <c r="C8" s="22">
        <v>8.8999999999999999E-3</v>
      </c>
      <c r="D8" s="15">
        <v>40238</v>
      </c>
      <c r="E8" s="16">
        <f t="shared" si="0"/>
        <v>2010</v>
      </c>
      <c r="F8" s="16" t="str">
        <f t="shared" si="1"/>
        <v>Q1</v>
      </c>
      <c r="G8" s="17" t="str">
        <f t="shared" si="2"/>
        <v>2010 Q1</v>
      </c>
      <c r="H8" s="18">
        <f t="shared" ref="H8:H65" si="6">K7</f>
        <v>2709.1</v>
      </c>
      <c r="I8" s="19">
        <f>'OPEX&amp;Dep_Int_HOBNI'!I8+'OPEX&amp;Dep_Int_Provincial'!I8</f>
        <v>0</v>
      </c>
      <c r="J8" s="19">
        <f>'OPEX&amp;Dep_Int_HOBNI'!J8+'OPEX&amp;Dep_Int_Provincial'!J8</f>
        <v>1354.55</v>
      </c>
      <c r="K8" s="42">
        <f t="shared" si="3"/>
        <v>4063.6499999999996</v>
      </c>
      <c r="L8" s="20">
        <f t="shared" si="4"/>
        <v>5.4999999999999997E-3</v>
      </c>
      <c r="M8" s="18">
        <f>ROUND(H8*L8/12,2)</f>
        <v>1.24</v>
      </c>
      <c r="N8" s="21">
        <f t="shared" si="5"/>
        <v>4064.8899999999994</v>
      </c>
      <c r="O8" s="21"/>
    </row>
    <row r="9" spans="2:15" ht="15" thickBot="1">
      <c r="B9" s="2" t="s">
        <v>14</v>
      </c>
      <c r="C9" s="22">
        <v>1.2E-2</v>
      </c>
      <c r="D9" s="15">
        <v>40269</v>
      </c>
      <c r="E9" s="16">
        <f t="shared" si="0"/>
        <v>2010</v>
      </c>
      <c r="F9" s="16" t="str">
        <f t="shared" si="1"/>
        <v>Q2</v>
      </c>
      <c r="G9" s="17" t="str">
        <f t="shared" si="2"/>
        <v>2010 Q2</v>
      </c>
      <c r="H9" s="18">
        <f t="shared" si="6"/>
        <v>4063.6499999999996</v>
      </c>
      <c r="I9" s="19">
        <f>'OPEX&amp;Dep_Int_HOBNI'!I9+'OPEX&amp;Dep_Int_Provincial'!I9</f>
        <v>0</v>
      </c>
      <c r="J9" s="19">
        <f>'OPEX&amp;Dep_Int_HOBNI'!J9+'OPEX&amp;Dep_Int_Provincial'!J9</f>
        <v>1354.55</v>
      </c>
      <c r="K9" s="42">
        <f t="shared" si="3"/>
        <v>5418.2</v>
      </c>
      <c r="L9" s="20">
        <f t="shared" si="4"/>
        <v>5.4999999999999997E-3</v>
      </c>
      <c r="M9" s="18">
        <f t="shared" ref="M9:M64" si="7">ROUND(H9*L9/12,2)</f>
        <v>1.86</v>
      </c>
      <c r="N9" s="21">
        <f t="shared" si="5"/>
        <v>5420.0599999999995</v>
      </c>
      <c r="O9" s="21"/>
    </row>
    <row r="10" spans="2:15" ht="15" thickBot="1">
      <c r="B10" s="2" t="s">
        <v>15</v>
      </c>
      <c r="C10" s="22">
        <v>1.47E-2</v>
      </c>
      <c r="D10" s="15">
        <v>40299</v>
      </c>
      <c r="E10" s="16">
        <f t="shared" si="0"/>
        <v>2010</v>
      </c>
      <c r="F10" s="16" t="str">
        <f t="shared" si="1"/>
        <v>Q2</v>
      </c>
      <c r="G10" s="17" t="str">
        <f t="shared" si="2"/>
        <v>2010 Q2</v>
      </c>
      <c r="H10" s="18">
        <f t="shared" si="6"/>
        <v>5418.2</v>
      </c>
      <c r="I10" s="19">
        <f>'OPEX&amp;Dep_Int_HOBNI'!I10+'OPEX&amp;Dep_Int_Provincial'!I10</f>
        <v>0</v>
      </c>
      <c r="J10" s="19">
        <f>'OPEX&amp;Dep_Int_HOBNI'!J10+'OPEX&amp;Dep_Int_Provincial'!J10</f>
        <v>1354.55</v>
      </c>
      <c r="K10" s="42">
        <f t="shared" si="3"/>
        <v>6772.75</v>
      </c>
      <c r="L10" s="20">
        <f t="shared" si="4"/>
        <v>5.4999999999999997E-3</v>
      </c>
      <c r="M10" s="18">
        <f t="shared" si="7"/>
        <v>2.48</v>
      </c>
      <c r="N10" s="21">
        <f t="shared" si="5"/>
        <v>6775.23</v>
      </c>
      <c r="O10" s="21"/>
    </row>
    <row r="11" spans="2:15" ht="15" thickBot="1">
      <c r="B11" s="2" t="s">
        <v>16</v>
      </c>
      <c r="C11" s="22">
        <v>1.47E-2</v>
      </c>
      <c r="D11" s="15">
        <v>40330</v>
      </c>
      <c r="E11" s="16">
        <f t="shared" si="0"/>
        <v>2010</v>
      </c>
      <c r="F11" s="16" t="str">
        <f t="shared" si="1"/>
        <v>Q2</v>
      </c>
      <c r="G11" s="17" t="str">
        <f t="shared" si="2"/>
        <v>2010 Q2</v>
      </c>
      <c r="H11" s="18">
        <f t="shared" si="6"/>
        <v>6772.75</v>
      </c>
      <c r="I11" s="19">
        <f>'OPEX&amp;Dep_Int_HOBNI'!I11+'OPEX&amp;Dep_Int_Provincial'!I11</f>
        <v>0</v>
      </c>
      <c r="J11" s="19">
        <f>'OPEX&amp;Dep_Int_HOBNI'!J11+'OPEX&amp;Dep_Int_Provincial'!J11</f>
        <v>1354.55</v>
      </c>
      <c r="K11" s="42">
        <f t="shared" si="3"/>
        <v>8127.3</v>
      </c>
      <c r="L11" s="20">
        <f t="shared" si="4"/>
        <v>5.4999999999999997E-3</v>
      </c>
      <c r="M11" s="18">
        <f t="shared" si="7"/>
        <v>3.1</v>
      </c>
      <c r="N11" s="21">
        <f t="shared" si="5"/>
        <v>8130.4000000000005</v>
      </c>
      <c r="O11" s="21"/>
    </row>
    <row r="12" spans="2:15" ht="15" thickBot="1">
      <c r="B12" s="2" t="s">
        <v>17</v>
      </c>
      <c r="C12" s="22">
        <v>1.47E-2</v>
      </c>
      <c r="D12" s="15">
        <v>40360</v>
      </c>
      <c r="E12" s="16">
        <f t="shared" si="0"/>
        <v>2010</v>
      </c>
      <c r="F12" s="16" t="str">
        <f t="shared" si="1"/>
        <v>Q3</v>
      </c>
      <c r="G12" s="17" t="str">
        <f t="shared" si="2"/>
        <v>2010 Q3</v>
      </c>
      <c r="H12" s="18">
        <f t="shared" si="6"/>
        <v>8127.3</v>
      </c>
      <c r="I12" s="19">
        <f>'OPEX&amp;Dep_Int_HOBNI'!I12+'OPEX&amp;Dep_Int_Provincial'!I12</f>
        <v>0</v>
      </c>
      <c r="J12" s="19">
        <f>'OPEX&amp;Dep_Int_HOBNI'!J12+'OPEX&amp;Dep_Int_Provincial'!J12</f>
        <v>1354.55</v>
      </c>
      <c r="K12" s="42">
        <f t="shared" si="3"/>
        <v>9481.85</v>
      </c>
      <c r="L12" s="20">
        <f t="shared" si="4"/>
        <v>8.8999999999999999E-3</v>
      </c>
      <c r="M12" s="18">
        <f t="shared" si="7"/>
        <v>6.03</v>
      </c>
      <c r="N12" s="21">
        <f t="shared" si="5"/>
        <v>9487.880000000001</v>
      </c>
      <c r="O12" s="21"/>
    </row>
    <row r="13" spans="2:15" ht="15" thickBot="1">
      <c r="B13" s="2" t="s">
        <v>18</v>
      </c>
      <c r="C13" s="23">
        <f>C12</f>
        <v>1.47E-2</v>
      </c>
      <c r="D13" s="15">
        <v>40391</v>
      </c>
      <c r="E13" s="16">
        <f t="shared" si="0"/>
        <v>2010</v>
      </c>
      <c r="F13" s="16" t="str">
        <f t="shared" si="1"/>
        <v>Q3</v>
      </c>
      <c r="G13" s="17" t="str">
        <f t="shared" si="2"/>
        <v>2010 Q3</v>
      </c>
      <c r="H13" s="18">
        <f t="shared" si="6"/>
        <v>9481.85</v>
      </c>
      <c r="I13" s="19">
        <f>'OPEX&amp;Dep_Int_HOBNI'!I13+'OPEX&amp;Dep_Int_Provincial'!I13</f>
        <v>0</v>
      </c>
      <c r="J13" s="19">
        <f>'OPEX&amp;Dep_Int_HOBNI'!J13+'OPEX&amp;Dep_Int_Provincial'!J13</f>
        <v>1354.55</v>
      </c>
      <c r="K13" s="42">
        <f t="shared" si="3"/>
        <v>10836.4</v>
      </c>
      <c r="L13" s="20">
        <f t="shared" si="4"/>
        <v>8.8999999999999999E-3</v>
      </c>
      <c r="M13" s="18">
        <f t="shared" si="7"/>
        <v>7.03</v>
      </c>
      <c r="N13" s="21">
        <f t="shared" si="5"/>
        <v>10843.43</v>
      </c>
      <c r="O13" s="21"/>
    </row>
    <row r="14" spans="2:15" ht="15" thickBot="1">
      <c r="B14" s="2" t="s">
        <v>19</v>
      </c>
      <c r="C14" s="24">
        <v>1.47E-2</v>
      </c>
      <c r="D14" s="15">
        <v>40422</v>
      </c>
      <c r="E14" s="16">
        <f t="shared" si="0"/>
        <v>2010</v>
      </c>
      <c r="F14" s="16" t="str">
        <f t="shared" si="1"/>
        <v>Q3</v>
      </c>
      <c r="G14" s="17" t="str">
        <f t="shared" si="2"/>
        <v>2010 Q3</v>
      </c>
      <c r="H14" s="18">
        <f t="shared" si="6"/>
        <v>10836.4</v>
      </c>
      <c r="I14" s="19">
        <f>'OPEX&amp;Dep_Int_HOBNI'!I14+'OPEX&amp;Dep_Int_Provincial'!I14</f>
        <v>0</v>
      </c>
      <c r="J14" s="19">
        <f>'OPEX&amp;Dep_Int_HOBNI'!J14+'OPEX&amp;Dep_Int_Provincial'!J14</f>
        <v>1354.55</v>
      </c>
      <c r="K14" s="42">
        <f t="shared" si="3"/>
        <v>12190.949999999999</v>
      </c>
      <c r="L14" s="20">
        <f t="shared" si="4"/>
        <v>8.8999999999999999E-3</v>
      </c>
      <c r="M14" s="18">
        <f t="shared" si="7"/>
        <v>8.0399999999999991</v>
      </c>
      <c r="N14" s="21">
        <f t="shared" si="5"/>
        <v>12198.99</v>
      </c>
      <c r="O14" s="21"/>
    </row>
    <row r="15" spans="2:15" ht="15" thickBot="1">
      <c r="B15" s="2" t="s">
        <v>20</v>
      </c>
      <c r="C15" s="24">
        <v>1.47E-2</v>
      </c>
      <c r="D15" s="15">
        <v>40452</v>
      </c>
      <c r="E15" s="16">
        <f t="shared" si="0"/>
        <v>2010</v>
      </c>
      <c r="F15" s="16" t="str">
        <f t="shared" si="1"/>
        <v>Q4</v>
      </c>
      <c r="G15" s="17" t="str">
        <f t="shared" si="2"/>
        <v>2010 Q4</v>
      </c>
      <c r="H15" s="18">
        <f t="shared" si="6"/>
        <v>12190.949999999999</v>
      </c>
      <c r="I15" s="19">
        <f>'OPEX&amp;Dep_Int_HOBNI'!I15+'OPEX&amp;Dep_Int_Provincial'!I15</f>
        <v>0</v>
      </c>
      <c r="J15" s="19">
        <f>'OPEX&amp;Dep_Int_HOBNI'!J15+'OPEX&amp;Dep_Int_Provincial'!J15</f>
        <v>1354.55</v>
      </c>
      <c r="K15" s="42">
        <f t="shared" si="3"/>
        <v>13545.499999999998</v>
      </c>
      <c r="L15" s="20">
        <f t="shared" si="4"/>
        <v>1.2E-2</v>
      </c>
      <c r="M15" s="18">
        <f t="shared" si="7"/>
        <v>12.19</v>
      </c>
      <c r="N15" s="21">
        <f t="shared" si="5"/>
        <v>13557.689999999999</v>
      </c>
      <c r="O15" s="21"/>
    </row>
    <row r="16" spans="2:15" ht="15" thickBot="1">
      <c r="B16" s="2" t="s">
        <v>21</v>
      </c>
      <c r="C16" s="24">
        <v>1.47E-2</v>
      </c>
      <c r="D16" s="15">
        <v>40483</v>
      </c>
      <c r="E16" s="16">
        <f t="shared" si="0"/>
        <v>2010</v>
      </c>
      <c r="F16" s="16" t="str">
        <f t="shared" si="1"/>
        <v>Q4</v>
      </c>
      <c r="G16" s="17" t="str">
        <f t="shared" si="2"/>
        <v>2010 Q4</v>
      </c>
      <c r="H16" s="18">
        <f t="shared" si="6"/>
        <v>13545.499999999998</v>
      </c>
      <c r="I16" s="19">
        <f>'OPEX&amp;Dep_Int_HOBNI'!I16+'OPEX&amp;Dep_Int_Provincial'!I16</f>
        <v>0</v>
      </c>
      <c r="J16" s="19">
        <f>'OPEX&amp;Dep_Int_HOBNI'!J16+'OPEX&amp;Dep_Int_Provincial'!J16</f>
        <v>1354.55</v>
      </c>
      <c r="K16" s="42">
        <f t="shared" si="3"/>
        <v>14900.049999999997</v>
      </c>
      <c r="L16" s="20">
        <f t="shared" si="4"/>
        <v>1.2E-2</v>
      </c>
      <c r="M16" s="18">
        <f t="shared" si="7"/>
        <v>13.55</v>
      </c>
      <c r="N16" s="21">
        <f t="shared" si="5"/>
        <v>14913.599999999997</v>
      </c>
      <c r="O16" s="21"/>
    </row>
    <row r="17" spans="2:15" ht="15" thickBot="1">
      <c r="B17" s="2" t="s">
        <v>22</v>
      </c>
      <c r="C17" s="24">
        <v>1.47E-2</v>
      </c>
      <c r="D17" s="15">
        <v>40513</v>
      </c>
      <c r="E17" s="16">
        <f t="shared" si="0"/>
        <v>2010</v>
      </c>
      <c r="F17" s="16" t="str">
        <f t="shared" si="1"/>
        <v>Q4</v>
      </c>
      <c r="G17" s="17" t="str">
        <f t="shared" si="2"/>
        <v>2010 Q4</v>
      </c>
      <c r="H17" s="18">
        <f t="shared" si="6"/>
        <v>14900.049999999997</v>
      </c>
      <c r="I17" s="19">
        <f>'OPEX&amp;Dep_Int_HOBNI'!I17+'OPEX&amp;Dep_Int_Provincial'!I17</f>
        <v>0</v>
      </c>
      <c r="J17" s="19">
        <f>'OPEX&amp;Dep_Int_HOBNI'!J17+'OPEX&amp;Dep_Int_Provincial'!J17</f>
        <v>1354.55</v>
      </c>
      <c r="K17" s="42">
        <f t="shared" si="3"/>
        <v>16254.599999999997</v>
      </c>
      <c r="L17" s="20">
        <f t="shared" si="4"/>
        <v>1.2E-2</v>
      </c>
      <c r="M17" s="18">
        <f t="shared" si="7"/>
        <v>14.9</v>
      </c>
      <c r="N17" s="21">
        <f t="shared" si="5"/>
        <v>16269.499999999996</v>
      </c>
      <c r="O17" s="21">
        <f>SUM(I6:I17)+SUM(J6:J17)+SUM(M6:M17)</f>
        <v>16325.639999999998</v>
      </c>
    </row>
    <row r="18" spans="2:15" ht="15" thickBot="1">
      <c r="B18" s="2" t="s">
        <v>23</v>
      </c>
      <c r="C18" s="24">
        <v>1.47E-2</v>
      </c>
      <c r="D18" s="15">
        <v>40544</v>
      </c>
      <c r="E18" s="16">
        <f t="shared" si="0"/>
        <v>2011</v>
      </c>
      <c r="F18" s="16" t="str">
        <f t="shared" si="1"/>
        <v>Q1</v>
      </c>
      <c r="G18" s="17" t="str">
        <f t="shared" si="2"/>
        <v>2011 Q1</v>
      </c>
      <c r="H18" s="18">
        <f t="shared" si="6"/>
        <v>16254.599999999997</v>
      </c>
      <c r="I18" s="19">
        <f>'OPEX&amp;Dep_Int_HOBNI'!I18+'OPEX&amp;Dep_Int_Provincial'!I18</f>
        <v>50.176666666666662</v>
      </c>
      <c r="J18" s="19">
        <f>'OPEX&amp;Dep_Int_HOBNI'!J18+'OPEX&amp;Dep_Int_Provincial'!J18</f>
        <v>2709.1</v>
      </c>
      <c r="K18" s="42">
        <f t="shared" si="3"/>
        <v>19013.876666666663</v>
      </c>
      <c r="L18" s="20">
        <f t="shared" si="4"/>
        <v>1.47E-2</v>
      </c>
      <c r="M18" s="18">
        <f>ROUND(H18*L18/12,2)</f>
        <v>19.91</v>
      </c>
      <c r="N18" s="21">
        <f t="shared" si="5"/>
        <v>19033.786666666663</v>
      </c>
      <c r="O18" s="21"/>
    </row>
    <row r="19" spans="2:15" ht="15" thickBot="1">
      <c r="B19" s="2" t="s">
        <v>24</v>
      </c>
      <c r="C19" s="24">
        <v>1.47E-2</v>
      </c>
      <c r="D19" s="15">
        <v>40575</v>
      </c>
      <c r="E19" s="16">
        <f t="shared" si="0"/>
        <v>2011</v>
      </c>
      <c r="F19" s="16" t="str">
        <f t="shared" si="1"/>
        <v>Q1</v>
      </c>
      <c r="G19" s="17" t="str">
        <f t="shared" si="2"/>
        <v>2011 Q1</v>
      </c>
      <c r="H19" s="18">
        <f t="shared" si="6"/>
        <v>19013.876666666663</v>
      </c>
      <c r="I19" s="19">
        <f>'OPEX&amp;Dep_Int_HOBNI'!I19+'OPEX&amp;Dep_Int_Provincial'!I19</f>
        <v>50.166666666666664</v>
      </c>
      <c r="J19" s="19">
        <f>'OPEX&amp;Dep_Int_HOBNI'!J19+'OPEX&amp;Dep_Int_Provincial'!J19</f>
        <v>2709.1</v>
      </c>
      <c r="K19" s="42">
        <f t="shared" si="3"/>
        <v>21773.14333333333</v>
      </c>
      <c r="L19" s="20">
        <f t="shared" si="4"/>
        <v>1.47E-2</v>
      </c>
      <c r="M19" s="18">
        <f t="shared" si="7"/>
        <v>23.29</v>
      </c>
      <c r="N19" s="21">
        <f t="shared" si="5"/>
        <v>21796.433333333331</v>
      </c>
      <c r="O19" s="21"/>
    </row>
    <row r="20" spans="2:15" ht="15" thickBot="1">
      <c r="B20" s="2" t="s">
        <v>25</v>
      </c>
      <c r="C20" s="24">
        <v>1.47E-2</v>
      </c>
      <c r="D20" s="15">
        <v>40603</v>
      </c>
      <c r="E20" s="16">
        <f t="shared" si="0"/>
        <v>2011</v>
      </c>
      <c r="F20" s="16" t="str">
        <f t="shared" si="1"/>
        <v>Q1</v>
      </c>
      <c r="G20" s="17" t="str">
        <f t="shared" si="2"/>
        <v>2011 Q1</v>
      </c>
      <c r="H20" s="18">
        <f t="shared" si="6"/>
        <v>21773.14333333333</v>
      </c>
      <c r="I20" s="19">
        <f>'OPEX&amp;Dep_Int_HOBNI'!I20+'OPEX&amp;Dep_Int_Provincial'!I20</f>
        <v>50.166666666666664</v>
      </c>
      <c r="J20" s="19">
        <f>'OPEX&amp;Dep_Int_HOBNI'!J20+'OPEX&amp;Dep_Int_Provincial'!J20</f>
        <v>2709.1</v>
      </c>
      <c r="K20" s="42">
        <f t="shared" si="3"/>
        <v>24532.409999999996</v>
      </c>
      <c r="L20" s="20">
        <f t="shared" si="4"/>
        <v>1.47E-2</v>
      </c>
      <c r="M20" s="18">
        <f t="shared" si="7"/>
        <v>26.67</v>
      </c>
      <c r="N20" s="21">
        <f t="shared" si="5"/>
        <v>24559.079999999994</v>
      </c>
      <c r="O20" s="21"/>
    </row>
    <row r="21" spans="2:15" ht="15" thickBot="1">
      <c r="B21" s="2" t="s">
        <v>26</v>
      </c>
      <c r="C21" s="24">
        <v>1.47E-2</v>
      </c>
      <c r="D21" s="15">
        <v>40634</v>
      </c>
      <c r="E21" s="16">
        <f t="shared" si="0"/>
        <v>2011</v>
      </c>
      <c r="F21" s="16" t="str">
        <f t="shared" si="1"/>
        <v>Q2</v>
      </c>
      <c r="G21" s="17" t="str">
        <f t="shared" si="2"/>
        <v>2011 Q2</v>
      </c>
      <c r="H21" s="18">
        <f t="shared" si="6"/>
        <v>24532.409999999996</v>
      </c>
      <c r="I21" s="19">
        <f>'OPEX&amp;Dep_Int_HOBNI'!I21+'OPEX&amp;Dep_Int_Provincial'!I21</f>
        <v>50.166666666666664</v>
      </c>
      <c r="J21" s="19">
        <f>'OPEX&amp;Dep_Int_HOBNI'!J21+'OPEX&amp;Dep_Int_Provincial'!J21</f>
        <v>2709.1</v>
      </c>
      <c r="K21" s="42">
        <f t="shared" si="3"/>
        <v>27291.676666666663</v>
      </c>
      <c r="L21" s="20">
        <f t="shared" si="4"/>
        <v>1.47E-2</v>
      </c>
      <c r="M21" s="18">
        <f t="shared" si="7"/>
        <v>30.05</v>
      </c>
      <c r="N21" s="21">
        <f t="shared" si="5"/>
        <v>27321.726666666662</v>
      </c>
      <c r="O21" s="21"/>
    </row>
    <row r="22" spans="2:15" ht="15" thickBot="1">
      <c r="B22" s="2" t="s">
        <v>29</v>
      </c>
      <c r="C22" s="24">
        <v>1.47E-2</v>
      </c>
      <c r="D22" s="15">
        <v>40664</v>
      </c>
      <c r="E22" s="16">
        <f t="shared" si="0"/>
        <v>2011</v>
      </c>
      <c r="F22" s="16" t="str">
        <f t="shared" si="1"/>
        <v>Q2</v>
      </c>
      <c r="G22" s="17" t="str">
        <f t="shared" si="2"/>
        <v>2011 Q2</v>
      </c>
      <c r="H22" s="18">
        <f t="shared" si="6"/>
        <v>27291.676666666663</v>
      </c>
      <c r="I22" s="19">
        <f>'OPEX&amp;Dep_Int_HOBNI'!I22+'OPEX&amp;Dep_Int_Provincial'!I22</f>
        <v>50.166666666666664</v>
      </c>
      <c r="J22" s="19">
        <f>'OPEX&amp;Dep_Int_HOBNI'!J22+'OPEX&amp;Dep_Int_Provincial'!J22</f>
        <v>2709.1</v>
      </c>
      <c r="K22" s="42">
        <f t="shared" si="3"/>
        <v>30050.943333333329</v>
      </c>
      <c r="L22" s="20">
        <f t="shared" si="4"/>
        <v>1.47E-2</v>
      </c>
      <c r="M22" s="18">
        <f t="shared" si="7"/>
        <v>33.43</v>
      </c>
      <c r="N22" s="21">
        <f t="shared" si="5"/>
        <v>30084.373333333329</v>
      </c>
      <c r="O22" s="21"/>
    </row>
    <row r="23" spans="2:15" ht="15" thickBot="1">
      <c r="B23" s="2" t="s">
        <v>30</v>
      </c>
      <c r="C23" s="24">
        <v>1.47E-2</v>
      </c>
      <c r="D23" s="15">
        <v>40695</v>
      </c>
      <c r="E23" s="16">
        <f t="shared" si="0"/>
        <v>2011</v>
      </c>
      <c r="F23" s="16" t="str">
        <f t="shared" si="1"/>
        <v>Q2</v>
      </c>
      <c r="G23" s="17" t="str">
        <f t="shared" si="2"/>
        <v>2011 Q2</v>
      </c>
      <c r="H23" s="18">
        <f t="shared" si="6"/>
        <v>30050.943333333329</v>
      </c>
      <c r="I23" s="19">
        <f>'OPEX&amp;Dep_Int_HOBNI'!I23+'OPEX&amp;Dep_Int_Provincial'!I23</f>
        <v>50.166666666666664</v>
      </c>
      <c r="J23" s="19">
        <f>'OPEX&amp;Dep_Int_HOBNI'!J23+'OPEX&amp;Dep_Int_Provincial'!J23</f>
        <v>2709.1</v>
      </c>
      <c r="K23" s="42">
        <f t="shared" si="3"/>
        <v>32810.21</v>
      </c>
      <c r="L23" s="20">
        <f t="shared" si="4"/>
        <v>1.47E-2</v>
      </c>
      <c r="M23" s="18">
        <f>ROUND(H23*L23/12,2)</f>
        <v>36.81</v>
      </c>
      <c r="N23" s="21">
        <f t="shared" si="5"/>
        <v>32847.019999999997</v>
      </c>
      <c r="O23" s="21"/>
    </row>
    <row r="24" spans="2:15" ht="15" thickBot="1">
      <c r="B24" s="2" t="s">
        <v>31</v>
      </c>
      <c r="C24" s="24">
        <v>1.47E-2</v>
      </c>
      <c r="D24" s="15">
        <v>40725</v>
      </c>
      <c r="E24" s="16">
        <f t="shared" si="0"/>
        <v>2011</v>
      </c>
      <c r="F24" s="16" t="str">
        <f t="shared" si="1"/>
        <v>Q3</v>
      </c>
      <c r="G24" s="17" t="str">
        <f t="shared" si="2"/>
        <v>2011 Q3</v>
      </c>
      <c r="H24" s="18">
        <f t="shared" si="6"/>
        <v>32810.21</v>
      </c>
      <c r="I24" s="19">
        <f>'OPEX&amp;Dep_Int_HOBNI'!I24+'OPEX&amp;Dep_Int_Provincial'!I24</f>
        <v>50.166666666666664</v>
      </c>
      <c r="J24" s="19">
        <f>'OPEX&amp;Dep_Int_HOBNI'!J24+'OPEX&amp;Dep_Int_Provincial'!J24</f>
        <v>2709.1</v>
      </c>
      <c r="K24" s="42">
        <f t="shared" si="3"/>
        <v>35569.476666666662</v>
      </c>
      <c r="L24" s="20">
        <f t="shared" si="4"/>
        <v>1.47E-2</v>
      </c>
      <c r="M24" s="18">
        <f t="shared" si="7"/>
        <v>40.19</v>
      </c>
      <c r="N24" s="21">
        <f t="shared" si="5"/>
        <v>35609.666666666664</v>
      </c>
      <c r="O24" s="21"/>
    </row>
    <row r="25" spans="2:15" ht="15" thickBot="1">
      <c r="B25" s="2" t="s">
        <v>28</v>
      </c>
      <c r="C25" s="24">
        <v>1.47E-2</v>
      </c>
      <c r="D25" s="15">
        <v>40756</v>
      </c>
      <c r="E25" s="16">
        <f t="shared" si="0"/>
        <v>2011</v>
      </c>
      <c r="F25" s="16" t="str">
        <f t="shared" si="1"/>
        <v>Q3</v>
      </c>
      <c r="G25" s="17" t="str">
        <f t="shared" si="2"/>
        <v>2011 Q3</v>
      </c>
      <c r="H25" s="18">
        <f t="shared" si="6"/>
        <v>35569.476666666662</v>
      </c>
      <c r="I25" s="19">
        <f>'OPEX&amp;Dep_Int_HOBNI'!I25+'OPEX&amp;Dep_Int_Provincial'!I25</f>
        <v>50.166666666666664</v>
      </c>
      <c r="J25" s="19">
        <f>'OPEX&amp;Dep_Int_HOBNI'!J25+'OPEX&amp;Dep_Int_Provincial'!J25</f>
        <v>2709.1</v>
      </c>
      <c r="K25" s="42">
        <f t="shared" si="3"/>
        <v>38328.743333333325</v>
      </c>
      <c r="L25" s="20">
        <f t="shared" si="4"/>
        <v>1.47E-2</v>
      </c>
      <c r="M25" s="18">
        <f t="shared" si="7"/>
        <v>43.57</v>
      </c>
      <c r="N25" s="21">
        <f t="shared" si="5"/>
        <v>38372.313333333324</v>
      </c>
      <c r="O25" s="21"/>
    </row>
    <row r="26" spans="2:15" ht="15" thickBot="1">
      <c r="B26" s="1"/>
      <c r="C26" s="1"/>
      <c r="D26" s="15">
        <v>40787</v>
      </c>
      <c r="E26" s="16">
        <f t="shared" si="0"/>
        <v>2011</v>
      </c>
      <c r="F26" s="16" t="str">
        <f t="shared" si="1"/>
        <v>Q3</v>
      </c>
      <c r="G26" s="17" t="str">
        <f t="shared" si="2"/>
        <v>2011 Q3</v>
      </c>
      <c r="H26" s="18">
        <f t="shared" si="6"/>
        <v>38328.743333333325</v>
      </c>
      <c r="I26" s="19">
        <f>'OPEX&amp;Dep_Int_HOBNI'!I26+'OPEX&amp;Dep_Int_Provincial'!I26</f>
        <v>50.166666666666664</v>
      </c>
      <c r="J26" s="19">
        <f>'OPEX&amp;Dep_Int_HOBNI'!J26+'OPEX&amp;Dep_Int_Provincial'!J26</f>
        <v>2709.1</v>
      </c>
      <c r="K26" s="42">
        <f t="shared" si="3"/>
        <v>41088.009999999987</v>
      </c>
      <c r="L26" s="20">
        <f t="shared" si="4"/>
        <v>1.47E-2</v>
      </c>
      <c r="M26" s="18">
        <f t="shared" si="7"/>
        <v>46.95</v>
      </c>
      <c r="N26" s="21">
        <f t="shared" si="5"/>
        <v>41134.959999999985</v>
      </c>
      <c r="O26" s="21"/>
    </row>
    <row r="27" spans="2:15" ht="15" thickBot="1">
      <c r="B27" s="1"/>
      <c r="C27" s="1"/>
      <c r="D27" s="15">
        <v>40817</v>
      </c>
      <c r="E27" s="16">
        <f t="shared" si="0"/>
        <v>2011</v>
      </c>
      <c r="F27" s="16" t="str">
        <f t="shared" si="1"/>
        <v>Q4</v>
      </c>
      <c r="G27" s="17" t="str">
        <f t="shared" si="2"/>
        <v>2011 Q4</v>
      </c>
      <c r="H27" s="18">
        <f t="shared" si="6"/>
        <v>41088.009999999987</v>
      </c>
      <c r="I27" s="19">
        <f>'OPEX&amp;Dep_Int_HOBNI'!I27+'OPEX&amp;Dep_Int_Provincial'!I27</f>
        <v>50.166666666666664</v>
      </c>
      <c r="J27" s="19">
        <f>'OPEX&amp;Dep_Int_HOBNI'!J27+'OPEX&amp;Dep_Int_Provincial'!J27</f>
        <v>2709.1</v>
      </c>
      <c r="K27" s="42">
        <f t="shared" si="3"/>
        <v>43847.27666666665</v>
      </c>
      <c r="L27" s="20">
        <f t="shared" si="4"/>
        <v>1.47E-2</v>
      </c>
      <c r="M27" s="18">
        <f t="shared" si="7"/>
        <v>50.33</v>
      </c>
      <c r="N27" s="21">
        <f t="shared" si="5"/>
        <v>43897.606666666652</v>
      </c>
      <c r="O27" s="21"/>
    </row>
    <row r="28" spans="2:15" ht="15" thickBot="1">
      <c r="B28" s="1"/>
      <c r="C28" s="1"/>
      <c r="D28" s="15">
        <v>40848</v>
      </c>
      <c r="E28" s="16">
        <f t="shared" si="0"/>
        <v>2011</v>
      </c>
      <c r="F28" s="16" t="str">
        <f t="shared" si="1"/>
        <v>Q4</v>
      </c>
      <c r="G28" s="17" t="str">
        <f t="shared" si="2"/>
        <v>2011 Q4</v>
      </c>
      <c r="H28" s="18">
        <f t="shared" si="6"/>
        <v>43847.27666666665</v>
      </c>
      <c r="I28" s="19">
        <f>'OPEX&amp;Dep_Int_HOBNI'!I28+'OPEX&amp;Dep_Int_Provincial'!I28</f>
        <v>50.166666666666664</v>
      </c>
      <c r="J28" s="19">
        <f>'OPEX&amp;Dep_Int_HOBNI'!J28+'OPEX&amp;Dep_Int_Provincial'!J28</f>
        <v>2709.1</v>
      </c>
      <c r="K28" s="42">
        <f t="shared" si="3"/>
        <v>46606.543333333313</v>
      </c>
      <c r="L28" s="20">
        <f t="shared" si="4"/>
        <v>1.47E-2</v>
      </c>
      <c r="M28" s="18">
        <f t="shared" si="7"/>
        <v>53.71</v>
      </c>
      <c r="N28" s="21">
        <f t="shared" si="5"/>
        <v>46660.253333333312</v>
      </c>
      <c r="O28" s="21"/>
    </row>
    <row r="29" spans="2:15" ht="15" thickBot="1">
      <c r="B29" s="1"/>
      <c r="C29" s="1"/>
      <c r="D29" s="15">
        <v>40878</v>
      </c>
      <c r="E29" s="16">
        <f t="shared" si="0"/>
        <v>2011</v>
      </c>
      <c r="F29" s="16" t="str">
        <f t="shared" si="1"/>
        <v>Q4</v>
      </c>
      <c r="G29" s="17" t="str">
        <f t="shared" si="2"/>
        <v>2011 Q4</v>
      </c>
      <c r="H29" s="18">
        <f t="shared" si="6"/>
        <v>46606.543333333313</v>
      </c>
      <c r="I29" s="19">
        <f>'OPEX&amp;Dep_Int_HOBNI'!I29+'OPEX&amp;Dep_Int_Provincial'!I29</f>
        <v>50.166666666666664</v>
      </c>
      <c r="J29" s="19">
        <f>'OPEX&amp;Dep_Int_HOBNI'!J29+'OPEX&amp;Dep_Int_Provincial'!J29</f>
        <v>2709.1</v>
      </c>
      <c r="K29" s="42">
        <f t="shared" si="3"/>
        <v>49365.809999999976</v>
      </c>
      <c r="L29" s="20">
        <f t="shared" si="4"/>
        <v>1.47E-2</v>
      </c>
      <c r="M29" s="18">
        <f t="shared" si="7"/>
        <v>57.09</v>
      </c>
      <c r="N29" s="21">
        <f t="shared" si="5"/>
        <v>49422.899999999972</v>
      </c>
      <c r="O29" s="21">
        <f>SUM(I18:I29)+SUM(J18:J29)+SUM(M18:M29)</f>
        <v>33573.209999999992</v>
      </c>
    </row>
    <row r="30" spans="2:15" ht="15" thickBot="1">
      <c r="B30" s="1"/>
      <c r="C30" s="1"/>
      <c r="D30" s="15">
        <v>40909</v>
      </c>
      <c r="E30" s="16">
        <f t="shared" si="0"/>
        <v>2012</v>
      </c>
      <c r="F30" s="16" t="str">
        <f t="shared" si="1"/>
        <v>Q1</v>
      </c>
      <c r="G30" s="17" t="str">
        <f t="shared" si="2"/>
        <v>2012 Q1</v>
      </c>
      <c r="H30" s="18">
        <f t="shared" si="6"/>
        <v>49365.809999999976</v>
      </c>
      <c r="I30" s="19">
        <f>'OPEX&amp;Dep_Int_HOBNI'!I30+'OPEX&amp;Dep_Int_Provincial'!I30</f>
        <v>775.68416666666667</v>
      </c>
      <c r="J30" s="19">
        <f>'OPEX&amp;Dep_Int_HOBNI'!J30+'OPEX&amp;Dep_Int_Provincial'!J30</f>
        <v>2709.1</v>
      </c>
      <c r="K30" s="42">
        <f t="shared" si="3"/>
        <v>52850.59416666664</v>
      </c>
      <c r="L30" s="20">
        <f t="shared" si="4"/>
        <v>1.47E-2</v>
      </c>
      <c r="M30" s="18">
        <f t="shared" si="7"/>
        <v>60.47</v>
      </c>
      <c r="N30" s="21">
        <f t="shared" si="5"/>
        <v>52911.064166666642</v>
      </c>
      <c r="O30" s="21"/>
    </row>
    <row r="31" spans="2:15" ht="15" thickBot="1">
      <c r="B31" s="1"/>
      <c r="C31" s="1"/>
      <c r="D31" s="15">
        <v>40940</v>
      </c>
      <c r="E31" s="16">
        <f t="shared" si="0"/>
        <v>2012</v>
      </c>
      <c r="F31" s="16" t="str">
        <f t="shared" si="1"/>
        <v>Q1</v>
      </c>
      <c r="G31" s="17" t="str">
        <f t="shared" si="2"/>
        <v>2012 Q1</v>
      </c>
      <c r="H31" s="18">
        <f t="shared" si="6"/>
        <v>52850.59416666664</v>
      </c>
      <c r="I31" s="19">
        <f>'OPEX&amp;Dep_Int_HOBNI'!I31+'OPEX&amp;Dep_Int_Provincial'!I31</f>
        <v>775.66666666666663</v>
      </c>
      <c r="J31" s="19">
        <f>'OPEX&amp;Dep_Int_HOBNI'!J31+'OPEX&amp;Dep_Int_Provincial'!J31</f>
        <v>2709.1</v>
      </c>
      <c r="K31" s="42">
        <f t="shared" si="3"/>
        <v>56335.360833333303</v>
      </c>
      <c r="L31" s="20">
        <f t="shared" si="4"/>
        <v>1.47E-2</v>
      </c>
      <c r="M31" s="18">
        <f t="shared" si="7"/>
        <v>64.739999999999995</v>
      </c>
      <c r="N31" s="21">
        <f t="shared" si="5"/>
        <v>56400.100833333301</v>
      </c>
      <c r="O31" s="21"/>
    </row>
    <row r="32" spans="2:15" ht="15" thickBot="1">
      <c r="B32" s="1"/>
      <c r="C32" s="1"/>
      <c r="D32" s="15">
        <v>40969</v>
      </c>
      <c r="E32" s="16">
        <f t="shared" si="0"/>
        <v>2012</v>
      </c>
      <c r="F32" s="16" t="str">
        <f t="shared" si="1"/>
        <v>Q1</v>
      </c>
      <c r="G32" s="17" t="str">
        <f t="shared" si="2"/>
        <v>2012 Q1</v>
      </c>
      <c r="H32" s="18">
        <f t="shared" si="6"/>
        <v>56335.360833333303</v>
      </c>
      <c r="I32" s="19">
        <f>'OPEX&amp;Dep_Int_HOBNI'!I32+'OPEX&amp;Dep_Int_Provincial'!I32</f>
        <v>775.66666666666663</v>
      </c>
      <c r="J32" s="19">
        <f>'OPEX&amp;Dep_Int_HOBNI'!J32+'OPEX&amp;Dep_Int_Provincial'!J32</f>
        <v>2709.1</v>
      </c>
      <c r="K32" s="42">
        <f t="shared" si="3"/>
        <v>59820.127499999966</v>
      </c>
      <c r="L32" s="20">
        <f t="shared" si="4"/>
        <v>1.47E-2</v>
      </c>
      <c r="M32" s="18">
        <f t="shared" si="7"/>
        <v>69.010000000000005</v>
      </c>
      <c r="N32" s="21">
        <f t="shared" si="5"/>
        <v>59889.137499999968</v>
      </c>
      <c r="O32" s="21"/>
    </row>
    <row r="33" spans="2:15" ht="15" thickBot="1">
      <c r="B33" s="1"/>
      <c r="C33" s="1"/>
      <c r="D33" s="15">
        <v>41000</v>
      </c>
      <c r="E33" s="16">
        <f t="shared" si="0"/>
        <v>2012</v>
      </c>
      <c r="F33" s="16" t="str">
        <f t="shared" si="1"/>
        <v>Q2</v>
      </c>
      <c r="G33" s="17" t="str">
        <f t="shared" si="2"/>
        <v>2012 Q2</v>
      </c>
      <c r="H33" s="18">
        <f t="shared" si="6"/>
        <v>59820.127499999966</v>
      </c>
      <c r="I33" s="19">
        <f>'OPEX&amp;Dep_Int_HOBNI'!I33+'OPEX&amp;Dep_Int_Provincial'!I33</f>
        <v>775.66666666666663</v>
      </c>
      <c r="J33" s="19">
        <f>'OPEX&amp;Dep_Int_HOBNI'!J33+'OPEX&amp;Dep_Int_Provincial'!J33</f>
        <v>2709.1</v>
      </c>
      <c r="K33" s="42">
        <f t="shared" si="3"/>
        <v>63304.894166666629</v>
      </c>
      <c r="L33" s="20">
        <f t="shared" si="4"/>
        <v>1.47E-2</v>
      </c>
      <c r="M33" s="25">
        <f t="shared" si="7"/>
        <v>73.28</v>
      </c>
      <c r="N33" s="21">
        <f t="shared" si="5"/>
        <v>63378.174166666628</v>
      </c>
      <c r="O33" s="21"/>
    </row>
    <row r="34" spans="2:15" ht="15" thickBot="1">
      <c r="B34" s="1"/>
      <c r="C34" s="1"/>
      <c r="D34" s="15">
        <v>41030</v>
      </c>
      <c r="E34" s="16">
        <f t="shared" si="0"/>
        <v>2012</v>
      </c>
      <c r="F34" s="16" t="str">
        <f t="shared" si="1"/>
        <v>Q2</v>
      </c>
      <c r="G34" s="17" t="str">
        <f t="shared" si="2"/>
        <v>2012 Q2</v>
      </c>
      <c r="H34" s="18">
        <f t="shared" si="6"/>
        <v>63304.894166666629</v>
      </c>
      <c r="I34" s="19">
        <f>'OPEX&amp;Dep_Int_HOBNI'!I34+'OPEX&amp;Dep_Int_Provincial'!I34</f>
        <v>775.66666666666663</v>
      </c>
      <c r="J34" s="19">
        <f>'OPEX&amp;Dep_Int_HOBNI'!J34+'OPEX&amp;Dep_Int_Provincial'!J34</f>
        <v>2709.1</v>
      </c>
      <c r="K34" s="42">
        <f t="shared" si="3"/>
        <v>66789.660833333299</v>
      </c>
      <c r="L34" s="20">
        <f t="shared" si="4"/>
        <v>1.47E-2</v>
      </c>
      <c r="M34" s="18">
        <f t="shared" si="7"/>
        <v>77.55</v>
      </c>
      <c r="N34" s="21">
        <f t="shared" si="5"/>
        <v>66867.210833333302</v>
      </c>
      <c r="O34" s="21"/>
    </row>
    <row r="35" spans="2:15" ht="15" thickBot="1">
      <c r="B35" s="1"/>
      <c r="C35" s="1"/>
      <c r="D35" s="15">
        <v>41061</v>
      </c>
      <c r="E35" s="16">
        <f t="shared" si="0"/>
        <v>2012</v>
      </c>
      <c r="F35" s="16" t="str">
        <f t="shared" si="1"/>
        <v>Q2</v>
      </c>
      <c r="G35" s="17" t="str">
        <f t="shared" si="2"/>
        <v>2012 Q2</v>
      </c>
      <c r="H35" s="18">
        <f t="shared" si="6"/>
        <v>66789.660833333299</v>
      </c>
      <c r="I35" s="19">
        <f>'OPEX&amp;Dep_Int_HOBNI'!I35+'OPEX&amp;Dep_Int_Provincial'!I35</f>
        <v>775.66666666666663</v>
      </c>
      <c r="J35" s="19">
        <f>'OPEX&amp;Dep_Int_HOBNI'!J35+'OPEX&amp;Dep_Int_Provincial'!J35</f>
        <v>2709.1</v>
      </c>
      <c r="K35" s="42">
        <f t="shared" si="3"/>
        <v>70274.427499999976</v>
      </c>
      <c r="L35" s="20">
        <f t="shared" si="4"/>
        <v>1.47E-2</v>
      </c>
      <c r="M35" s="18">
        <f t="shared" si="7"/>
        <v>81.819999999999993</v>
      </c>
      <c r="N35" s="21">
        <f t="shared" si="5"/>
        <v>70356.247499999983</v>
      </c>
      <c r="O35" s="21"/>
    </row>
    <row r="36" spans="2:15" ht="15" thickBot="1">
      <c r="B36" s="1"/>
      <c r="C36" s="1"/>
      <c r="D36" s="15">
        <v>41091</v>
      </c>
      <c r="E36" s="16">
        <f t="shared" si="0"/>
        <v>2012</v>
      </c>
      <c r="F36" s="16" t="str">
        <f t="shared" si="1"/>
        <v>Q3</v>
      </c>
      <c r="G36" s="17" t="str">
        <f t="shared" si="2"/>
        <v>2012 Q3</v>
      </c>
      <c r="H36" s="18">
        <f t="shared" si="6"/>
        <v>70274.427499999976</v>
      </c>
      <c r="I36" s="19">
        <f>'OPEX&amp;Dep_Int_HOBNI'!I36+'OPEX&amp;Dep_Int_Provincial'!I36</f>
        <v>775.66666666666663</v>
      </c>
      <c r="J36" s="19">
        <f>'OPEX&amp;Dep_Int_HOBNI'!J36+'OPEX&amp;Dep_Int_Provincial'!J36</f>
        <v>2709.1</v>
      </c>
      <c r="K36" s="42">
        <f t="shared" si="3"/>
        <v>73759.194166666653</v>
      </c>
      <c r="L36" s="20">
        <f t="shared" si="4"/>
        <v>1.47E-2</v>
      </c>
      <c r="M36" s="18">
        <f t="shared" si="7"/>
        <v>86.09</v>
      </c>
      <c r="N36" s="21">
        <f t="shared" si="5"/>
        <v>73845.28416666665</v>
      </c>
      <c r="O36" s="21"/>
    </row>
    <row r="37" spans="2:15" ht="15" thickBot="1">
      <c r="B37" s="1"/>
      <c r="C37" s="1"/>
      <c r="D37" s="15">
        <v>41122</v>
      </c>
      <c r="E37" s="16">
        <f t="shared" si="0"/>
        <v>2012</v>
      </c>
      <c r="F37" s="16" t="str">
        <f t="shared" si="1"/>
        <v>Q3</v>
      </c>
      <c r="G37" s="17" t="str">
        <f t="shared" si="2"/>
        <v>2012 Q3</v>
      </c>
      <c r="H37" s="18">
        <f t="shared" si="6"/>
        <v>73759.194166666653</v>
      </c>
      <c r="I37" s="19">
        <f>'OPEX&amp;Dep_Int_HOBNI'!I37+'OPEX&amp;Dep_Int_Provincial'!I37</f>
        <v>775.66666666666663</v>
      </c>
      <c r="J37" s="19">
        <f>'OPEX&amp;Dep_Int_HOBNI'!J37+'OPEX&amp;Dep_Int_Provincial'!J37</f>
        <v>2709.1</v>
      </c>
      <c r="K37" s="42">
        <f t="shared" si="3"/>
        <v>77243.960833333331</v>
      </c>
      <c r="L37" s="20">
        <f t="shared" si="4"/>
        <v>1.47E-2</v>
      </c>
      <c r="M37" s="18">
        <f t="shared" si="7"/>
        <v>90.36</v>
      </c>
      <c r="N37" s="21">
        <f t="shared" si="5"/>
        <v>77334.320833333331</v>
      </c>
      <c r="O37" s="21"/>
    </row>
    <row r="38" spans="2:15" ht="15" thickBot="1">
      <c r="B38" s="1"/>
      <c r="C38" s="1"/>
      <c r="D38" s="15">
        <v>41153</v>
      </c>
      <c r="E38" s="16">
        <f t="shared" si="0"/>
        <v>2012</v>
      </c>
      <c r="F38" s="16" t="str">
        <f t="shared" si="1"/>
        <v>Q3</v>
      </c>
      <c r="G38" s="17" t="str">
        <f t="shared" si="2"/>
        <v>2012 Q3</v>
      </c>
      <c r="H38" s="18">
        <f t="shared" si="6"/>
        <v>77243.960833333331</v>
      </c>
      <c r="I38" s="19">
        <f>'OPEX&amp;Dep_Int_HOBNI'!I38+'OPEX&amp;Dep_Int_Provincial'!I38</f>
        <v>775.66666666666663</v>
      </c>
      <c r="J38" s="19">
        <f>'OPEX&amp;Dep_Int_HOBNI'!J38+'OPEX&amp;Dep_Int_Provincial'!J38</f>
        <v>2709.1</v>
      </c>
      <c r="K38" s="42">
        <f t="shared" si="3"/>
        <v>80728.727500000008</v>
      </c>
      <c r="L38" s="20">
        <f t="shared" si="4"/>
        <v>1.47E-2</v>
      </c>
      <c r="M38" s="18">
        <f t="shared" si="7"/>
        <v>94.62</v>
      </c>
      <c r="N38" s="21">
        <f t="shared" si="5"/>
        <v>80823.347500000003</v>
      </c>
      <c r="O38" s="21"/>
    </row>
    <row r="39" spans="2:15" ht="15" thickBot="1">
      <c r="B39" s="1"/>
      <c r="C39" s="1"/>
      <c r="D39" s="15">
        <v>41183</v>
      </c>
      <c r="E39" s="16">
        <f t="shared" si="0"/>
        <v>2012</v>
      </c>
      <c r="F39" s="16" t="str">
        <f t="shared" si="1"/>
        <v>Q4</v>
      </c>
      <c r="G39" s="17" t="str">
        <f t="shared" si="2"/>
        <v>2012 Q4</v>
      </c>
      <c r="H39" s="18">
        <f t="shared" si="6"/>
        <v>80728.727500000008</v>
      </c>
      <c r="I39" s="19">
        <f>'OPEX&amp;Dep_Int_HOBNI'!I39+'OPEX&amp;Dep_Int_Provincial'!I39</f>
        <v>775.66666666666663</v>
      </c>
      <c r="J39" s="19">
        <f>'OPEX&amp;Dep_Int_HOBNI'!J39+'OPEX&amp;Dep_Int_Provincial'!J39</f>
        <v>2709.1</v>
      </c>
      <c r="K39" s="42">
        <f t="shared" si="3"/>
        <v>84213.494166666685</v>
      </c>
      <c r="L39" s="20">
        <f t="shared" si="4"/>
        <v>1.47E-2</v>
      </c>
      <c r="M39" s="18">
        <f t="shared" si="7"/>
        <v>98.89</v>
      </c>
      <c r="N39" s="21">
        <f t="shared" si="5"/>
        <v>84312.384166666685</v>
      </c>
      <c r="O39" s="21"/>
    </row>
    <row r="40" spans="2:15" ht="15" thickBot="1">
      <c r="B40" s="1"/>
      <c r="C40" s="1"/>
      <c r="D40" s="15">
        <v>41214</v>
      </c>
      <c r="E40" s="16">
        <f t="shared" si="0"/>
        <v>2012</v>
      </c>
      <c r="F40" s="16" t="str">
        <f t="shared" si="1"/>
        <v>Q4</v>
      </c>
      <c r="G40" s="17" t="str">
        <f t="shared" si="2"/>
        <v>2012 Q4</v>
      </c>
      <c r="H40" s="18">
        <f t="shared" si="6"/>
        <v>84213.494166666685</v>
      </c>
      <c r="I40" s="19">
        <f>'OPEX&amp;Dep_Int_HOBNI'!I40+'OPEX&amp;Dep_Int_Provincial'!I40</f>
        <v>775.66666666666663</v>
      </c>
      <c r="J40" s="19">
        <f>'OPEX&amp;Dep_Int_HOBNI'!J40+'OPEX&amp;Dep_Int_Provincial'!J40</f>
        <v>2709.1</v>
      </c>
      <c r="K40" s="42">
        <f t="shared" si="3"/>
        <v>87698.260833333363</v>
      </c>
      <c r="L40" s="20">
        <f t="shared" si="4"/>
        <v>1.47E-2</v>
      </c>
      <c r="M40" s="18">
        <f t="shared" si="7"/>
        <v>103.16</v>
      </c>
      <c r="N40" s="21">
        <f t="shared" si="5"/>
        <v>87801.420833333366</v>
      </c>
      <c r="O40" s="21"/>
    </row>
    <row r="41" spans="2:15" ht="15" thickBot="1">
      <c r="B41" s="1"/>
      <c r="C41" s="1"/>
      <c r="D41" s="15">
        <v>41244</v>
      </c>
      <c r="E41" s="16">
        <f t="shared" si="0"/>
        <v>2012</v>
      </c>
      <c r="F41" s="16" t="str">
        <f t="shared" si="1"/>
        <v>Q4</v>
      </c>
      <c r="G41" s="17" t="str">
        <f t="shared" si="2"/>
        <v>2012 Q4</v>
      </c>
      <c r="H41" s="18">
        <f t="shared" si="6"/>
        <v>87698.260833333363</v>
      </c>
      <c r="I41" s="19">
        <f>'OPEX&amp;Dep_Int_HOBNI'!I41+'OPEX&amp;Dep_Int_Provincial'!I41</f>
        <v>775.66666666666663</v>
      </c>
      <c r="J41" s="19">
        <f>'OPEX&amp;Dep_Int_HOBNI'!J41+'OPEX&amp;Dep_Int_Provincial'!J41</f>
        <v>2709.1</v>
      </c>
      <c r="K41" s="42">
        <f t="shared" si="3"/>
        <v>91183.02750000004</v>
      </c>
      <c r="L41" s="20">
        <f t="shared" si="4"/>
        <v>1.47E-2</v>
      </c>
      <c r="M41" s="18">
        <f t="shared" si="7"/>
        <v>107.43</v>
      </c>
      <c r="N41" s="21">
        <f t="shared" si="5"/>
        <v>91290.457500000033</v>
      </c>
      <c r="O41" s="21">
        <f>SUM(I30:I41)+SUM(J30:J41)+SUM(M30:M41)</f>
        <v>42824.63749999999</v>
      </c>
    </row>
    <row r="42" spans="2:15" ht="15" thickBot="1">
      <c r="C42" s="43"/>
      <c r="D42" s="15">
        <v>41275</v>
      </c>
      <c r="E42" s="16">
        <f t="shared" si="0"/>
        <v>2013</v>
      </c>
      <c r="F42" s="16" t="str">
        <f t="shared" si="1"/>
        <v>Q1</v>
      </c>
      <c r="G42" s="17" t="str">
        <f t="shared" si="2"/>
        <v>2013 Q1</v>
      </c>
      <c r="H42" s="18">
        <f t="shared" si="6"/>
        <v>91183.02750000004</v>
      </c>
      <c r="I42" s="19">
        <f>'OPEX&amp;Dep_Int_HOBNI'!I42+'OPEX&amp;Dep_Int_Provincial'!I42</f>
        <v>10251.148333333333</v>
      </c>
      <c r="J42" s="19">
        <f>'OPEX&amp;Dep_Int_HOBNI'!J42+'OPEX&amp;Dep_Int_Provincial'!J42</f>
        <v>2723.2741666666666</v>
      </c>
      <c r="K42" s="42">
        <f t="shared" si="3"/>
        <v>104157.45000000004</v>
      </c>
      <c r="L42" s="20">
        <f t="shared" si="4"/>
        <v>1.47E-2</v>
      </c>
      <c r="M42" s="18">
        <f t="shared" si="7"/>
        <v>111.7</v>
      </c>
      <c r="N42" s="21">
        <f t="shared" si="5"/>
        <v>104269.15000000004</v>
      </c>
      <c r="O42" s="21"/>
    </row>
    <row r="43" spans="2:15" ht="15" thickBot="1">
      <c r="D43" s="15">
        <v>41306</v>
      </c>
      <c r="E43" s="16">
        <f t="shared" si="0"/>
        <v>2013</v>
      </c>
      <c r="F43" s="16" t="str">
        <f t="shared" si="1"/>
        <v>Q1</v>
      </c>
      <c r="G43" s="17" t="str">
        <f t="shared" si="2"/>
        <v>2013 Q1</v>
      </c>
      <c r="H43" s="18">
        <f t="shared" si="6"/>
        <v>104157.45000000004</v>
      </c>
      <c r="I43" s="19">
        <f>'OPEX&amp;Dep_Int_HOBNI'!I43+'OPEX&amp;Dep_Int_Provincial'!I43</f>
        <v>10251.148333333333</v>
      </c>
      <c r="J43" s="19">
        <f>'OPEX&amp;Dep_Int_HOBNI'!J43+'OPEX&amp;Dep_Int_Provincial'!J43</f>
        <v>2723.2741666666666</v>
      </c>
      <c r="K43" s="42">
        <f t="shared" si="3"/>
        <v>117131.87250000004</v>
      </c>
      <c r="L43" s="20">
        <f t="shared" si="4"/>
        <v>1.47E-2</v>
      </c>
      <c r="M43" s="18">
        <f>ROUND(H43*L43/12,2)</f>
        <v>127.59</v>
      </c>
      <c r="N43" s="21">
        <f t="shared" si="5"/>
        <v>117259.46250000004</v>
      </c>
      <c r="O43" s="21"/>
    </row>
    <row r="44" spans="2:15" ht="15" thickBot="1">
      <c r="D44" s="15">
        <v>41334</v>
      </c>
      <c r="E44" s="16">
        <f t="shared" si="0"/>
        <v>2013</v>
      </c>
      <c r="F44" s="16" t="str">
        <f t="shared" si="1"/>
        <v>Q1</v>
      </c>
      <c r="G44" s="17" t="str">
        <f t="shared" si="2"/>
        <v>2013 Q1</v>
      </c>
      <c r="H44" s="18">
        <f t="shared" si="6"/>
        <v>117131.87250000004</v>
      </c>
      <c r="I44" s="19">
        <f>'OPEX&amp;Dep_Int_HOBNI'!I44+'OPEX&amp;Dep_Int_Provincial'!I44</f>
        <v>10251.148333333333</v>
      </c>
      <c r="J44" s="19">
        <f>'OPEX&amp;Dep_Int_HOBNI'!J44+'OPEX&amp;Dep_Int_Provincial'!J44</f>
        <v>2723.2741666666666</v>
      </c>
      <c r="K44" s="42">
        <f>H44+I44+J44</f>
        <v>130106.29500000004</v>
      </c>
      <c r="L44" s="20">
        <f t="shared" si="4"/>
        <v>1.47E-2</v>
      </c>
      <c r="M44" s="18">
        <f t="shared" si="7"/>
        <v>143.49</v>
      </c>
      <c r="N44" s="21">
        <f t="shared" si="5"/>
        <v>130249.78500000005</v>
      </c>
      <c r="O44" s="21"/>
    </row>
    <row r="45" spans="2:15" ht="15" thickBot="1">
      <c r="D45" s="15">
        <v>41365</v>
      </c>
      <c r="E45" s="16">
        <f t="shared" si="0"/>
        <v>2013</v>
      </c>
      <c r="F45" s="16" t="str">
        <f t="shared" si="1"/>
        <v>Q2</v>
      </c>
      <c r="G45" s="17" t="str">
        <f t="shared" si="2"/>
        <v>2013 Q2</v>
      </c>
      <c r="H45" s="18">
        <f t="shared" si="6"/>
        <v>130106.29500000004</v>
      </c>
      <c r="I45" s="19">
        <f>'OPEX&amp;Dep_Int_HOBNI'!I45+'OPEX&amp;Dep_Int_Provincial'!I45</f>
        <v>10251.148333333333</v>
      </c>
      <c r="J45" s="19">
        <f>'OPEX&amp;Dep_Int_HOBNI'!J45+'OPEX&amp;Dep_Int_Provincial'!J45</f>
        <v>2723.2741666666666</v>
      </c>
      <c r="K45" s="42">
        <f>H45+I45+J45</f>
        <v>143080.71750000006</v>
      </c>
      <c r="L45" s="20">
        <f t="shared" si="4"/>
        <v>1.47E-2</v>
      </c>
      <c r="M45" s="18">
        <f t="shared" si="7"/>
        <v>159.38</v>
      </c>
      <c r="N45" s="21">
        <f t="shared" si="5"/>
        <v>143240.09750000006</v>
      </c>
      <c r="O45" s="21"/>
    </row>
    <row r="46" spans="2:15" ht="15" thickBot="1">
      <c r="D46" s="15">
        <v>41395</v>
      </c>
      <c r="E46" s="16">
        <f t="shared" si="0"/>
        <v>2013</v>
      </c>
      <c r="F46" s="16" t="str">
        <f t="shared" si="1"/>
        <v>Q2</v>
      </c>
      <c r="G46" s="17" t="str">
        <f t="shared" si="2"/>
        <v>2013 Q2</v>
      </c>
      <c r="H46" s="18">
        <f t="shared" si="6"/>
        <v>143080.71750000006</v>
      </c>
      <c r="I46" s="19">
        <f>'OPEX&amp;Dep_Int_HOBNI'!I46+'OPEX&amp;Dep_Int_Provincial'!I46</f>
        <v>10251.148333333333</v>
      </c>
      <c r="J46" s="19">
        <f>'OPEX&amp;Dep_Int_HOBNI'!J46+'OPEX&amp;Dep_Int_Provincial'!J46</f>
        <v>2723.2741666666666</v>
      </c>
      <c r="K46" s="42">
        <f t="shared" si="3"/>
        <v>156055.14000000007</v>
      </c>
      <c r="L46" s="20">
        <f t="shared" si="4"/>
        <v>1.47E-2</v>
      </c>
      <c r="M46" s="18">
        <f>ROUND(H46*L46/12,2)</f>
        <v>175.27</v>
      </c>
      <c r="N46" s="21">
        <f t="shared" si="5"/>
        <v>156230.41000000006</v>
      </c>
      <c r="O46" s="21"/>
    </row>
    <row r="47" spans="2:15" ht="15" thickBot="1">
      <c r="D47" s="15">
        <v>41426</v>
      </c>
      <c r="E47" s="16">
        <f t="shared" si="0"/>
        <v>2013</v>
      </c>
      <c r="F47" s="16" t="str">
        <f t="shared" si="1"/>
        <v>Q2</v>
      </c>
      <c r="G47" s="17" t="str">
        <f t="shared" si="2"/>
        <v>2013 Q2</v>
      </c>
      <c r="H47" s="18">
        <f t="shared" si="6"/>
        <v>156055.14000000007</v>
      </c>
      <c r="I47" s="19">
        <f>'OPEX&amp;Dep_Int_HOBNI'!I47+'OPEX&amp;Dep_Int_Provincial'!I47</f>
        <v>10251.148333333333</v>
      </c>
      <c r="J47" s="19">
        <f>'OPEX&amp;Dep_Int_HOBNI'!J47+'OPEX&amp;Dep_Int_Provincial'!J47</f>
        <v>2723.2741666666666</v>
      </c>
      <c r="K47" s="42">
        <f t="shared" si="3"/>
        <v>169029.56250000009</v>
      </c>
      <c r="L47" s="20">
        <f t="shared" si="4"/>
        <v>1.47E-2</v>
      </c>
      <c r="M47" s="18">
        <f t="shared" si="7"/>
        <v>191.17</v>
      </c>
      <c r="N47" s="21">
        <f t="shared" si="5"/>
        <v>169220.7325000001</v>
      </c>
      <c r="O47" s="21"/>
    </row>
    <row r="48" spans="2:15" ht="15" thickBot="1">
      <c r="D48" s="15">
        <v>41456</v>
      </c>
      <c r="E48" s="16">
        <f t="shared" si="0"/>
        <v>2013</v>
      </c>
      <c r="F48" s="16" t="str">
        <f t="shared" si="1"/>
        <v>Q3</v>
      </c>
      <c r="G48" s="17" t="str">
        <f t="shared" si="2"/>
        <v>2013 Q3</v>
      </c>
      <c r="H48" s="18">
        <f t="shared" si="6"/>
        <v>169029.56250000009</v>
      </c>
      <c r="I48" s="19">
        <f>'OPEX&amp;Dep_Int_HOBNI'!I48+'OPEX&amp;Dep_Int_Provincial'!I48</f>
        <v>10251.148333333333</v>
      </c>
      <c r="J48" s="19">
        <f>'OPEX&amp;Dep_Int_HOBNI'!J48+'OPEX&amp;Dep_Int_Provincial'!J48</f>
        <v>2723.2741666666666</v>
      </c>
      <c r="K48" s="42">
        <f t="shared" si="3"/>
        <v>182003.9850000001</v>
      </c>
      <c r="L48" s="20">
        <f t="shared" si="4"/>
        <v>1.47E-2</v>
      </c>
      <c r="M48" s="18">
        <f t="shared" si="7"/>
        <v>207.06</v>
      </c>
      <c r="N48" s="21">
        <f t="shared" si="5"/>
        <v>182211.0450000001</v>
      </c>
      <c r="O48" s="21"/>
    </row>
    <row r="49" spans="4:15" ht="15" thickBot="1">
      <c r="D49" s="15">
        <v>41487</v>
      </c>
      <c r="E49" s="16">
        <f t="shared" si="0"/>
        <v>2013</v>
      </c>
      <c r="F49" s="16" t="str">
        <f t="shared" si="1"/>
        <v>Q3</v>
      </c>
      <c r="G49" s="17" t="str">
        <f t="shared" si="2"/>
        <v>2013 Q3</v>
      </c>
      <c r="H49" s="18">
        <f t="shared" si="6"/>
        <v>182003.9850000001</v>
      </c>
      <c r="I49" s="19">
        <f>'OPEX&amp;Dep_Int_HOBNI'!I49+'OPEX&amp;Dep_Int_Provincial'!I49</f>
        <v>10251.148333333333</v>
      </c>
      <c r="J49" s="19">
        <f>'OPEX&amp;Dep_Int_HOBNI'!J49+'OPEX&amp;Dep_Int_Provincial'!J49</f>
        <v>2723.2741666666666</v>
      </c>
      <c r="K49" s="42">
        <f t="shared" si="3"/>
        <v>194978.40750000012</v>
      </c>
      <c r="L49" s="20">
        <f t="shared" si="4"/>
        <v>1.47E-2</v>
      </c>
      <c r="M49" s="18">
        <f t="shared" si="7"/>
        <v>222.95</v>
      </c>
      <c r="N49" s="21">
        <f t="shared" si="5"/>
        <v>195201.35750000013</v>
      </c>
      <c r="O49" s="21"/>
    </row>
    <row r="50" spans="4:15" ht="15" thickBot="1">
      <c r="D50" s="15">
        <v>41518</v>
      </c>
      <c r="E50" s="16">
        <f t="shared" si="0"/>
        <v>2013</v>
      </c>
      <c r="F50" s="16" t="str">
        <f t="shared" si="1"/>
        <v>Q3</v>
      </c>
      <c r="G50" s="17" t="str">
        <f t="shared" si="2"/>
        <v>2013 Q3</v>
      </c>
      <c r="H50" s="18">
        <f t="shared" si="6"/>
        <v>194978.40750000012</v>
      </c>
      <c r="I50" s="19">
        <f>'OPEX&amp;Dep_Int_HOBNI'!I50+'OPEX&amp;Dep_Int_Provincial'!I50</f>
        <v>10251.148333333333</v>
      </c>
      <c r="J50" s="19">
        <f>'OPEX&amp;Dep_Int_HOBNI'!J50+'OPEX&amp;Dep_Int_Provincial'!J50</f>
        <v>2723.2741666666666</v>
      </c>
      <c r="K50" s="42">
        <f t="shared" si="3"/>
        <v>207952.83000000013</v>
      </c>
      <c r="L50" s="20">
        <f t="shared" si="4"/>
        <v>1.47E-2</v>
      </c>
      <c r="M50" s="18">
        <f t="shared" si="7"/>
        <v>238.85</v>
      </c>
      <c r="N50" s="21">
        <f t="shared" si="5"/>
        <v>208191.68000000014</v>
      </c>
      <c r="O50" s="21"/>
    </row>
    <row r="51" spans="4:15" ht="15" thickBot="1">
      <c r="D51" s="15">
        <v>41548</v>
      </c>
      <c r="E51" s="16">
        <f t="shared" si="0"/>
        <v>2013</v>
      </c>
      <c r="F51" s="16" t="str">
        <f t="shared" si="1"/>
        <v>Q4</v>
      </c>
      <c r="G51" s="17" t="str">
        <f t="shared" si="2"/>
        <v>2013 Q4</v>
      </c>
      <c r="H51" s="18">
        <f t="shared" si="6"/>
        <v>207952.83000000013</v>
      </c>
      <c r="I51" s="19">
        <f>'OPEX&amp;Dep_Int_HOBNI'!I51+'OPEX&amp;Dep_Int_Provincial'!I51</f>
        <v>10251.148333333333</v>
      </c>
      <c r="J51" s="19">
        <f>'OPEX&amp;Dep_Int_HOBNI'!J51+'OPEX&amp;Dep_Int_Provincial'!J51</f>
        <v>2723.2741666666666</v>
      </c>
      <c r="K51" s="42">
        <f t="shared" si="3"/>
        <v>220927.25250000015</v>
      </c>
      <c r="L51" s="20">
        <f t="shared" si="4"/>
        <v>1.47E-2</v>
      </c>
      <c r="M51" s="18">
        <f>ROUND(H51*L51/12,2)</f>
        <v>254.74</v>
      </c>
      <c r="N51" s="21">
        <f t="shared" si="5"/>
        <v>221181.99250000014</v>
      </c>
      <c r="O51" s="21"/>
    </row>
    <row r="52" spans="4:15" ht="15" thickBot="1">
      <c r="D52" s="15">
        <v>41579</v>
      </c>
      <c r="E52" s="16">
        <f t="shared" si="0"/>
        <v>2013</v>
      </c>
      <c r="F52" s="16" t="str">
        <f t="shared" si="1"/>
        <v>Q4</v>
      </c>
      <c r="G52" s="17" t="str">
        <f t="shared" si="2"/>
        <v>2013 Q4</v>
      </c>
      <c r="H52" s="18">
        <f t="shared" si="6"/>
        <v>220927.25250000015</v>
      </c>
      <c r="I52" s="19">
        <f>'OPEX&amp;Dep_Int_HOBNI'!I52+'OPEX&amp;Dep_Int_Provincial'!I52</f>
        <v>10251.148333333333</v>
      </c>
      <c r="J52" s="19">
        <f>'OPEX&amp;Dep_Int_HOBNI'!J52+'OPEX&amp;Dep_Int_Provincial'!J52</f>
        <v>2723.2741666666666</v>
      </c>
      <c r="K52" s="42">
        <f t="shared" si="3"/>
        <v>233901.67500000016</v>
      </c>
      <c r="L52" s="20">
        <f t="shared" si="4"/>
        <v>1.47E-2</v>
      </c>
      <c r="M52" s="18">
        <f t="shared" si="7"/>
        <v>270.64</v>
      </c>
      <c r="N52" s="21">
        <f t="shared" si="5"/>
        <v>234172.31500000018</v>
      </c>
      <c r="O52" s="21"/>
    </row>
    <row r="53" spans="4:15" ht="15" thickBot="1">
      <c r="D53" s="15">
        <v>41609</v>
      </c>
      <c r="E53" s="16">
        <f t="shared" si="0"/>
        <v>2013</v>
      </c>
      <c r="F53" s="16" t="str">
        <f t="shared" si="1"/>
        <v>Q4</v>
      </c>
      <c r="G53" s="17" t="str">
        <f t="shared" si="2"/>
        <v>2013 Q4</v>
      </c>
      <c r="H53" s="18">
        <f t="shared" si="6"/>
        <v>233901.67500000016</v>
      </c>
      <c r="I53" s="19">
        <f>'OPEX&amp;Dep_Int_HOBNI'!I53+'OPEX&amp;Dep_Int_Provincial'!I53</f>
        <v>10251.148333333333</v>
      </c>
      <c r="J53" s="19">
        <f>'OPEX&amp;Dep_Int_HOBNI'!J53+'OPEX&amp;Dep_Int_Provincial'!J53</f>
        <v>2723.2741666666666</v>
      </c>
      <c r="K53" s="42">
        <f t="shared" si="3"/>
        <v>246876.09750000018</v>
      </c>
      <c r="L53" s="20">
        <f t="shared" si="4"/>
        <v>1.47E-2</v>
      </c>
      <c r="M53" s="18">
        <f t="shared" si="7"/>
        <v>286.52999999999997</v>
      </c>
      <c r="N53" s="21">
        <f t="shared" si="5"/>
        <v>247162.62750000018</v>
      </c>
      <c r="O53" s="21">
        <f>SUM(I42:I53)+SUM(J42:J53)+SUM(M42:M53)</f>
        <v>158082.43999999997</v>
      </c>
    </row>
    <row r="54" spans="4:15" ht="15" thickBot="1">
      <c r="D54" s="15">
        <v>41640</v>
      </c>
      <c r="E54" s="16">
        <f t="shared" si="0"/>
        <v>2014</v>
      </c>
      <c r="F54" s="16" t="str">
        <f t="shared" si="1"/>
        <v>Q1</v>
      </c>
      <c r="G54" s="17" t="str">
        <f t="shared" si="2"/>
        <v>2014 Q1</v>
      </c>
      <c r="H54" s="18">
        <f t="shared" si="6"/>
        <v>246876.09750000018</v>
      </c>
      <c r="I54" s="19">
        <f>'OPEX&amp;Dep_Int_HOBNI'!I54+'OPEX&amp;Dep_Int_Provincial'!I54</f>
        <v>12000</v>
      </c>
      <c r="J54" s="19">
        <f>'OPEX&amp;Dep_Int_HOBNI'!J54+'OPEX&amp;Dep_Int_Provincial'!J54</f>
        <v>2859.8691666666668</v>
      </c>
      <c r="K54" s="42">
        <f>H54+I54+J54</f>
        <v>261735.96666666685</v>
      </c>
      <c r="L54" s="20">
        <f t="shared" si="4"/>
        <v>1.47E-2</v>
      </c>
      <c r="M54" s="18">
        <f t="shared" si="7"/>
        <v>302.42</v>
      </c>
      <c r="N54" s="21">
        <f t="shared" si="5"/>
        <v>262038.38666666686</v>
      </c>
      <c r="O54" s="21"/>
    </row>
    <row r="55" spans="4:15" ht="15" thickBot="1">
      <c r="D55" s="15">
        <v>41671</v>
      </c>
      <c r="E55" s="16">
        <f t="shared" si="0"/>
        <v>2014</v>
      </c>
      <c r="F55" s="16" t="str">
        <f t="shared" si="1"/>
        <v>Q1</v>
      </c>
      <c r="G55" s="17" t="str">
        <f t="shared" si="2"/>
        <v>2014 Q1</v>
      </c>
      <c r="H55" s="18">
        <f t="shared" si="6"/>
        <v>261735.96666666685</v>
      </c>
      <c r="I55" s="19">
        <f>'OPEX&amp;Dep_Int_HOBNI'!I55+'OPEX&amp;Dep_Int_Provincial'!I55</f>
        <v>12000</v>
      </c>
      <c r="J55" s="19">
        <f>'OPEX&amp;Dep_Int_HOBNI'!J55+'OPEX&amp;Dep_Int_Provincial'!J55</f>
        <v>2859.8691666666668</v>
      </c>
      <c r="K55" s="42">
        <f t="shared" si="3"/>
        <v>276595.83583333349</v>
      </c>
      <c r="L55" s="20">
        <f t="shared" si="4"/>
        <v>1.47E-2</v>
      </c>
      <c r="M55" s="18">
        <f t="shared" si="7"/>
        <v>320.63</v>
      </c>
      <c r="N55" s="21">
        <f t="shared" si="5"/>
        <v>276916.4658333335</v>
      </c>
      <c r="O55" s="21"/>
    </row>
    <row r="56" spans="4:15" ht="15" thickBot="1">
      <c r="D56" s="15">
        <v>41699</v>
      </c>
      <c r="E56" s="16">
        <f t="shared" si="0"/>
        <v>2014</v>
      </c>
      <c r="F56" s="16" t="str">
        <f t="shared" si="1"/>
        <v>Q1</v>
      </c>
      <c r="G56" s="17" t="str">
        <f t="shared" si="2"/>
        <v>2014 Q1</v>
      </c>
      <c r="H56" s="18">
        <f t="shared" si="6"/>
        <v>276595.83583333349</v>
      </c>
      <c r="I56" s="19">
        <f>'OPEX&amp;Dep_Int_HOBNI'!I56+'OPEX&amp;Dep_Int_Provincial'!I56</f>
        <v>12000</v>
      </c>
      <c r="J56" s="19">
        <f>'OPEX&amp;Dep_Int_HOBNI'!J56+'OPEX&amp;Dep_Int_Provincial'!J56</f>
        <v>2859.8691666666668</v>
      </c>
      <c r="K56" s="42">
        <f t="shared" si="3"/>
        <v>291455.70500000013</v>
      </c>
      <c r="L56" s="20">
        <f t="shared" si="4"/>
        <v>1.47E-2</v>
      </c>
      <c r="M56" s="18">
        <f t="shared" si="7"/>
        <v>338.83</v>
      </c>
      <c r="N56" s="21">
        <f t="shared" si="5"/>
        <v>291794.53500000015</v>
      </c>
      <c r="O56" s="21"/>
    </row>
    <row r="57" spans="4:15" ht="15" thickBot="1">
      <c r="D57" s="15">
        <v>41730</v>
      </c>
      <c r="E57" s="16">
        <f t="shared" si="0"/>
        <v>2014</v>
      </c>
      <c r="F57" s="16" t="str">
        <f t="shared" si="1"/>
        <v>Q2</v>
      </c>
      <c r="G57" s="17" t="str">
        <f t="shared" si="2"/>
        <v>2014 Q2</v>
      </c>
      <c r="H57" s="18">
        <f t="shared" si="6"/>
        <v>291455.70500000013</v>
      </c>
      <c r="I57" s="19">
        <f>'OPEX&amp;Dep_Int_HOBNI'!I57+'OPEX&amp;Dep_Int_Provincial'!I57</f>
        <v>12000</v>
      </c>
      <c r="J57" s="19">
        <f>'OPEX&amp;Dep_Int_HOBNI'!J57+'OPEX&amp;Dep_Int_Provincial'!J57</f>
        <v>2859.8691666666668</v>
      </c>
      <c r="K57" s="42">
        <f t="shared" si="3"/>
        <v>306315.57416666677</v>
      </c>
      <c r="L57" s="20">
        <f t="shared" si="4"/>
        <v>1.47E-2</v>
      </c>
      <c r="M57" s="18">
        <f t="shared" si="7"/>
        <v>357.03</v>
      </c>
      <c r="N57" s="21">
        <f t="shared" si="5"/>
        <v>306672.6041666668</v>
      </c>
      <c r="O57" s="21"/>
    </row>
    <row r="58" spans="4:15" ht="15" thickBot="1">
      <c r="D58" s="15">
        <v>41760</v>
      </c>
      <c r="E58" s="16">
        <f t="shared" si="0"/>
        <v>2014</v>
      </c>
      <c r="F58" s="16" t="str">
        <f t="shared" si="1"/>
        <v>Q2</v>
      </c>
      <c r="G58" s="17" t="str">
        <f t="shared" si="2"/>
        <v>2014 Q2</v>
      </c>
      <c r="H58" s="18">
        <f t="shared" si="6"/>
        <v>306315.57416666677</v>
      </c>
      <c r="I58" s="19">
        <f>'OPEX&amp;Dep_Int_HOBNI'!I58+'OPEX&amp;Dep_Int_Provincial'!I58</f>
        <v>12000</v>
      </c>
      <c r="J58" s="19">
        <f>'OPEX&amp;Dep_Int_HOBNI'!J58+'OPEX&amp;Dep_Int_Provincial'!J58</f>
        <v>2859.8691666666668</v>
      </c>
      <c r="K58" s="42">
        <f t="shared" si="3"/>
        <v>321175.44333333342</v>
      </c>
      <c r="L58" s="20">
        <f t="shared" si="4"/>
        <v>1.47E-2</v>
      </c>
      <c r="M58" s="18">
        <f t="shared" si="7"/>
        <v>375.24</v>
      </c>
      <c r="N58" s="21">
        <f t="shared" si="5"/>
        <v>321550.68333333341</v>
      </c>
      <c r="O58" s="21"/>
    </row>
    <row r="59" spans="4:15" ht="15" thickBot="1">
      <c r="D59" s="15">
        <v>41791</v>
      </c>
      <c r="E59" s="16">
        <f t="shared" si="0"/>
        <v>2014</v>
      </c>
      <c r="F59" s="16" t="str">
        <f t="shared" si="1"/>
        <v>Q2</v>
      </c>
      <c r="G59" s="17" t="str">
        <f t="shared" si="2"/>
        <v>2014 Q2</v>
      </c>
      <c r="H59" s="18">
        <f t="shared" si="6"/>
        <v>321175.44333333342</v>
      </c>
      <c r="I59" s="19">
        <f>'OPEX&amp;Dep_Int_HOBNI'!I59+'OPEX&amp;Dep_Int_Provincial'!I59</f>
        <v>12000</v>
      </c>
      <c r="J59" s="19">
        <f>'OPEX&amp;Dep_Int_HOBNI'!J59+'OPEX&amp;Dep_Int_Provincial'!J59</f>
        <v>2859.8691666666668</v>
      </c>
      <c r="K59" s="42">
        <f t="shared" si="3"/>
        <v>336035.31250000006</v>
      </c>
      <c r="L59" s="20">
        <f t="shared" si="4"/>
        <v>1.47E-2</v>
      </c>
      <c r="M59" s="18">
        <f t="shared" si="7"/>
        <v>393.44</v>
      </c>
      <c r="N59" s="21">
        <f t="shared" si="5"/>
        <v>336428.75250000006</v>
      </c>
      <c r="O59" s="21"/>
    </row>
    <row r="60" spans="4:15" ht="15" thickBot="1">
      <c r="D60" s="15">
        <v>41821</v>
      </c>
      <c r="E60" s="16">
        <f t="shared" si="0"/>
        <v>2014</v>
      </c>
      <c r="F60" s="16" t="str">
        <f t="shared" si="1"/>
        <v>Q3</v>
      </c>
      <c r="G60" s="17" t="str">
        <f t="shared" si="2"/>
        <v>2014 Q3</v>
      </c>
      <c r="H60" s="18">
        <f t="shared" si="6"/>
        <v>336035.31250000006</v>
      </c>
      <c r="I60" s="19">
        <f>'OPEX&amp;Dep_Int_HOBNI'!I60+'OPEX&amp;Dep_Int_Provincial'!I60</f>
        <v>12000</v>
      </c>
      <c r="J60" s="19">
        <f>'OPEX&amp;Dep_Int_HOBNI'!J60+'OPEX&amp;Dep_Int_Provincial'!J60</f>
        <v>2859.8691666666668</v>
      </c>
      <c r="K60" s="42">
        <f t="shared" si="3"/>
        <v>350895.1816666667</v>
      </c>
      <c r="L60" s="20">
        <f t="shared" si="4"/>
        <v>1.47E-2</v>
      </c>
      <c r="M60" s="18">
        <f t="shared" si="7"/>
        <v>411.64</v>
      </c>
      <c r="N60" s="21">
        <f t="shared" si="5"/>
        <v>351306.82166666671</v>
      </c>
      <c r="O60" s="21"/>
    </row>
    <row r="61" spans="4:15" ht="15" thickBot="1">
      <c r="D61" s="15">
        <v>41852</v>
      </c>
      <c r="E61" s="16">
        <f t="shared" si="0"/>
        <v>2014</v>
      </c>
      <c r="F61" s="16" t="str">
        <f t="shared" si="1"/>
        <v>Q3</v>
      </c>
      <c r="G61" s="17" t="str">
        <f t="shared" si="2"/>
        <v>2014 Q3</v>
      </c>
      <c r="H61" s="18">
        <f t="shared" si="6"/>
        <v>350895.1816666667</v>
      </c>
      <c r="I61" s="19">
        <f>'OPEX&amp;Dep_Int_HOBNI'!I61+'OPEX&amp;Dep_Int_Provincial'!I61</f>
        <v>12000</v>
      </c>
      <c r="J61" s="19">
        <f>'OPEX&amp;Dep_Int_HOBNI'!J61+'OPEX&amp;Dep_Int_Provincial'!J61</f>
        <v>2859.8691666666668</v>
      </c>
      <c r="K61" s="42">
        <f t="shared" si="3"/>
        <v>365755.05083333334</v>
      </c>
      <c r="L61" s="20">
        <f t="shared" si="4"/>
        <v>1.47E-2</v>
      </c>
      <c r="M61" s="18">
        <f t="shared" si="7"/>
        <v>429.85</v>
      </c>
      <c r="N61" s="21">
        <f t="shared" si="5"/>
        <v>366184.90083333332</v>
      </c>
      <c r="O61" s="21"/>
    </row>
    <row r="62" spans="4:15" ht="15" thickBot="1">
      <c r="D62" s="15">
        <v>41883</v>
      </c>
      <c r="E62" s="16">
        <f t="shared" si="0"/>
        <v>2014</v>
      </c>
      <c r="F62" s="16" t="str">
        <f t="shared" si="1"/>
        <v>Q3</v>
      </c>
      <c r="G62" s="17" t="str">
        <f t="shared" si="2"/>
        <v>2014 Q3</v>
      </c>
      <c r="H62" s="18">
        <f t="shared" si="6"/>
        <v>365755.05083333334</v>
      </c>
      <c r="I62" s="19">
        <f>'OPEX&amp;Dep_Int_HOBNI'!I62+'OPEX&amp;Dep_Int_Provincial'!I62</f>
        <v>12000</v>
      </c>
      <c r="J62" s="19">
        <f>'OPEX&amp;Dep_Int_HOBNI'!J62+'OPEX&amp;Dep_Int_Provincial'!J62</f>
        <v>2859.8691666666668</v>
      </c>
      <c r="K62" s="42">
        <f t="shared" si="3"/>
        <v>380614.92</v>
      </c>
      <c r="L62" s="20">
        <f t="shared" si="4"/>
        <v>1.47E-2</v>
      </c>
      <c r="M62" s="18">
        <f t="shared" si="7"/>
        <v>448.05</v>
      </c>
      <c r="N62" s="21">
        <f t="shared" si="5"/>
        <v>381062.97</v>
      </c>
      <c r="O62" s="21"/>
    </row>
    <row r="63" spans="4:15" ht="15" thickBot="1">
      <c r="D63" s="15">
        <v>41913</v>
      </c>
      <c r="E63" s="16">
        <f t="shared" si="0"/>
        <v>2014</v>
      </c>
      <c r="F63" s="16" t="str">
        <f t="shared" si="1"/>
        <v>Q4</v>
      </c>
      <c r="G63" s="17" t="str">
        <f t="shared" si="2"/>
        <v>2014 Q4</v>
      </c>
      <c r="H63" s="18">
        <f t="shared" si="6"/>
        <v>380614.92</v>
      </c>
      <c r="I63" s="19">
        <f>'OPEX&amp;Dep_Int_HOBNI'!I63+'OPEX&amp;Dep_Int_Provincial'!I63</f>
        <v>12000</v>
      </c>
      <c r="J63" s="19">
        <f>'OPEX&amp;Dep_Int_HOBNI'!J63+'OPEX&amp;Dep_Int_Provincial'!J63</f>
        <v>2859.8691666666668</v>
      </c>
      <c r="K63" s="42">
        <f t="shared" si="3"/>
        <v>395474.78916666663</v>
      </c>
      <c r="L63" s="20">
        <f t="shared" si="4"/>
        <v>1.47E-2</v>
      </c>
      <c r="M63" s="18">
        <f t="shared" si="7"/>
        <v>466.25</v>
      </c>
      <c r="N63" s="21">
        <f t="shared" si="5"/>
        <v>395941.03916666663</v>
      </c>
      <c r="O63" s="21"/>
    </row>
    <row r="64" spans="4:15" ht="15" thickBot="1">
      <c r="D64" s="15">
        <v>41944</v>
      </c>
      <c r="E64" s="16">
        <f t="shared" si="0"/>
        <v>2014</v>
      </c>
      <c r="F64" s="16" t="str">
        <f t="shared" si="1"/>
        <v>Q4</v>
      </c>
      <c r="G64" s="17" t="str">
        <f t="shared" si="2"/>
        <v>2014 Q4</v>
      </c>
      <c r="H64" s="18">
        <f t="shared" si="6"/>
        <v>395474.78916666663</v>
      </c>
      <c r="I64" s="19">
        <f>'OPEX&amp;Dep_Int_HOBNI'!I64+'OPEX&amp;Dep_Int_Provincial'!I64</f>
        <v>12000</v>
      </c>
      <c r="J64" s="19">
        <f>'OPEX&amp;Dep_Int_HOBNI'!J64+'OPEX&amp;Dep_Int_Provincial'!J64</f>
        <v>2859.8691666666668</v>
      </c>
      <c r="K64" s="42">
        <f t="shared" si="3"/>
        <v>410334.65833333327</v>
      </c>
      <c r="L64" s="20">
        <f t="shared" si="4"/>
        <v>1.47E-2</v>
      </c>
      <c r="M64" s="18">
        <f t="shared" si="7"/>
        <v>484.46</v>
      </c>
      <c r="N64" s="21">
        <f t="shared" si="5"/>
        <v>410819.11833333329</v>
      </c>
      <c r="O64" s="21"/>
    </row>
    <row r="65" spans="4:15" ht="15" thickBot="1">
      <c r="D65" s="15">
        <v>41974</v>
      </c>
      <c r="E65" s="16">
        <f t="shared" si="0"/>
        <v>2014</v>
      </c>
      <c r="F65" s="16" t="str">
        <f t="shared" si="1"/>
        <v>Q4</v>
      </c>
      <c r="G65" s="17" t="str">
        <f t="shared" si="2"/>
        <v>2014 Q4</v>
      </c>
      <c r="H65" s="18">
        <f t="shared" si="6"/>
        <v>410334.65833333327</v>
      </c>
      <c r="I65" s="19">
        <f>'OPEX&amp;Dep_Int_HOBNI'!I65+'OPEX&amp;Dep_Int_Provincial'!I65</f>
        <v>12000</v>
      </c>
      <c r="J65" s="19">
        <f>'OPEX&amp;Dep_Int_HOBNI'!J65+'OPEX&amp;Dep_Int_Provincial'!J65</f>
        <v>2859.8691666666668</v>
      </c>
      <c r="K65" s="42">
        <f>H65+I65+J65</f>
        <v>425194.52749999991</v>
      </c>
      <c r="L65" s="20">
        <f t="shared" si="4"/>
        <v>1.47E-2</v>
      </c>
      <c r="M65" s="18">
        <f>ROUND(H65*L65/12,2)</f>
        <v>502.66</v>
      </c>
      <c r="N65" s="21">
        <f>K65+M65</f>
        <v>425697.18749999988</v>
      </c>
      <c r="O65" s="21">
        <f>SUM(I54:I65)+SUM(J54:J65)+SUM(M54:M65)</f>
        <v>183148.93</v>
      </c>
    </row>
    <row r="66" spans="4:15" ht="15" thickBot="1">
      <c r="D66" s="27"/>
      <c r="E66" s="28"/>
      <c r="H66" s="27"/>
      <c r="I66" s="27"/>
      <c r="J66" s="29"/>
      <c r="K66" s="29"/>
      <c r="L66" s="29"/>
      <c r="M66" s="30"/>
      <c r="N66" s="31"/>
      <c r="O66" s="30"/>
    </row>
    <row r="67" spans="4:15" ht="15" thickTop="1">
      <c r="D67" s="4" t="s">
        <v>35</v>
      </c>
      <c r="F67" s="32"/>
      <c r="G67" s="33"/>
      <c r="I67" s="34">
        <f>SUM(I6:I65)</f>
        <v>276923.8075</v>
      </c>
      <c r="J67" s="34">
        <f>SUM(J6:J65)</f>
        <v>148270.72000000009</v>
      </c>
      <c r="K67" s="34"/>
      <c r="L67" s="35"/>
      <c r="M67" s="34">
        <f>SUM(M6:M65)</f>
        <v>8760.33</v>
      </c>
      <c r="N67" s="36">
        <f>I67+J67+M67</f>
        <v>433954.8575000001</v>
      </c>
      <c r="O67" s="37">
        <f>SUM(O6:O65)</f>
        <v>433954.85749999993</v>
      </c>
    </row>
    <row r="70" spans="4:15">
      <c r="M70" s="31"/>
    </row>
    <row r="76" spans="4:15">
      <c r="L76" s="38"/>
    </row>
    <row r="77" spans="4:15">
      <c r="L77" s="38"/>
    </row>
    <row r="78" spans="4:15">
      <c r="L78" s="38"/>
    </row>
    <row r="79" spans="4:15">
      <c r="L79" s="38"/>
    </row>
    <row r="80" spans="4:15">
      <c r="L80" s="38"/>
    </row>
    <row r="81" spans="12:12">
      <c r="L81" s="38"/>
    </row>
    <row r="82" spans="12:12">
      <c r="L82" s="38"/>
    </row>
    <row r="83" spans="12:12">
      <c r="L83" s="38"/>
    </row>
    <row r="84" spans="12:12">
      <c r="L84" s="38"/>
    </row>
    <row r="85" spans="12:12">
      <c r="L85" s="38"/>
    </row>
    <row r="86" spans="12:12">
      <c r="L86" s="38"/>
    </row>
    <row r="87" spans="12:12">
      <c r="L87" s="38"/>
    </row>
    <row r="88" spans="12:12">
      <c r="L88" s="38"/>
    </row>
    <row r="89" spans="12:12">
      <c r="L89" s="38"/>
    </row>
    <row r="90" spans="12:12">
      <c r="L90" s="38"/>
    </row>
    <row r="91" spans="12:12">
      <c r="L91" s="38"/>
    </row>
    <row r="92" spans="12:12">
      <c r="L92" s="38"/>
    </row>
    <row r="93" spans="12:12">
      <c r="L93" s="38"/>
    </row>
    <row r="94" spans="12:12">
      <c r="L94" s="38"/>
    </row>
    <row r="95" spans="12:12">
      <c r="L95" s="38"/>
    </row>
    <row r="96" spans="12:12">
      <c r="L96" s="38"/>
    </row>
    <row r="97" spans="6:12">
      <c r="L97" s="39"/>
    </row>
    <row r="98" spans="6:12">
      <c r="L98" s="39"/>
    </row>
    <row r="99" spans="6:12">
      <c r="L99" s="39"/>
    </row>
    <row r="100" spans="6:12">
      <c r="L100" s="39"/>
    </row>
    <row r="101" spans="6:12">
      <c r="L101" s="39"/>
    </row>
    <row r="102" spans="6:12">
      <c r="L102" s="40"/>
    </row>
    <row r="103" spans="6:12">
      <c r="F103" s="41"/>
    </row>
  </sheetData>
  <mergeCells count="1">
    <mergeCell ref="D1:O1"/>
  </mergeCells>
  <conditionalFormatting sqref="C42 C13:C25">
    <cfRule type="cellIs" dxfId="0" priority="1" stopIfTrue="1" operator="notEqual">
      <formula>0.0147</formula>
    </cfRule>
  </conditionalFormatting>
  <pageMargins left="0.7" right="0.7" top="0.75" bottom="0.75" header="0.3" footer="0.3"/>
  <pageSetup scale="45" orientation="portrait" verticalDpi="597" r:id="rId1"/>
  <ignoredErrors>
    <ignoredError sqref="K6 I66 K7:K65 I6:J65 C13" unlockedFormula="1"/>
    <ignoredError sqref="N6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2:H9"/>
  <sheetViews>
    <sheetView workbookViewId="0">
      <selection activeCell="A2" sqref="A2:H9"/>
    </sheetView>
  </sheetViews>
  <sheetFormatPr defaultRowHeight="14.4"/>
  <sheetData>
    <row r="2" spans="1:8">
      <c r="A2" s="48"/>
      <c r="B2" s="48"/>
      <c r="C2" s="48"/>
      <c r="D2" s="48"/>
      <c r="E2" s="48"/>
      <c r="F2" s="48"/>
      <c r="G2" s="48"/>
      <c r="H2" s="48"/>
    </row>
    <row r="3" spans="1:8">
      <c r="A3" s="48"/>
      <c r="B3" s="48"/>
      <c r="C3" s="49"/>
      <c r="D3" s="49"/>
      <c r="E3" s="49"/>
      <c r="F3" s="49"/>
      <c r="G3" s="49"/>
      <c r="H3" s="50"/>
    </row>
    <row r="4" spans="1:8">
      <c r="A4" s="48"/>
      <c r="B4" s="48"/>
      <c r="C4" s="48"/>
      <c r="D4" s="48"/>
      <c r="E4" s="48"/>
      <c r="F4" s="48"/>
      <c r="G4" s="48"/>
      <c r="H4" s="48"/>
    </row>
    <row r="5" spans="1:8">
      <c r="A5" s="48"/>
      <c r="B5" s="48"/>
      <c r="C5" s="48"/>
      <c r="D5" s="48"/>
      <c r="E5" s="48"/>
      <c r="F5" s="48"/>
      <c r="G5" s="48"/>
      <c r="H5" s="48"/>
    </row>
    <row r="6" spans="1:8">
      <c r="A6" s="48"/>
      <c r="B6" s="48"/>
      <c r="C6" s="48"/>
      <c r="D6" s="48"/>
      <c r="E6" s="48"/>
      <c r="F6" s="48"/>
      <c r="G6" s="48"/>
      <c r="H6" s="48"/>
    </row>
    <row r="7" spans="1:8">
      <c r="A7" s="48"/>
      <c r="B7" s="48"/>
      <c r="C7" s="48"/>
      <c r="D7" s="48"/>
      <c r="E7" s="48"/>
      <c r="F7" s="48"/>
      <c r="G7" s="48"/>
      <c r="H7" s="48"/>
    </row>
    <row r="8" spans="1:8">
      <c r="A8" s="48"/>
      <c r="B8" s="48"/>
      <c r="C8" s="48"/>
      <c r="D8" s="48"/>
      <c r="E8" s="48"/>
      <c r="F8" s="48"/>
      <c r="G8" s="48"/>
      <c r="H8" s="48"/>
    </row>
    <row r="9" spans="1:8">
      <c r="A9" s="48"/>
      <c r="B9" s="48"/>
      <c r="C9" s="48"/>
      <c r="D9" s="48"/>
      <c r="E9" s="48"/>
      <c r="F9" s="48"/>
      <c r="G9" s="48"/>
      <c r="H9" s="48"/>
    </row>
  </sheetData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F_Adder_Int_HOBNI</vt:lpstr>
      <vt:lpstr>F_Adder_Int_Provincial</vt:lpstr>
      <vt:lpstr>F_Adder_Combined</vt:lpstr>
      <vt:lpstr>OPEX&amp;Dep_Int_HOBNI</vt:lpstr>
      <vt:lpstr>OPEX&amp;Dep_Int_Provincial</vt:lpstr>
      <vt:lpstr>OPEX&amp;Dep_Int_Combined</vt:lpstr>
      <vt:lpstr>Customer&amp; Adder</vt:lpstr>
      <vt:lpstr>F_Adder_Combined!Print_Area</vt:lpstr>
      <vt:lpstr>F_Adder_Int_HOBNI!Print_Area</vt:lpstr>
      <vt:lpstr>F_Adder_Int_Provincial!Print_Area</vt:lpstr>
      <vt:lpstr>'OPEX&amp;Dep_Int_Combined'!Print_Area</vt:lpstr>
      <vt:lpstr>'OPEX&amp;Dep_Int_HOBNI'!Print_Area</vt:lpstr>
      <vt:lpstr>'OPEX&amp;Dep_Int_Provincial'!Print_Area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dsullivan</dc:creator>
  <cp:lastModifiedBy>dsullivan</cp:lastModifiedBy>
  <cp:lastPrinted>2013-10-21T20:43:44Z</cp:lastPrinted>
  <dcterms:created xsi:type="dcterms:W3CDTF">2013-10-21T14:35:11Z</dcterms:created>
  <dcterms:modified xsi:type="dcterms:W3CDTF">2014-04-23T13:43:03Z</dcterms:modified>
</cp:coreProperties>
</file>