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5300" windowHeight="7944" firstSheet="1" activeTab="4"/>
  </bookViews>
  <sheets>
    <sheet name="Boggs'Data" sheetId="1" state="hidden" r:id="rId1"/>
    <sheet name="ForFiling" sheetId="2" r:id="rId2"/>
    <sheet name="InventoryLevels" sheetId="3" state="hidden" r:id="rId3"/>
    <sheet name="ChargeParameters" sheetId="4" state="hidden" r:id="rId4"/>
    <sheet name="REX1 Inventory" sheetId="5" r:id="rId5"/>
    <sheet name="Sheet1" sheetId="6" r:id="rId6"/>
  </sheets>
  <calcPr calcId="145621"/>
</workbook>
</file>

<file path=xl/calcChain.xml><?xml version="1.0" encoding="utf-8"?>
<calcChain xmlns="http://schemas.openxmlformats.org/spreadsheetml/2006/main">
  <c r="E14" i="2" l="1"/>
  <c r="D14" i="2"/>
  <c r="F14" i="2" s="1"/>
  <c r="F13" i="2"/>
  <c r="F12" i="2"/>
  <c r="F11" i="2"/>
  <c r="F10" i="2"/>
  <c r="F9" i="2"/>
  <c r="F20" i="3" l="1"/>
  <c r="F29" i="3"/>
  <c r="F16" i="3"/>
  <c r="E10" i="3"/>
  <c r="F7" i="3"/>
  <c r="F42" i="3"/>
  <c r="H30" i="3"/>
  <c r="H33" i="3" s="1"/>
  <c r="K28" i="3"/>
  <c r="K10" i="3"/>
  <c r="R70" i="4"/>
  <c r="Q70" i="4"/>
  <c r="I10" i="3" l="1"/>
  <c r="F19" i="3"/>
  <c r="F50" i="3" l="1"/>
  <c r="H15" i="3"/>
  <c r="H21" i="3" s="1"/>
  <c r="H24" i="3" s="1"/>
  <c r="H12" i="3"/>
  <c r="S94" i="4"/>
  <c r="S82" i="4"/>
  <c r="R94" i="4"/>
  <c r="Q94" i="4"/>
  <c r="R93" i="4"/>
  <c r="Q93" i="4"/>
  <c r="R92" i="4"/>
  <c r="Q92" i="4"/>
  <c r="R91" i="4"/>
  <c r="Q91" i="4"/>
  <c r="R90" i="4"/>
  <c r="Q90" i="4"/>
  <c r="R89" i="4"/>
  <c r="Q89" i="4"/>
  <c r="R88" i="4"/>
  <c r="Q88" i="4"/>
  <c r="R87" i="4"/>
  <c r="Q87" i="4"/>
  <c r="R86" i="4"/>
  <c r="Q86" i="4"/>
  <c r="R85" i="4"/>
  <c r="Q85" i="4"/>
  <c r="R84" i="4"/>
  <c r="Q84" i="4"/>
  <c r="R83" i="4"/>
  <c r="Q83" i="4"/>
  <c r="R82" i="4"/>
  <c r="R81" i="4"/>
  <c r="R80" i="4"/>
  <c r="R79" i="4"/>
  <c r="R78" i="4"/>
  <c r="R77" i="4"/>
  <c r="R76" i="4"/>
  <c r="R75" i="4"/>
  <c r="R74" i="4"/>
  <c r="R73" i="4"/>
  <c r="R72" i="4"/>
  <c r="R71" i="4"/>
  <c r="R8" i="4"/>
  <c r="Q82" i="4"/>
  <c r="Q81" i="4"/>
  <c r="Q80" i="4"/>
  <c r="Q79" i="4"/>
  <c r="Q78" i="4"/>
  <c r="Q77" i="4"/>
  <c r="Q76" i="4"/>
  <c r="Q75" i="4"/>
  <c r="Q74" i="4"/>
  <c r="Q73" i="4"/>
  <c r="Q72" i="4"/>
  <c r="Q71" i="4"/>
  <c r="Q8" i="4"/>
  <c r="E7" i="3" l="1"/>
  <c r="I49" i="3" l="1"/>
  <c r="I47" i="3"/>
  <c r="O38" i="3"/>
  <c r="O29" i="3"/>
  <c r="N37" i="3"/>
  <c r="O20" i="3"/>
  <c r="N19" i="3"/>
  <c r="O11" i="3"/>
  <c r="N10" i="3"/>
  <c r="I48" i="3"/>
  <c r="F48" i="3"/>
  <c r="L49" i="3"/>
  <c r="K48" i="3"/>
  <c r="F49" i="3"/>
  <c r="E49" i="3"/>
  <c r="E48" i="3"/>
  <c r="F47" i="3"/>
  <c r="E47" i="3"/>
  <c r="F43" i="3"/>
  <c r="E43" i="3"/>
  <c r="D44" i="3"/>
  <c r="D49" i="3"/>
  <c r="D48" i="3"/>
  <c r="D47" i="3"/>
  <c r="D43" i="3"/>
  <c r="D21" i="3"/>
  <c r="D24" i="3" s="1"/>
  <c r="D30" i="3" s="1"/>
  <c r="D33" i="3" s="1"/>
  <c r="D39" i="3" s="1"/>
  <c r="F12" i="3"/>
  <c r="F15" i="3" s="1"/>
  <c r="F21" i="3" s="1"/>
  <c r="F24" i="3" s="1"/>
  <c r="F30" i="3" s="1"/>
  <c r="F33" i="3" s="1"/>
  <c r="F39" i="3" s="1"/>
  <c r="E12" i="3"/>
  <c r="E15" i="3" s="1"/>
  <c r="E21" i="3" s="1"/>
  <c r="E24" i="3" s="1"/>
  <c r="E30" i="3" s="1"/>
  <c r="E33" i="3" s="1"/>
  <c r="E39" i="3" s="1"/>
  <c r="D15" i="3"/>
  <c r="D12" i="3"/>
  <c r="E44" i="3" l="1"/>
  <c r="F51" i="3"/>
  <c r="I44" i="3"/>
  <c r="N28" i="3"/>
  <c r="F44" i="3"/>
  <c r="F45" i="3" s="1"/>
  <c r="M57" i="1"/>
  <c r="K47" i="1"/>
  <c r="M73" i="1" l="1"/>
  <c r="N73" i="1" s="1"/>
  <c r="M72" i="1"/>
  <c r="L73" i="1"/>
  <c r="L72" i="1"/>
  <c r="N72" i="1" s="1"/>
  <c r="M67" i="1"/>
  <c r="L67" i="1"/>
  <c r="L68" i="1"/>
  <c r="N67" i="1" l="1"/>
  <c r="P67" i="1" s="1"/>
  <c r="M60" i="1"/>
  <c r="O72" i="1" s="1"/>
  <c r="H25" i="2" s="1"/>
  <c r="I26" i="2" s="1"/>
  <c r="I27" i="2" s="1"/>
  <c r="M58" i="1"/>
  <c r="N61" i="1" s="1"/>
  <c r="M68" i="1" s="1"/>
  <c r="N68" i="1" s="1"/>
  <c r="P68" i="1" s="1"/>
  <c r="P69" i="1" s="1"/>
  <c r="L52" i="1"/>
  <c r="K52" i="1"/>
  <c r="M59" i="1" s="1"/>
  <c r="O73" i="1" s="1"/>
  <c r="P73" i="1" l="1"/>
  <c r="P72" i="1"/>
  <c r="P74" i="1" s="1"/>
  <c r="O63" i="1"/>
  <c r="D45" i="1" s="1"/>
  <c r="D46" i="1" s="1"/>
  <c r="B10" i="2"/>
  <c r="B11" i="2" s="1"/>
  <c r="B12" i="2" s="1"/>
  <c r="I29" i="2" l="1"/>
  <c r="I31" i="2" s="1"/>
  <c r="D50" i="1"/>
  <c r="C44" i="1"/>
  <c r="I11" i="1"/>
  <c r="I10" i="1"/>
  <c r="I9" i="1"/>
  <c r="I8" i="1"/>
  <c r="E38" i="1"/>
  <c r="C40" i="1"/>
  <c r="D40" i="1"/>
  <c r="C26" i="1"/>
  <c r="C16" i="1"/>
  <c r="H13" i="1"/>
  <c r="E13" i="1"/>
  <c r="D13" i="1"/>
  <c r="F31" i="1"/>
  <c r="F30" i="1"/>
  <c r="F29" i="1"/>
  <c r="F28" i="1"/>
  <c r="F21" i="1"/>
  <c r="F20" i="1"/>
  <c r="F19" i="1"/>
  <c r="F18" i="1"/>
  <c r="B29" i="1"/>
  <c r="B30" i="1" s="1"/>
  <c r="B31" i="1" s="1"/>
  <c r="F8" i="1"/>
  <c r="F13" i="1" s="1"/>
  <c r="F9" i="1"/>
  <c r="F10" i="1"/>
  <c r="F11" i="1"/>
  <c r="B19" i="1"/>
  <c r="B20" i="1" s="1"/>
  <c r="B21" i="1" s="1"/>
  <c r="B10" i="1"/>
  <c r="B11" i="1" s="1"/>
  <c r="B9" i="1"/>
  <c r="E40" i="1" l="1"/>
  <c r="D44" i="1" s="1"/>
  <c r="D51" i="1" s="1"/>
  <c r="D52" i="1" s="1"/>
</calcChain>
</file>

<file path=xl/comments1.xml><?xml version="1.0" encoding="utf-8"?>
<comments xmlns="http://schemas.openxmlformats.org/spreadsheetml/2006/main">
  <authors>
    <author>Farmer</author>
  </authors>
  <commentList>
    <comment ref="D45" authorId="0">
      <text>
        <r>
          <rPr>
            <b/>
            <sz val="9"/>
            <color indexed="81"/>
            <rFont val="Tahoma"/>
            <family val="2"/>
          </rPr>
          <t>Farmer:$43-48/meter to acquire 
$38/hr*1hr(crew)+$10/hr(truck)
$13/hr(3rdparty)
$28 for rural, $9(Townhouse) - assumed all in average $13</t>
        </r>
      </text>
    </comment>
  </commentList>
</comments>
</file>

<file path=xl/sharedStrings.xml><?xml version="1.0" encoding="utf-8"?>
<sst xmlns="http://schemas.openxmlformats.org/spreadsheetml/2006/main" count="264" uniqueCount="124">
  <si>
    <t>2014 CoS</t>
  </si>
  <si>
    <t>REX 1 meteres</t>
  </si>
  <si>
    <t>Documentation for Settlement Agreement</t>
  </si>
  <si>
    <t>CDM</t>
  </si>
  <si>
    <t>New Connections</t>
  </si>
  <si>
    <t>Reverification</t>
  </si>
  <si>
    <t>Total</t>
  </si>
  <si>
    <t>REX 1 Meter Deployment Data</t>
  </si>
  <si>
    <t>REX 2 Meter Deployment Data</t>
  </si>
  <si>
    <t>E10T1S75</t>
  </si>
  <si>
    <t>C1S Meter Deployment Data</t>
  </si>
  <si>
    <t>REX 1 Purchases</t>
  </si>
  <si>
    <t>C1S Purchases</t>
  </si>
  <si>
    <t>REX 2 Purchases</t>
  </si>
  <si>
    <t>Weighted Average Cost REX 1</t>
  </si>
  <si>
    <t>Count</t>
  </si>
  <si>
    <t>Total Cost</t>
  </si>
  <si>
    <t>* REX 1 meters deployed under the 3rd Tranche Pilot Program are included in Totals.</t>
  </si>
  <si>
    <t>Difference</t>
  </si>
  <si>
    <t>Proposed Adjustment to Stranded Meter Deferral Account</t>
  </si>
  <si>
    <t>Weighted Average Unit Cost</t>
  </si>
  <si>
    <t>Write down</t>
  </si>
  <si>
    <t>Unit Adjustment</t>
  </si>
  <si>
    <t>Total Adjustment</t>
  </si>
  <si>
    <t>Number of Eligible REX 1 Meters</t>
  </si>
  <si>
    <t>Unit Write Down</t>
  </si>
  <si>
    <t>Amount removed from the Account</t>
  </si>
  <si>
    <t>BHI Crew Costs</t>
  </si>
  <si>
    <t>1 hour truck time</t>
  </si>
  <si>
    <t>hours</t>
  </si>
  <si>
    <t>crew members</t>
  </si>
  <si>
    <t>3rd party costs</t>
  </si>
  <si>
    <t>rural installations</t>
  </si>
  <si>
    <t>Townhouse installations</t>
  </si>
  <si>
    <t>average costs</t>
  </si>
  <si>
    <t>2007 reverifications</t>
  </si>
  <si>
    <t>2008 reverifications</t>
  </si>
  <si>
    <t>Dumb Meter costs</t>
  </si>
  <si>
    <t>Derivation of Dumb Meter Installed Cost</t>
  </si>
  <si>
    <t>BHI hourly costs</t>
  </si>
  <si>
    <t>labour/hour</t>
  </si>
  <si>
    <t>3rd party unit cost</t>
  </si>
  <si>
    <t>BHI Installs</t>
  </si>
  <si>
    <t>3rd Party Installs</t>
  </si>
  <si>
    <t>Weighted Average Install cost</t>
  </si>
  <si>
    <t>Total Cost of Installed "Dumb" meter</t>
  </si>
  <si>
    <t>*</t>
  </si>
  <si>
    <t>50-50 weighting</t>
  </si>
  <si>
    <t xml:space="preserve">Meter </t>
  </si>
  <si>
    <t>Installation cost</t>
  </si>
  <si>
    <t xml:space="preserve">BHI </t>
  </si>
  <si>
    <t xml:space="preserve">3rd party </t>
  </si>
  <si>
    <t>Installer</t>
  </si>
  <si>
    <t>Actual Weighting</t>
  </si>
  <si>
    <t>Weighting</t>
  </si>
  <si>
    <t>Weighted Cost</t>
  </si>
  <si>
    <t>REX 1 Deployment Data</t>
  </si>
  <si>
    <t>Derivation of Adjustment to Stranded Meter Deferral Account Balance</t>
  </si>
  <si>
    <t>Meter</t>
  </si>
  <si>
    <t>Installation Costs</t>
  </si>
  <si>
    <t>Burlington Hydro crew costs</t>
  </si>
  <si>
    <t>Contractor costs</t>
  </si>
  <si>
    <t>Proportion installed by Burlington Hydro crews</t>
  </si>
  <si>
    <t>Proportion installed by Contractor</t>
  </si>
  <si>
    <t>Weighted Average Installation Costs</t>
  </si>
  <si>
    <t>Number of Eligible Meters</t>
  </si>
  <si>
    <t>Reduction to Balance Recorded in Stranded Meter Deferral Account</t>
  </si>
  <si>
    <t>Unit Cost Data of Dumb Meter</t>
  </si>
  <si>
    <t>Average Cost of Deployed REX 1 Meter</t>
  </si>
  <si>
    <t>Unit Cost Difference</t>
  </si>
  <si>
    <t>Benefits Burden Rate</t>
  </si>
  <si>
    <t xml:space="preserve">"Dumb" Meter Installed Cost </t>
  </si>
  <si>
    <t>Opening</t>
  </si>
  <si>
    <t>Additions</t>
  </si>
  <si>
    <t xml:space="preserve">  CDM</t>
  </si>
  <si>
    <t xml:space="preserve">  New Connections</t>
  </si>
  <si>
    <t>Closing</t>
  </si>
  <si>
    <t>EM</t>
  </si>
  <si>
    <t>C1S</t>
  </si>
  <si>
    <t>REX1</t>
  </si>
  <si>
    <t>Year: 2006</t>
  </si>
  <si>
    <t>Year: 2007</t>
  </si>
  <si>
    <t>Year: 2008</t>
  </si>
  <si>
    <t>Year: 2009</t>
  </si>
  <si>
    <t>Total New Connections</t>
  </si>
  <si>
    <t>Other Meters</t>
  </si>
  <si>
    <t>Totals 2006-2009</t>
  </si>
  <si>
    <t>CHECK</t>
  </si>
  <si>
    <t>Deployment by Type</t>
  </si>
  <si>
    <t>Deployment</t>
  </si>
  <si>
    <t>Deploment Details</t>
  </si>
  <si>
    <t>Total Meter Change Outs</t>
  </si>
  <si>
    <t>Meter Change Outs</t>
  </si>
  <si>
    <t xml:space="preserve">  Meter Change Out</t>
  </si>
  <si>
    <t xml:space="preserve">Notes: </t>
  </si>
  <si>
    <t>Wholesale purchases are purchases measured at the wholesale meter. Class consumption is monthly usage</t>
  </si>
  <si>
    <t>measured at the retail meter, unadjusted for losses (i.e., the retail consumption amount). Number of customers is</t>
  </si>
  <si>
    <t>defined as number of connections (i.e., meters). Add or delete rate classes as appropriate.</t>
  </si>
  <si>
    <t>Consumption should reflect usage in the month, not the month in which it was billed (e.g what was used in January</t>
  </si>
  <si>
    <t>not what was billed in January, etc.).</t>
  </si>
  <si>
    <t>Residential</t>
  </si>
  <si>
    <t>GS&lt;50</t>
  </si>
  <si>
    <t>GS&gt;50</t>
  </si>
  <si>
    <t>Streetlights</t>
  </si>
  <si>
    <t>USL</t>
  </si>
  <si>
    <t>Wholesale</t>
  </si>
  <si>
    <t>Customer</t>
  </si>
  <si>
    <t xml:space="preserve"># of </t>
  </si>
  <si>
    <t>Purchased kWh</t>
  </si>
  <si>
    <t>kWh</t>
  </si>
  <si>
    <t>Connections</t>
  </si>
  <si>
    <t>kW</t>
  </si>
  <si>
    <t xml:space="preserve">   </t>
  </si>
  <si>
    <t xml:space="preserve"> </t>
  </si>
  <si>
    <t>Change</t>
  </si>
  <si>
    <t>REX2</t>
  </si>
  <si>
    <t>Kevin's Total</t>
  </si>
  <si>
    <t>Diference</t>
  </si>
  <si>
    <t>* BHI purchased  REX1 Network Form 12S to deploy in a condominium.</t>
  </si>
  <si>
    <t>2006 Opening</t>
  </si>
  <si>
    <t>2009 Closing</t>
  </si>
  <si>
    <t>Summary 2006-2009</t>
  </si>
  <si>
    <t>Burlington Hydro - REX1 Meter Data</t>
  </si>
  <si>
    <t>Deployment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</si>
</sst>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[$-409]m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6" fontId="0" fillId="0" borderId="0" xfId="0" applyNumberFormat="1"/>
    <xf numFmtId="9" fontId="0" fillId="0" borderId="0" xfId="0" applyNumberFormat="1"/>
    <xf numFmtId="43" fontId="0" fillId="0" borderId="0" xfId="0" applyNumberFormat="1"/>
    <xf numFmtId="2" fontId="0" fillId="0" borderId="0" xfId="0" applyNumberFormat="1"/>
    <xf numFmtId="164" fontId="0" fillId="0" borderId="0" xfId="1" applyNumberFormat="1" applyFont="1" applyAlignment="1">
      <alignment horizontal="center"/>
    </xf>
    <xf numFmtId="43" fontId="4" fillId="0" borderId="0" xfId="1" applyFont="1"/>
    <xf numFmtId="43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wrapText="1"/>
    </xf>
    <xf numFmtId="164" fontId="6" fillId="0" borderId="0" xfId="1" applyNumberFormat="1" applyFont="1"/>
    <xf numFmtId="10" fontId="0" fillId="0" borderId="0" xfId="2" applyNumberFormat="1" applyFont="1"/>
    <xf numFmtId="164" fontId="6" fillId="0" borderId="0" xfId="0" applyNumberFormat="1" applyFont="1"/>
    <xf numFmtId="17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 wrapText="1"/>
    </xf>
    <xf numFmtId="3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 applyBorder="1"/>
    <xf numFmtId="3" fontId="8" fillId="0" borderId="0" xfId="0" applyNumberFormat="1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4"/>
  <sheetViews>
    <sheetView zoomScale="80" zoomScaleNormal="80" workbookViewId="0">
      <selection activeCell="C8" sqref="C8"/>
    </sheetView>
  </sheetViews>
  <sheetFormatPr defaultRowHeight="14.4" x14ac:dyDescent="0.3"/>
  <cols>
    <col min="1" max="1" width="22.5546875" customWidth="1"/>
    <col min="2" max="2" width="13.88671875" customWidth="1"/>
    <col min="3" max="3" width="11.77734375" customWidth="1"/>
    <col min="4" max="4" width="15.6640625" bestFit="1" customWidth="1"/>
    <col min="5" max="5" width="12.44140625" bestFit="1" customWidth="1"/>
    <col min="6" max="6" width="9.33203125" bestFit="1" customWidth="1"/>
    <col min="7" max="7" width="1.33203125" customWidth="1"/>
    <col min="8" max="8" width="9.33203125" bestFit="1" customWidth="1"/>
    <col min="9" max="9" width="8.88671875" customWidth="1"/>
    <col min="10" max="10" width="1.109375" customWidth="1"/>
    <col min="11" max="11" width="9.3320312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3" spans="1:11" x14ac:dyDescent="0.3">
      <c r="A3" t="s">
        <v>2</v>
      </c>
    </row>
    <row r="5" spans="1:11" x14ac:dyDescent="0.3">
      <c r="C5" s="34" t="s">
        <v>7</v>
      </c>
      <c r="D5" s="34"/>
      <c r="E5" s="34"/>
      <c r="F5" s="34"/>
      <c r="K5" t="s">
        <v>11</v>
      </c>
    </row>
    <row r="6" spans="1:11" s="6" customFormat="1" x14ac:dyDescent="0.3">
      <c r="C6" s="6" t="s">
        <v>3</v>
      </c>
      <c r="D6" s="6" t="s">
        <v>4</v>
      </c>
      <c r="E6" s="6" t="s">
        <v>5</v>
      </c>
      <c r="F6" s="6" t="s">
        <v>6</v>
      </c>
      <c r="H6" s="6" t="s">
        <v>9</v>
      </c>
      <c r="I6" s="6" t="s">
        <v>18</v>
      </c>
    </row>
    <row r="8" spans="1:11" x14ac:dyDescent="0.3">
      <c r="B8">
        <v>2006</v>
      </c>
      <c r="C8" s="1">
        <v>498</v>
      </c>
      <c r="D8" s="1">
        <v>500</v>
      </c>
      <c r="E8" s="1"/>
      <c r="F8" s="1">
        <f>SUM(C8:E8)</f>
        <v>998</v>
      </c>
      <c r="G8" s="1"/>
      <c r="H8" s="1">
        <v>1123</v>
      </c>
      <c r="I8" s="1">
        <f>+H8-F8</f>
        <v>125</v>
      </c>
      <c r="J8" s="1"/>
      <c r="K8" s="1">
        <v>1000</v>
      </c>
    </row>
    <row r="9" spans="1:11" x14ac:dyDescent="0.3">
      <c r="B9">
        <f>+B8+1</f>
        <v>2007</v>
      </c>
      <c r="C9" s="1"/>
      <c r="D9" s="1">
        <v>1206</v>
      </c>
      <c r="E9" s="1">
        <v>1410</v>
      </c>
      <c r="F9" s="1">
        <f>SUM(C9:E9)</f>
        <v>2616</v>
      </c>
      <c r="G9" s="1"/>
      <c r="H9" s="1">
        <v>2091</v>
      </c>
      <c r="I9" s="1">
        <f t="shared" ref="I9:I11" si="0">+H9-F9</f>
        <v>-525</v>
      </c>
      <c r="J9" s="1"/>
      <c r="K9" s="1">
        <v>4000</v>
      </c>
    </row>
    <row r="10" spans="1:11" x14ac:dyDescent="0.3">
      <c r="B10">
        <f t="shared" ref="B10:B11" si="1">+B9+1</f>
        <v>2008</v>
      </c>
      <c r="C10" s="1"/>
      <c r="D10" s="1">
        <v>495</v>
      </c>
      <c r="E10" s="1">
        <v>927</v>
      </c>
      <c r="F10" s="1">
        <f>SUM(C10:E10)</f>
        <v>1422</v>
      </c>
      <c r="G10" s="1"/>
      <c r="H10" s="1">
        <v>1822</v>
      </c>
      <c r="I10" s="1">
        <f t="shared" si="0"/>
        <v>400</v>
      </c>
      <c r="J10" s="1"/>
      <c r="K10" s="1">
        <v>400</v>
      </c>
    </row>
    <row r="11" spans="1:11" x14ac:dyDescent="0.3">
      <c r="B11">
        <f t="shared" si="1"/>
        <v>2009</v>
      </c>
      <c r="C11" s="1"/>
      <c r="D11" s="1">
        <v>200</v>
      </c>
      <c r="E11" s="1"/>
      <c r="F11" s="1">
        <f>SUM(C11:E11)</f>
        <v>200</v>
      </c>
      <c r="G11" s="1"/>
      <c r="H11" s="1">
        <v>200</v>
      </c>
      <c r="I11" s="1">
        <f t="shared" si="0"/>
        <v>0</v>
      </c>
      <c r="J11" s="1"/>
      <c r="K11" s="1"/>
    </row>
    <row r="12" spans="1:11" x14ac:dyDescent="0.3"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B13" t="s">
        <v>6</v>
      </c>
      <c r="C13" s="1"/>
      <c r="D13" s="1">
        <f>SUM(D8:D12)</f>
        <v>2401</v>
      </c>
      <c r="E13" s="1">
        <f>SUM(E8:E12)</f>
        <v>2337</v>
      </c>
      <c r="F13" s="1">
        <f>SUM(F8:F12)</f>
        <v>5236</v>
      </c>
      <c r="G13" s="13" t="s">
        <v>46</v>
      </c>
      <c r="H13" s="1">
        <f>SUM(H8:H12)</f>
        <v>5236</v>
      </c>
      <c r="I13" s="1"/>
      <c r="J13" s="1"/>
      <c r="K13" s="1"/>
    </row>
    <row r="15" spans="1:11" x14ac:dyDescent="0.3">
      <c r="B15" t="s">
        <v>10</v>
      </c>
      <c r="K15" t="s">
        <v>12</v>
      </c>
    </row>
    <row r="16" spans="1:11" x14ac:dyDescent="0.3">
      <c r="C16" t="str">
        <f>+C6</f>
        <v>CDM</v>
      </c>
      <c r="D16" t="s">
        <v>4</v>
      </c>
      <c r="E16" t="s">
        <v>5</v>
      </c>
      <c r="F16" t="s">
        <v>6</v>
      </c>
    </row>
    <row r="18" spans="2:11" x14ac:dyDescent="0.3">
      <c r="B18">
        <v>2006</v>
      </c>
      <c r="E18">
        <v>703</v>
      </c>
      <c r="F18">
        <f>SUM(C18:E18)</f>
        <v>703</v>
      </c>
      <c r="K18" s="3">
        <v>1200</v>
      </c>
    </row>
    <row r="19" spans="2:11" x14ac:dyDescent="0.3">
      <c r="B19">
        <f>+B18+1</f>
        <v>2007</v>
      </c>
      <c r="F19">
        <f>SUM(C19:E19)</f>
        <v>0</v>
      </c>
    </row>
    <row r="20" spans="2:11" x14ac:dyDescent="0.3">
      <c r="B20">
        <f t="shared" ref="B20:B21" si="2">+B19+1</f>
        <v>2008</v>
      </c>
      <c r="F20">
        <f>SUM(C20:E20)</f>
        <v>0</v>
      </c>
    </row>
    <row r="21" spans="2:11" x14ac:dyDescent="0.3">
      <c r="B21">
        <f t="shared" si="2"/>
        <v>2009</v>
      </c>
      <c r="F21">
        <f>SUM(C21:E21)</f>
        <v>0</v>
      </c>
    </row>
    <row r="23" spans="2:11" x14ac:dyDescent="0.3">
      <c r="B23" t="s">
        <v>6</v>
      </c>
    </row>
    <row r="25" spans="2:11" x14ac:dyDescent="0.3">
      <c r="B25" t="s">
        <v>8</v>
      </c>
      <c r="K25" t="s">
        <v>13</v>
      </c>
    </row>
    <row r="26" spans="2:11" x14ac:dyDescent="0.3">
      <c r="C26" t="str">
        <f>+C6</f>
        <v>CDM</v>
      </c>
      <c r="D26" t="s">
        <v>4</v>
      </c>
      <c r="E26" t="s">
        <v>5</v>
      </c>
      <c r="F26" t="s">
        <v>6</v>
      </c>
    </row>
    <row r="28" spans="2:11" x14ac:dyDescent="0.3">
      <c r="B28">
        <v>2006</v>
      </c>
      <c r="F28">
        <f>SUM(C28:E28)</f>
        <v>0</v>
      </c>
    </row>
    <row r="29" spans="2:11" x14ac:dyDescent="0.3">
      <c r="B29">
        <f>+B28+1</f>
        <v>2007</v>
      </c>
      <c r="F29">
        <f>SUM(C29:E29)</f>
        <v>0</v>
      </c>
    </row>
    <row r="30" spans="2:11" x14ac:dyDescent="0.3">
      <c r="B30">
        <f t="shared" ref="B30:B31" si="3">+B29+1</f>
        <v>2008</v>
      </c>
      <c r="D30">
        <v>470</v>
      </c>
      <c r="F30">
        <f>SUM(C30:E30)</f>
        <v>470</v>
      </c>
    </row>
    <row r="31" spans="2:11" x14ac:dyDescent="0.3">
      <c r="B31">
        <f t="shared" si="3"/>
        <v>2009</v>
      </c>
      <c r="F31">
        <f>SUM(C31:E31)</f>
        <v>0</v>
      </c>
    </row>
    <row r="33" spans="2:15" x14ac:dyDescent="0.3">
      <c r="B33" t="s">
        <v>6</v>
      </c>
    </row>
    <row r="35" spans="2:15" x14ac:dyDescent="0.3">
      <c r="B35" t="s">
        <v>17</v>
      </c>
    </row>
    <row r="36" spans="2:15" x14ac:dyDescent="0.3">
      <c r="B36" t="s">
        <v>14</v>
      </c>
    </row>
    <row r="37" spans="2:15" x14ac:dyDescent="0.3">
      <c r="C37" t="s">
        <v>15</v>
      </c>
      <c r="D37" t="s">
        <v>16</v>
      </c>
      <c r="E37" t="s">
        <v>20</v>
      </c>
    </row>
    <row r="38" spans="2:15" x14ac:dyDescent="0.3">
      <c r="C38" s="1">
        <v>4738</v>
      </c>
      <c r="D38" s="1">
        <v>503853</v>
      </c>
      <c r="E38">
        <f>ROUND(+D38/C38,2)</f>
        <v>106.34</v>
      </c>
    </row>
    <row r="39" spans="2:15" x14ac:dyDescent="0.3">
      <c r="C39" s="2">
        <v>0</v>
      </c>
      <c r="D39" s="2">
        <v>0</v>
      </c>
    </row>
    <row r="40" spans="2:15" x14ac:dyDescent="0.3">
      <c r="C40" s="1">
        <f>SUM(C38:C39)</f>
        <v>4738</v>
      </c>
      <c r="D40" s="1">
        <f>SUM(D38:D39)</f>
        <v>503853</v>
      </c>
      <c r="E40">
        <f t="shared" ref="E40" si="4">ROUND(+D40/C40,2)</f>
        <v>106.34</v>
      </c>
    </row>
    <row r="42" spans="2:15" x14ac:dyDescent="0.3">
      <c r="B42" t="s">
        <v>19</v>
      </c>
      <c r="K42" t="s">
        <v>37</v>
      </c>
    </row>
    <row r="43" spans="2:15" x14ac:dyDescent="0.3">
      <c r="B43" t="s">
        <v>22</v>
      </c>
      <c r="K43">
        <v>38.880000000000003</v>
      </c>
      <c r="L43">
        <v>43</v>
      </c>
      <c r="M43">
        <v>48</v>
      </c>
    </row>
    <row r="44" spans="2:15" x14ac:dyDescent="0.3">
      <c r="C44" s="4" t="str">
        <f>+E37</f>
        <v>Weighted Average Unit Cost</v>
      </c>
      <c r="D44">
        <f>+E40</f>
        <v>106.34</v>
      </c>
    </row>
    <row r="45" spans="2:15" x14ac:dyDescent="0.3">
      <c r="C45" s="4" t="s">
        <v>71</v>
      </c>
      <c r="D45" s="5">
        <f>ROUND(+O63,2)</f>
        <v>76.86</v>
      </c>
      <c r="K45" t="s">
        <v>27</v>
      </c>
      <c r="N45" t="s">
        <v>31</v>
      </c>
    </row>
    <row r="46" spans="2:15" x14ac:dyDescent="0.3">
      <c r="C46" s="4" t="s">
        <v>21</v>
      </c>
      <c r="D46" s="12">
        <f>ROUND(+D44-D45,2)</f>
        <v>29.48</v>
      </c>
      <c r="K46" s="9">
        <v>38</v>
      </c>
      <c r="L46" t="s">
        <v>40</v>
      </c>
      <c r="N46">
        <v>28</v>
      </c>
      <c r="O46" t="s">
        <v>32</v>
      </c>
    </row>
    <row r="47" spans="2:15" x14ac:dyDescent="0.3">
      <c r="C47" s="4"/>
      <c r="D47" s="12"/>
      <c r="K47" s="19">
        <f>19428/(69541+11719)</f>
        <v>0.23908442037903027</v>
      </c>
      <c r="L47" t="s">
        <v>70</v>
      </c>
      <c r="N47">
        <v>9</v>
      </c>
      <c r="O47" t="s">
        <v>33</v>
      </c>
    </row>
    <row r="48" spans="2:15" x14ac:dyDescent="0.3">
      <c r="K48">
        <v>2</v>
      </c>
      <c r="L48" t="s">
        <v>30</v>
      </c>
      <c r="N48">
        <v>13</v>
      </c>
      <c r="O48" t="s">
        <v>34</v>
      </c>
    </row>
    <row r="49" spans="2:15" x14ac:dyDescent="0.3">
      <c r="B49" t="s">
        <v>23</v>
      </c>
      <c r="K49">
        <v>0.5</v>
      </c>
      <c r="L49" t="s">
        <v>29</v>
      </c>
    </row>
    <row r="50" spans="2:15" x14ac:dyDescent="0.3">
      <c r="C50" s="4" t="s">
        <v>24</v>
      </c>
      <c r="D50" s="3">
        <f>+F13-C8</f>
        <v>4738</v>
      </c>
      <c r="K50" s="9">
        <v>10</v>
      </c>
      <c r="L50" t="s">
        <v>28</v>
      </c>
      <c r="N50" s="10">
        <v>1</v>
      </c>
      <c r="O50" t="s">
        <v>35</v>
      </c>
    </row>
    <row r="51" spans="2:15" x14ac:dyDescent="0.3">
      <c r="C51" s="4" t="s">
        <v>25</v>
      </c>
      <c r="D51">
        <f>+D46</f>
        <v>29.48</v>
      </c>
      <c r="K51" s="10">
        <v>1</v>
      </c>
      <c r="L51" t="s">
        <v>4</v>
      </c>
      <c r="N51" s="1">
        <v>300</v>
      </c>
      <c r="O51" t="s">
        <v>36</v>
      </c>
    </row>
    <row r="52" spans="2:15" x14ac:dyDescent="0.3">
      <c r="C52" s="4" t="s">
        <v>26</v>
      </c>
      <c r="D52" s="14">
        <f>ROUND(+D50*D51,2)</f>
        <v>139676.24</v>
      </c>
      <c r="K52" s="3">
        <f>+E10-N51</f>
        <v>627</v>
      </c>
      <c r="L52" t="str">
        <f>+O51</f>
        <v>2008 reverifications</v>
      </c>
    </row>
    <row r="56" spans="2:15" x14ac:dyDescent="0.3">
      <c r="K56" t="s">
        <v>38</v>
      </c>
    </row>
    <row r="57" spans="2:15" x14ac:dyDescent="0.3">
      <c r="K57" t="s">
        <v>39</v>
      </c>
      <c r="M57" s="9">
        <f>+K48*K49*K46*(1+K47)+K50*K49</f>
        <v>52.085207974403154</v>
      </c>
    </row>
    <row r="58" spans="2:15" x14ac:dyDescent="0.3">
      <c r="K58" t="s">
        <v>41</v>
      </c>
      <c r="M58">
        <f>+N48</f>
        <v>13</v>
      </c>
    </row>
    <row r="59" spans="2:15" x14ac:dyDescent="0.3">
      <c r="K59" t="s">
        <v>42</v>
      </c>
      <c r="M59" s="3">
        <f>+K51*D13+K52+E11</f>
        <v>3028</v>
      </c>
    </row>
    <row r="60" spans="2:15" x14ac:dyDescent="0.3">
      <c r="K60" t="s">
        <v>43</v>
      </c>
      <c r="M60" s="3">
        <f>+E9+N51</f>
        <v>1710</v>
      </c>
    </row>
    <row r="61" spans="2:15" x14ac:dyDescent="0.3">
      <c r="K61" t="s">
        <v>44</v>
      </c>
      <c r="N61" s="11">
        <f>(+M57*M59+M58*M60)/(+M60+M59)</f>
        <v>37.978896105211639</v>
      </c>
    </row>
    <row r="63" spans="2:15" x14ac:dyDescent="0.3">
      <c r="K63" t="s">
        <v>45</v>
      </c>
      <c r="O63" s="11">
        <f>+N61+K43</f>
        <v>76.858896105211642</v>
      </c>
    </row>
    <row r="65" spans="11:16" x14ac:dyDescent="0.3">
      <c r="K65" t="s">
        <v>47</v>
      </c>
    </row>
    <row r="66" spans="11:16" x14ac:dyDescent="0.3">
      <c r="K66" t="s">
        <v>52</v>
      </c>
      <c r="L66" t="s">
        <v>48</v>
      </c>
      <c r="M66" t="s">
        <v>49</v>
      </c>
      <c r="N66" t="s">
        <v>6</v>
      </c>
      <c r="O66" t="s">
        <v>54</v>
      </c>
      <c r="P66" t="s">
        <v>55</v>
      </c>
    </row>
    <row r="67" spans="11:16" x14ac:dyDescent="0.3">
      <c r="K67" t="s">
        <v>51</v>
      </c>
      <c r="L67">
        <f>+K43</f>
        <v>38.880000000000003</v>
      </c>
      <c r="M67">
        <f>+N48</f>
        <v>13</v>
      </c>
      <c r="N67">
        <f>SUM(L67:M67)</f>
        <v>51.88</v>
      </c>
      <c r="O67" s="10">
        <v>0.5</v>
      </c>
      <c r="P67">
        <f>+O67*N67</f>
        <v>25.94</v>
      </c>
    </row>
    <row r="68" spans="11:16" x14ac:dyDescent="0.3">
      <c r="K68" t="s">
        <v>50</v>
      </c>
      <c r="L68" s="11">
        <f>+K43</f>
        <v>38.880000000000003</v>
      </c>
      <c r="M68" s="11">
        <f>+N61</f>
        <v>37.978896105211639</v>
      </c>
      <c r="N68" s="11">
        <f>SUM(L68:M68)</f>
        <v>76.858896105211642</v>
      </c>
      <c r="O68" s="10">
        <v>0.5</v>
      </c>
      <c r="P68">
        <f>ROUND(+O68*N68,2)</f>
        <v>38.43</v>
      </c>
    </row>
    <row r="69" spans="11:16" x14ac:dyDescent="0.3">
      <c r="P69">
        <f>SUM(P67:P68)</f>
        <v>64.37</v>
      </c>
    </row>
    <row r="70" spans="11:16" x14ac:dyDescent="0.3">
      <c r="K70" t="s">
        <v>53</v>
      </c>
    </row>
    <row r="71" spans="11:16" x14ac:dyDescent="0.3">
      <c r="K71" t="s">
        <v>52</v>
      </c>
      <c r="L71" t="s">
        <v>48</v>
      </c>
      <c r="M71" t="s">
        <v>49</v>
      </c>
      <c r="N71" t="s">
        <v>6</v>
      </c>
      <c r="O71" t="s">
        <v>54</v>
      </c>
      <c r="P71" t="s">
        <v>55</v>
      </c>
    </row>
    <row r="72" spans="11:16" x14ac:dyDescent="0.3">
      <c r="K72" t="s">
        <v>51</v>
      </c>
      <c r="L72">
        <f>+K43</f>
        <v>38.880000000000003</v>
      </c>
      <c r="M72">
        <f>+N48</f>
        <v>13</v>
      </c>
      <c r="N72">
        <f>SUM(L72:M72)</f>
        <v>51.88</v>
      </c>
      <c r="O72" s="10">
        <f>+M60/(D13+E13)</f>
        <v>0.36091177712114814</v>
      </c>
      <c r="P72">
        <f>ROUND(+O72*N72,2)</f>
        <v>18.72</v>
      </c>
    </row>
    <row r="73" spans="11:16" x14ac:dyDescent="0.3">
      <c r="K73" t="s">
        <v>50</v>
      </c>
      <c r="L73" s="11">
        <f>+K43</f>
        <v>38.880000000000003</v>
      </c>
      <c r="M73" s="11">
        <f>+M57</f>
        <v>52.085207974403154</v>
      </c>
      <c r="N73" s="11">
        <f>SUM(L73:M73)</f>
        <v>90.965207974403157</v>
      </c>
      <c r="O73" s="10">
        <f>+M59/(D13+E13)</f>
        <v>0.63908822287885181</v>
      </c>
      <c r="P73">
        <f>ROUND(+O73*N73,2)</f>
        <v>58.13</v>
      </c>
    </row>
    <row r="74" spans="11:16" x14ac:dyDescent="0.3">
      <c r="P74">
        <f>SUM(P72:P73)</f>
        <v>76.849999999999994</v>
      </c>
    </row>
  </sheetData>
  <sheetProtection password="DEC0" sheet="1" objects="1" scenarios="1" selectLockedCells="1" selectUnlockedCells="1"/>
  <mergeCells count="1">
    <mergeCell ref="C5:F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4" workbookViewId="0">
      <selection activeCell="I31" sqref="I31"/>
    </sheetView>
  </sheetViews>
  <sheetFormatPr defaultRowHeight="14.4" x14ac:dyDescent="0.3"/>
  <cols>
    <col min="4" max="4" width="11.21875" customWidth="1"/>
    <col min="5" max="5" width="12.21875" customWidth="1"/>
    <col min="7" max="7" width="0.8867187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  <c r="E3" s="20"/>
    </row>
    <row r="5" spans="1:12" x14ac:dyDescent="0.3">
      <c r="B5" t="s">
        <v>56</v>
      </c>
    </row>
    <row r="6" spans="1:12" x14ac:dyDescent="0.3">
      <c r="C6" s="34" t="s">
        <v>7</v>
      </c>
      <c r="D6" s="34"/>
      <c r="E6" s="34"/>
      <c r="F6" s="34"/>
      <c r="H6" s="16"/>
      <c r="I6" s="16"/>
      <c r="J6" s="16"/>
      <c r="K6" s="16"/>
      <c r="L6" s="16"/>
    </row>
    <row r="7" spans="1:12" s="8" customFormat="1" ht="30" customHeight="1" x14ac:dyDescent="0.3">
      <c r="A7" s="7"/>
      <c r="B7" s="7"/>
      <c r="C7" s="7" t="s">
        <v>3</v>
      </c>
      <c r="D7" s="7" t="s">
        <v>4</v>
      </c>
      <c r="E7" s="7" t="s">
        <v>5</v>
      </c>
      <c r="F7" s="7" t="s">
        <v>6</v>
      </c>
      <c r="G7" s="7"/>
      <c r="H7" s="17"/>
      <c r="I7" s="17"/>
      <c r="J7" s="17"/>
      <c r="K7" s="17"/>
      <c r="L7" s="17"/>
    </row>
    <row r="8" spans="1:12" x14ac:dyDescent="0.3">
      <c r="H8" s="16"/>
      <c r="J8" s="16"/>
      <c r="K8" s="16"/>
      <c r="L8" s="16"/>
    </row>
    <row r="9" spans="1:12" x14ac:dyDescent="0.3">
      <c r="B9">
        <v>2006</v>
      </c>
      <c r="C9" s="1">
        <v>500</v>
      </c>
      <c r="D9" s="1">
        <v>0</v>
      </c>
      <c r="E9" s="1">
        <v>0</v>
      </c>
      <c r="F9" s="1">
        <f>SUM(C9:E9)</f>
        <v>500</v>
      </c>
      <c r="G9" s="1"/>
      <c r="H9" s="18"/>
      <c r="I9" s="18"/>
      <c r="J9" s="18"/>
      <c r="K9" s="18"/>
      <c r="L9" s="16"/>
    </row>
    <row r="10" spans="1:12" x14ac:dyDescent="0.3">
      <c r="B10">
        <f>+B9+1</f>
        <v>2007</v>
      </c>
      <c r="C10" s="1"/>
      <c r="D10" s="1">
        <v>799</v>
      </c>
      <c r="E10" s="1">
        <v>1343</v>
      </c>
      <c r="F10" s="1">
        <f t="shared" ref="F10:F14" si="0">SUM(C10:E10)</f>
        <v>2142</v>
      </c>
      <c r="G10" s="1"/>
      <c r="H10" s="18"/>
      <c r="I10" s="18"/>
      <c r="J10" s="18"/>
      <c r="K10" s="18"/>
      <c r="L10" s="16"/>
    </row>
    <row r="11" spans="1:12" x14ac:dyDescent="0.3">
      <c r="B11">
        <f t="shared" ref="B11:B12" si="1">+B10+1</f>
        <v>2008</v>
      </c>
      <c r="C11" s="1"/>
      <c r="D11" s="1">
        <v>626</v>
      </c>
      <c r="E11" s="1">
        <v>1272</v>
      </c>
      <c r="F11" s="1">
        <f t="shared" si="0"/>
        <v>1898</v>
      </c>
      <c r="G11" s="1"/>
      <c r="H11" s="18"/>
      <c r="I11" s="18"/>
      <c r="J11" s="18"/>
      <c r="K11" s="18"/>
      <c r="L11" s="16"/>
    </row>
    <row r="12" spans="1:12" x14ac:dyDescent="0.3">
      <c r="B12">
        <f t="shared" si="1"/>
        <v>2009</v>
      </c>
      <c r="C12" s="1"/>
      <c r="D12" s="1">
        <v>200</v>
      </c>
      <c r="E12" s="1"/>
      <c r="F12" s="1">
        <f t="shared" si="0"/>
        <v>200</v>
      </c>
      <c r="G12" s="1"/>
      <c r="H12" s="18"/>
      <c r="I12" s="18"/>
      <c r="J12" s="18"/>
      <c r="K12" s="18"/>
      <c r="L12" s="16"/>
    </row>
    <row r="13" spans="1:12" x14ac:dyDescent="0.3">
      <c r="C13" s="1"/>
      <c r="D13" s="1"/>
      <c r="E13" s="1"/>
      <c r="F13" s="1">
        <f t="shared" si="0"/>
        <v>0</v>
      </c>
      <c r="G13" s="1"/>
      <c r="H13" s="18"/>
      <c r="I13" s="18"/>
      <c r="J13" s="18"/>
      <c r="K13" s="18"/>
      <c r="L13" s="16"/>
    </row>
    <row r="14" spans="1:12" x14ac:dyDescent="0.3">
      <c r="B14" t="s">
        <v>6</v>
      </c>
      <c r="C14" s="1"/>
      <c r="D14" s="1">
        <f>SUM(D9:D12)</f>
        <v>1625</v>
      </c>
      <c r="E14" s="1">
        <f>SUM(E9:E12)</f>
        <v>2615</v>
      </c>
      <c r="F14" s="1">
        <f t="shared" si="0"/>
        <v>4240</v>
      </c>
      <c r="G14" s="1"/>
      <c r="H14" s="18"/>
      <c r="I14" s="1"/>
      <c r="J14" s="1"/>
      <c r="K14" s="1"/>
    </row>
    <row r="16" spans="1:12" x14ac:dyDescent="0.3">
      <c r="B16" t="s">
        <v>57</v>
      </c>
    </row>
    <row r="17" spans="2:9" x14ac:dyDescent="0.3">
      <c r="B17" t="s">
        <v>68</v>
      </c>
      <c r="I17">
        <v>106.34</v>
      </c>
    </row>
    <row r="18" spans="2:9" x14ac:dyDescent="0.3">
      <c r="B18" t="s">
        <v>67</v>
      </c>
    </row>
    <row r="19" spans="2:9" x14ac:dyDescent="0.3">
      <c r="B19" t="s">
        <v>58</v>
      </c>
      <c r="H19">
        <v>38.880000000000003</v>
      </c>
    </row>
    <row r="20" spans="2:9" x14ac:dyDescent="0.3">
      <c r="B20" t="s">
        <v>59</v>
      </c>
    </row>
    <row r="21" spans="2:9" x14ac:dyDescent="0.3">
      <c r="C21" t="s">
        <v>60</v>
      </c>
      <c r="F21" s="11">
        <v>52.085207974403154</v>
      </c>
    </row>
    <row r="22" spans="2:9" x14ac:dyDescent="0.3">
      <c r="C22" t="s">
        <v>61</v>
      </c>
      <c r="F22" s="12">
        <v>13</v>
      </c>
    </row>
    <row r="23" spans="2:9" x14ac:dyDescent="0.3">
      <c r="C23" t="s">
        <v>62</v>
      </c>
      <c r="F23" s="10">
        <v>0.63908822287885181</v>
      </c>
    </row>
    <row r="24" spans="2:9" x14ac:dyDescent="0.3">
      <c r="C24" t="s">
        <v>63</v>
      </c>
      <c r="F24" s="10">
        <v>0.36091177712114814</v>
      </c>
    </row>
    <row r="25" spans="2:9" ht="16.2" x14ac:dyDescent="0.45">
      <c r="C25" t="s">
        <v>64</v>
      </c>
      <c r="H25" s="15">
        <f>+F24*F22+F23*F21</f>
        <v>37.978896105211639</v>
      </c>
    </row>
    <row r="26" spans="2:9" ht="16.2" x14ac:dyDescent="0.45">
      <c r="C26" t="s">
        <v>6</v>
      </c>
      <c r="I26" s="15">
        <f>+H25+H19</f>
        <v>76.858896105211642</v>
      </c>
    </row>
    <row r="27" spans="2:9" x14ac:dyDescent="0.3">
      <c r="B27" t="s">
        <v>69</v>
      </c>
      <c r="I27" s="11">
        <f>+I17-I26</f>
        <v>29.481103894788362</v>
      </c>
    </row>
    <row r="29" spans="2:9" x14ac:dyDescent="0.3">
      <c r="B29" t="s">
        <v>65</v>
      </c>
      <c r="I29" s="3">
        <f>+D14+E14</f>
        <v>4240</v>
      </c>
    </row>
    <row r="31" spans="2:9" x14ac:dyDescent="0.3">
      <c r="B31" t="s">
        <v>66</v>
      </c>
      <c r="I31" s="3">
        <f>+I29*I27</f>
        <v>124999.88051390265</v>
      </c>
    </row>
  </sheetData>
  <sheetProtection selectLockedCells="1" selectUnlockedCells="1"/>
  <mergeCells count="1">
    <mergeCell ref="C6:F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53"/>
  <sheetViews>
    <sheetView topLeftCell="A22" zoomScale="70" zoomScaleNormal="70" workbookViewId="0">
      <selection activeCell="F20" sqref="F20"/>
    </sheetView>
  </sheetViews>
  <sheetFormatPr defaultRowHeight="14.4" x14ac:dyDescent="0.3"/>
  <cols>
    <col min="2" max="2" width="18.5546875" bestFit="1" customWidth="1"/>
    <col min="3" max="3" width="0.6640625" customWidth="1"/>
    <col min="6" max="6" width="8.88671875" style="25"/>
    <col min="7" max="7" width="2" style="25" bestFit="1" customWidth="1"/>
    <col min="11" max="11" width="11.6640625" customWidth="1"/>
    <col min="12" max="12" width="12.88671875" customWidth="1"/>
  </cols>
  <sheetData>
    <row r="3" spans="2:15" x14ac:dyDescent="0.3">
      <c r="N3" t="s">
        <v>87</v>
      </c>
      <c r="O3" t="s">
        <v>87</v>
      </c>
    </row>
    <row r="4" spans="2:15" s="7" customFormat="1" ht="28.2" customHeight="1" x14ac:dyDescent="0.3">
      <c r="D4" s="7" t="s">
        <v>77</v>
      </c>
      <c r="E4" s="7" t="s">
        <v>78</v>
      </c>
      <c r="F4" s="26" t="s">
        <v>79</v>
      </c>
      <c r="G4" s="26"/>
      <c r="H4" s="7" t="s">
        <v>115</v>
      </c>
      <c r="I4" s="7" t="s">
        <v>85</v>
      </c>
      <c r="K4" s="7" t="s">
        <v>84</v>
      </c>
      <c r="L4" s="7" t="s">
        <v>91</v>
      </c>
      <c r="N4" s="7" t="s">
        <v>4</v>
      </c>
      <c r="O4" s="7" t="s">
        <v>92</v>
      </c>
    </row>
    <row r="5" spans="2:15" x14ac:dyDescent="0.3">
      <c r="B5" t="s">
        <v>80</v>
      </c>
    </row>
    <row r="6" spans="2:15" x14ac:dyDescent="0.3">
      <c r="B6" t="s">
        <v>72</v>
      </c>
      <c r="D6">
        <v>0</v>
      </c>
      <c r="E6">
        <v>0</v>
      </c>
      <c r="F6" s="25">
        <v>0</v>
      </c>
      <c r="H6">
        <v>0</v>
      </c>
    </row>
    <row r="7" spans="2:15" x14ac:dyDescent="0.3">
      <c r="B7" t="s">
        <v>73</v>
      </c>
      <c r="D7">
        <v>0</v>
      </c>
      <c r="E7">
        <f>200+500+500</f>
        <v>1200</v>
      </c>
      <c r="F7" s="25">
        <f>500</f>
        <v>500</v>
      </c>
      <c r="H7">
        <v>0</v>
      </c>
      <c r="I7">
        <v>0</v>
      </c>
    </row>
    <row r="8" spans="2:15" x14ac:dyDescent="0.3">
      <c r="B8" t="s">
        <v>88</v>
      </c>
    </row>
    <row r="9" spans="2:15" x14ac:dyDescent="0.3">
      <c r="B9" t="s">
        <v>74</v>
      </c>
      <c r="D9">
        <v>0</v>
      </c>
      <c r="E9">
        <v>0</v>
      </c>
      <c r="F9" s="25">
        <v>500</v>
      </c>
      <c r="H9">
        <v>0</v>
      </c>
      <c r="I9">
        <v>0</v>
      </c>
    </row>
    <row r="10" spans="2:15" x14ac:dyDescent="0.3">
      <c r="B10" t="s">
        <v>75</v>
      </c>
      <c r="D10">
        <v>0</v>
      </c>
      <c r="E10">
        <f>+E7-E11</f>
        <v>497</v>
      </c>
      <c r="F10" s="25">
        <v>0</v>
      </c>
      <c r="H10">
        <v>0</v>
      </c>
      <c r="I10">
        <f>+K10-SUM(D10:H10)</f>
        <v>547</v>
      </c>
      <c r="K10">
        <f>+ChargeParameters!Q70</f>
        <v>1044</v>
      </c>
      <c r="N10" t="str">
        <f>IF(K10-SUM(D10:I10)=0,"Correct",K10-SUM(D10:I10))</f>
        <v>Correct</v>
      </c>
    </row>
    <row r="11" spans="2:15" x14ac:dyDescent="0.3">
      <c r="B11" t="s">
        <v>93</v>
      </c>
      <c r="D11">
        <v>0</v>
      </c>
      <c r="E11">
        <v>703</v>
      </c>
      <c r="F11" s="25">
        <v>0</v>
      </c>
      <c r="H11">
        <v>0</v>
      </c>
      <c r="I11">
        <v>0</v>
      </c>
      <c r="L11">
        <v>703</v>
      </c>
      <c r="O11" t="str">
        <f>IF(L11-SUM(E11:J11)=0,"Correct",L11-SUM(E11:J11))</f>
        <v>Correct</v>
      </c>
    </row>
    <row r="12" spans="2:15" x14ac:dyDescent="0.3">
      <c r="B12" t="s">
        <v>76</v>
      </c>
      <c r="D12">
        <f>+D6+D7-(SUM(D9:D11))</f>
        <v>0</v>
      </c>
      <c r="E12">
        <f>+E6+E7-(SUM(E9:E11))</f>
        <v>0</v>
      </c>
      <c r="F12" s="25">
        <f>+F6+F7-(SUM(F9:F11))</f>
        <v>0</v>
      </c>
      <c r="H12">
        <f>+H6+H7-(SUM(H9:H11))</f>
        <v>0</v>
      </c>
    </row>
    <row r="14" spans="2:15" x14ac:dyDescent="0.3">
      <c r="B14" t="s">
        <v>81</v>
      </c>
    </row>
    <row r="15" spans="2:15" x14ac:dyDescent="0.3">
      <c r="B15" t="s">
        <v>72</v>
      </c>
      <c r="D15">
        <f>+D12</f>
        <v>0</v>
      </c>
      <c r="E15">
        <f>+E12</f>
        <v>0</v>
      </c>
      <c r="F15" s="25">
        <f>+F12</f>
        <v>0</v>
      </c>
      <c r="H15">
        <f>+H12</f>
        <v>0</v>
      </c>
    </row>
    <row r="16" spans="2:15" x14ac:dyDescent="0.3">
      <c r="B16" t="s">
        <v>73</v>
      </c>
      <c r="D16">
        <v>0</v>
      </c>
      <c r="E16">
        <v>0</v>
      </c>
      <c r="F16" s="25">
        <f>1000+500+500+500+40</f>
        <v>2540</v>
      </c>
      <c r="H16">
        <v>0</v>
      </c>
      <c r="I16">
        <v>0</v>
      </c>
    </row>
    <row r="17" spans="2:15" x14ac:dyDescent="0.3">
      <c r="B17" t="s">
        <v>88</v>
      </c>
    </row>
    <row r="18" spans="2:15" x14ac:dyDescent="0.3">
      <c r="B18" t="s">
        <v>74</v>
      </c>
      <c r="D18">
        <v>0</v>
      </c>
      <c r="E18">
        <v>0</v>
      </c>
      <c r="F18" s="25">
        <v>0</v>
      </c>
      <c r="H18">
        <v>0</v>
      </c>
      <c r="I18">
        <v>0</v>
      </c>
    </row>
    <row r="19" spans="2:15" x14ac:dyDescent="0.3">
      <c r="B19" t="s">
        <v>75</v>
      </c>
      <c r="D19">
        <v>0</v>
      </c>
      <c r="E19">
        <v>0</v>
      </c>
      <c r="F19" s="25">
        <f>+ChargeParameters!Q82</f>
        <v>799</v>
      </c>
      <c r="H19">
        <v>0</v>
      </c>
      <c r="I19">
        <v>407</v>
      </c>
      <c r="K19">
        <v>1206</v>
      </c>
      <c r="N19" t="str">
        <f>IF(K19-SUM(D19:I19)=0,"Correct",K19-SUM(D19:I19))</f>
        <v>Correct</v>
      </c>
    </row>
    <row r="20" spans="2:15" x14ac:dyDescent="0.3">
      <c r="B20" t="s">
        <v>93</v>
      </c>
      <c r="D20">
        <v>0</v>
      </c>
      <c r="E20">
        <v>0</v>
      </c>
      <c r="F20" s="25">
        <f>1206+1410-F19-474</f>
        <v>1343</v>
      </c>
      <c r="H20">
        <v>0</v>
      </c>
      <c r="I20">
        <v>0</v>
      </c>
      <c r="L20">
        <v>1410</v>
      </c>
      <c r="O20">
        <f>IF(L20-SUM(E20:J20)=0,"Correct",L20-SUM(E20:J20))</f>
        <v>67</v>
      </c>
    </row>
    <row r="21" spans="2:15" x14ac:dyDescent="0.3">
      <c r="B21" t="s">
        <v>76</v>
      </c>
      <c r="D21">
        <f>+D15+D16-(SUM(D18:D20))</f>
        <v>0</v>
      </c>
      <c r="E21">
        <f>+E15+E16-(SUM(E18:E20))</f>
        <v>0</v>
      </c>
      <c r="F21" s="25">
        <f>+F15+F16-(SUM(F18:F20))</f>
        <v>398</v>
      </c>
      <c r="H21">
        <f>+H15+H16-(SUM(H18:H20))</f>
        <v>0</v>
      </c>
    </row>
    <row r="23" spans="2:15" x14ac:dyDescent="0.3">
      <c r="B23" t="s">
        <v>82</v>
      </c>
    </row>
    <row r="24" spans="2:15" x14ac:dyDescent="0.3">
      <c r="B24" t="s">
        <v>72</v>
      </c>
      <c r="D24">
        <f>+D21</f>
        <v>0</v>
      </c>
      <c r="E24">
        <f t="shared" ref="E24:F24" si="0">+E21</f>
        <v>0</v>
      </c>
      <c r="F24" s="25">
        <f t="shared" si="0"/>
        <v>398</v>
      </c>
      <c r="H24">
        <f>+H21</f>
        <v>0</v>
      </c>
    </row>
    <row r="25" spans="2:15" x14ac:dyDescent="0.3">
      <c r="B25" t="s">
        <v>73</v>
      </c>
      <c r="D25">
        <v>0</v>
      </c>
      <c r="E25">
        <v>0</v>
      </c>
      <c r="F25" s="25">
        <v>1500</v>
      </c>
      <c r="H25">
        <v>400</v>
      </c>
      <c r="I25">
        <v>0</v>
      </c>
    </row>
    <row r="26" spans="2:15" x14ac:dyDescent="0.3">
      <c r="B26" t="s">
        <v>88</v>
      </c>
    </row>
    <row r="27" spans="2:15" x14ac:dyDescent="0.3">
      <c r="B27" t="s">
        <v>74</v>
      </c>
      <c r="D27">
        <v>0</v>
      </c>
      <c r="E27">
        <v>0</v>
      </c>
      <c r="I27">
        <v>0</v>
      </c>
    </row>
    <row r="28" spans="2:15" x14ac:dyDescent="0.3">
      <c r="B28" t="s">
        <v>75</v>
      </c>
      <c r="D28">
        <v>0</v>
      </c>
      <c r="E28">
        <v>0</v>
      </c>
      <c r="F28" s="25">
        <v>626</v>
      </c>
      <c r="H28">
        <v>400</v>
      </c>
      <c r="I28">
        <v>0</v>
      </c>
      <c r="K28">
        <f>+ChargeParameters!Q94</f>
        <v>1026</v>
      </c>
      <c r="N28" t="str">
        <f>IF(K28-SUM(D28:I28)=0,"Correct",K28-SUM(D28:I28))</f>
        <v>Correct</v>
      </c>
    </row>
    <row r="29" spans="2:15" x14ac:dyDescent="0.3">
      <c r="B29" t="s">
        <v>93</v>
      </c>
      <c r="D29">
        <v>0</v>
      </c>
      <c r="E29">
        <v>0</v>
      </c>
      <c r="F29" s="25">
        <f>1786-514</f>
        <v>1272</v>
      </c>
      <c r="H29">
        <v>0</v>
      </c>
      <c r="I29">
        <v>55</v>
      </c>
      <c r="L29">
        <v>1327</v>
      </c>
      <c r="O29" t="str">
        <f>IF(L29-SUM(E29:J29)=0,"Correct",L29-SUM(E29:J29))</f>
        <v>Correct</v>
      </c>
    </row>
    <row r="30" spans="2:15" x14ac:dyDescent="0.3">
      <c r="B30" t="s">
        <v>76</v>
      </c>
      <c r="D30">
        <f>+D24+D25-(SUM(D27:D29))</f>
        <v>0</v>
      </c>
      <c r="E30">
        <f>+E24+E25-(SUM(E27:E29))</f>
        <v>0</v>
      </c>
      <c r="F30" s="25">
        <f>+F24+F25-(SUM(F27:F29))</f>
        <v>0</v>
      </c>
      <c r="H30">
        <f>+H24+H25-(SUM(H27:H29))</f>
        <v>0</v>
      </c>
    </row>
    <row r="32" spans="2:15" x14ac:dyDescent="0.3">
      <c r="B32" t="s">
        <v>83</v>
      </c>
    </row>
    <row r="33" spans="2:15" x14ac:dyDescent="0.3">
      <c r="B33" t="s">
        <v>72</v>
      </c>
      <c r="D33">
        <f>+D30</f>
        <v>0</v>
      </c>
      <c r="E33">
        <f t="shared" ref="E33:F33" si="1">+E30</f>
        <v>0</v>
      </c>
      <c r="F33" s="25">
        <f t="shared" si="1"/>
        <v>0</v>
      </c>
      <c r="H33">
        <f>+H30</f>
        <v>0</v>
      </c>
    </row>
    <row r="34" spans="2:15" x14ac:dyDescent="0.3">
      <c r="B34" t="s">
        <v>73</v>
      </c>
      <c r="D34">
        <v>0</v>
      </c>
      <c r="E34">
        <v>0</v>
      </c>
      <c r="F34" s="25">
        <v>200</v>
      </c>
      <c r="G34" s="25" t="s">
        <v>46</v>
      </c>
      <c r="I34">
        <v>0</v>
      </c>
    </row>
    <row r="35" spans="2:15" x14ac:dyDescent="0.3">
      <c r="B35" t="s">
        <v>88</v>
      </c>
    </row>
    <row r="36" spans="2:15" x14ac:dyDescent="0.3">
      <c r="B36" t="s">
        <v>74</v>
      </c>
      <c r="D36">
        <v>0</v>
      </c>
      <c r="E36">
        <v>0</v>
      </c>
      <c r="I36">
        <v>0</v>
      </c>
    </row>
    <row r="37" spans="2:15" x14ac:dyDescent="0.3">
      <c r="B37" t="s">
        <v>75</v>
      </c>
      <c r="D37">
        <v>0</v>
      </c>
      <c r="E37">
        <v>0</v>
      </c>
      <c r="F37" s="25">
        <v>200</v>
      </c>
      <c r="I37">
        <v>727</v>
      </c>
      <c r="K37">
        <v>927</v>
      </c>
      <c r="N37" t="str">
        <f>IF(K37-SUM(D37:I37)=0,"Correct",K37-SUM(D37:I37))</f>
        <v>Correct</v>
      </c>
    </row>
    <row r="38" spans="2:15" x14ac:dyDescent="0.3">
      <c r="B38" t="s">
        <v>93</v>
      </c>
      <c r="D38">
        <v>0</v>
      </c>
      <c r="E38">
        <v>0</v>
      </c>
      <c r="I38">
        <v>927</v>
      </c>
      <c r="L38">
        <v>927</v>
      </c>
      <c r="O38" t="str">
        <f>IF(L38-SUM(E38:J38)=0,"Correct",L38-SUM(E38:J38))</f>
        <v>Correct</v>
      </c>
    </row>
    <row r="39" spans="2:15" x14ac:dyDescent="0.3">
      <c r="B39" t="s">
        <v>76</v>
      </c>
      <c r="D39">
        <f>+D33+D34-(SUM(D36:D38))</f>
        <v>0</v>
      </c>
      <c r="E39">
        <f>+E33+E34-(SUM(E36:E38))</f>
        <v>0</v>
      </c>
      <c r="F39" s="25">
        <f>+F33+F34-(SUM(F36:F38))</f>
        <v>0</v>
      </c>
    </row>
    <row r="41" spans="2:15" x14ac:dyDescent="0.3">
      <c r="B41" t="s">
        <v>86</v>
      </c>
    </row>
    <row r="42" spans="2:15" x14ac:dyDescent="0.3">
      <c r="B42" t="s">
        <v>119</v>
      </c>
      <c r="F42" s="25">
        <f>+F6</f>
        <v>0</v>
      </c>
    </row>
    <row r="43" spans="2:15" x14ac:dyDescent="0.3">
      <c r="B43" t="s">
        <v>73</v>
      </c>
      <c r="D43">
        <f>+D7+D16+D25+D34</f>
        <v>0</v>
      </c>
      <c r="E43">
        <f t="shared" ref="E43:F43" si="2">+E7+E16+E25+E34</f>
        <v>1200</v>
      </c>
      <c r="F43" s="25">
        <f t="shared" si="2"/>
        <v>4740</v>
      </c>
    </row>
    <row r="44" spans="2:15" x14ac:dyDescent="0.3">
      <c r="B44" t="s">
        <v>89</v>
      </c>
      <c r="D44">
        <f>SUM(D47:D49)</f>
        <v>0</v>
      </c>
      <c r="E44">
        <f t="shared" ref="E44:F44" si="3">SUM(E47:E49)</f>
        <v>1200</v>
      </c>
      <c r="F44" s="25">
        <f t="shared" si="3"/>
        <v>4740</v>
      </c>
      <c r="I44">
        <f t="shared" ref="I44" si="4">SUM(I47:I49)</f>
        <v>2663</v>
      </c>
    </row>
    <row r="45" spans="2:15" x14ac:dyDescent="0.3">
      <c r="B45" t="s">
        <v>120</v>
      </c>
      <c r="F45" s="25">
        <f>+F42+F43-F44</f>
        <v>0</v>
      </c>
    </row>
    <row r="46" spans="2:15" x14ac:dyDescent="0.3">
      <c r="B46" t="s">
        <v>90</v>
      </c>
    </row>
    <row r="47" spans="2:15" x14ac:dyDescent="0.3">
      <c r="B47" t="s">
        <v>74</v>
      </c>
      <c r="D47">
        <f>+D9+D18+D27+D36</f>
        <v>0</v>
      </c>
      <c r="E47">
        <f t="shared" ref="E47:F47" si="5">+E9+E18+E27+E36</f>
        <v>0</v>
      </c>
      <c r="F47" s="25">
        <f t="shared" si="5"/>
        <v>500</v>
      </c>
      <c r="I47">
        <f t="shared" ref="I47" si="6">+I9+I18+I27+I36</f>
        <v>0</v>
      </c>
    </row>
    <row r="48" spans="2:15" x14ac:dyDescent="0.3">
      <c r="B48" t="s">
        <v>75</v>
      </c>
      <c r="D48">
        <f t="shared" ref="D48:F49" si="7">+D10+D19+D28+D37</f>
        <v>0</v>
      </c>
      <c r="E48">
        <f t="shared" si="7"/>
        <v>497</v>
      </c>
      <c r="F48" s="25">
        <f t="shared" si="7"/>
        <v>1625</v>
      </c>
      <c r="I48">
        <f t="shared" ref="I48" si="8">+I10+I19+I28+I37</f>
        <v>1681</v>
      </c>
      <c r="K48">
        <f>+K10+K19+K28+K37</f>
        <v>4203</v>
      </c>
    </row>
    <row r="49" spans="2:12" x14ac:dyDescent="0.3">
      <c r="B49" t="s">
        <v>93</v>
      </c>
      <c r="D49">
        <f t="shared" si="7"/>
        <v>0</v>
      </c>
      <c r="E49">
        <f t="shared" si="7"/>
        <v>703</v>
      </c>
      <c r="F49" s="25">
        <f t="shared" si="7"/>
        <v>2615</v>
      </c>
      <c r="I49">
        <f t="shared" ref="I49" si="9">+I11+I20+I29+I38</f>
        <v>982</v>
      </c>
      <c r="L49">
        <f>+L11+L20+L29+L38</f>
        <v>4367</v>
      </c>
    </row>
    <row r="50" spans="2:12" x14ac:dyDescent="0.3">
      <c r="B50" t="s">
        <v>116</v>
      </c>
      <c r="F50" s="25">
        <f>2401+2337</f>
        <v>4738</v>
      </c>
    </row>
    <row r="51" spans="2:12" x14ac:dyDescent="0.3">
      <c r="B51" t="s">
        <v>117</v>
      </c>
      <c r="F51" s="25">
        <f>+F50-F49-F48</f>
        <v>498</v>
      </c>
    </row>
    <row r="53" spans="2:12" x14ac:dyDescent="0.3">
      <c r="B53" t="s">
        <v>118</v>
      </c>
    </row>
  </sheetData>
  <sheetProtection password="DEC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opLeftCell="A4" workbookViewId="0">
      <pane ySplit="2304" activePane="bottomLeft"/>
      <selection activeCell="G54" sqref="G54"/>
      <selection pane="bottomLeft" activeCell="G54" sqref="G54"/>
    </sheetView>
  </sheetViews>
  <sheetFormatPr defaultRowHeight="14.4" x14ac:dyDescent="0.3"/>
  <cols>
    <col min="1" max="1" width="16.77734375" customWidth="1"/>
    <col min="2" max="3" width="0" hidden="1" customWidth="1"/>
    <col min="5" max="5" width="0" hidden="1" customWidth="1"/>
    <col min="7" max="8" width="0" hidden="1" customWidth="1"/>
    <col min="10" max="15" width="0" hidden="1" customWidth="1"/>
    <col min="16" max="16" width="3.21875" customWidth="1"/>
  </cols>
  <sheetData>
    <row r="1" spans="1:18" x14ac:dyDescent="0.3">
      <c r="B1" t="s">
        <v>94</v>
      </c>
    </row>
    <row r="2" spans="1:18" x14ac:dyDescent="0.3">
      <c r="B2" t="s">
        <v>95</v>
      </c>
    </row>
    <row r="3" spans="1:18" x14ac:dyDescent="0.3">
      <c r="B3" s="29" t="s">
        <v>96</v>
      </c>
      <c r="C3" s="29"/>
      <c r="D3" s="29"/>
    </row>
    <row r="4" spans="1:18" x14ac:dyDescent="0.3">
      <c r="B4" s="29" t="s">
        <v>97</v>
      </c>
      <c r="C4" s="29"/>
      <c r="D4" s="29"/>
    </row>
    <row r="5" spans="1:18" x14ac:dyDescent="0.3">
      <c r="B5" s="29" t="s">
        <v>98</v>
      </c>
      <c r="C5" s="29"/>
      <c r="D5" s="29"/>
    </row>
    <row r="6" spans="1:18" ht="13.05" customHeight="1" x14ac:dyDescent="0.3">
      <c r="B6" s="29" t="s">
        <v>99</v>
      </c>
      <c r="C6" s="29"/>
      <c r="D6" s="29"/>
    </row>
    <row r="7" spans="1:18" ht="13.05" customHeight="1" x14ac:dyDescent="0.3">
      <c r="B7" s="29"/>
      <c r="C7" s="29"/>
      <c r="D7" s="29"/>
      <c r="Q7" t="s">
        <v>114</v>
      </c>
      <c r="R7" t="s">
        <v>114</v>
      </c>
    </row>
    <row r="8" spans="1:18" ht="13.05" customHeight="1" x14ac:dyDescent="0.3">
      <c r="B8" s="29"/>
      <c r="C8" s="28" t="s">
        <v>100</v>
      </c>
      <c r="D8" s="28" t="s">
        <v>100</v>
      </c>
      <c r="E8" t="s">
        <v>101</v>
      </c>
      <c r="F8" t="s">
        <v>101</v>
      </c>
      <c r="G8" t="s">
        <v>102</v>
      </c>
      <c r="H8" t="s">
        <v>102</v>
      </c>
      <c r="I8" t="s">
        <v>102</v>
      </c>
      <c r="J8" t="s">
        <v>103</v>
      </c>
      <c r="M8" t="s">
        <v>103</v>
      </c>
      <c r="N8" t="s">
        <v>104</v>
      </c>
      <c r="O8" t="s">
        <v>104</v>
      </c>
      <c r="Q8" t="str">
        <f>+D8</f>
        <v>Residential</v>
      </c>
      <c r="R8" t="str">
        <f>+F8</f>
        <v>GS&lt;50</v>
      </c>
    </row>
    <row r="9" spans="1:18" ht="13.05" customHeight="1" x14ac:dyDescent="0.3">
      <c r="B9" s="29" t="s">
        <v>105</v>
      </c>
      <c r="C9" s="29"/>
      <c r="D9" s="29" t="s">
        <v>106</v>
      </c>
      <c r="F9" t="s">
        <v>106</v>
      </c>
      <c r="I9" t="s">
        <v>106</v>
      </c>
      <c r="L9" t="s">
        <v>106</v>
      </c>
      <c r="M9" t="s">
        <v>107</v>
      </c>
      <c r="O9" t="s">
        <v>106</v>
      </c>
    </row>
    <row r="10" spans="1:18" ht="13.05" customHeight="1" x14ac:dyDescent="0.3">
      <c r="B10" s="29" t="s">
        <v>108</v>
      </c>
      <c r="C10" s="29" t="s">
        <v>109</v>
      </c>
      <c r="D10" s="29" t="s">
        <v>110</v>
      </c>
      <c r="E10" t="s">
        <v>109</v>
      </c>
      <c r="F10" t="s">
        <v>110</v>
      </c>
      <c r="G10" t="s">
        <v>109</v>
      </c>
      <c r="H10" t="s">
        <v>111</v>
      </c>
      <c r="I10" t="s">
        <v>110</v>
      </c>
      <c r="J10" t="s">
        <v>109</v>
      </c>
      <c r="K10" t="s">
        <v>111</v>
      </c>
      <c r="L10" t="s">
        <v>110</v>
      </c>
      <c r="M10" t="s">
        <v>110</v>
      </c>
      <c r="N10" t="s">
        <v>109</v>
      </c>
      <c r="O10" t="s">
        <v>110</v>
      </c>
    </row>
    <row r="11" spans="1:18" ht="13.05" customHeight="1" x14ac:dyDescent="0.3">
      <c r="A11" s="21">
        <v>37257</v>
      </c>
      <c r="B11" s="29"/>
      <c r="C11" s="29">
        <v>44994028</v>
      </c>
      <c r="D11" s="29"/>
      <c r="E11">
        <v>14340313</v>
      </c>
      <c r="G11">
        <v>79240304</v>
      </c>
      <c r="H11">
        <v>201388</v>
      </c>
      <c r="J11">
        <v>715624</v>
      </c>
      <c r="K11">
        <v>1988</v>
      </c>
      <c r="L11">
        <v>4</v>
      </c>
      <c r="N11">
        <v>131475</v>
      </c>
      <c r="O11" t="s">
        <v>112</v>
      </c>
    </row>
    <row r="12" spans="1:18" ht="13.05" customHeight="1" x14ac:dyDescent="0.3">
      <c r="A12" s="21">
        <v>37288</v>
      </c>
      <c r="B12" s="29"/>
      <c r="C12" s="29">
        <v>37568894</v>
      </c>
      <c r="D12" s="29"/>
      <c r="E12">
        <v>14408599</v>
      </c>
      <c r="G12">
        <v>75254435</v>
      </c>
      <c r="H12">
        <v>201036</v>
      </c>
      <c r="J12">
        <v>715624</v>
      </c>
      <c r="K12">
        <v>1988</v>
      </c>
      <c r="L12">
        <v>4</v>
      </c>
      <c r="N12">
        <v>132425</v>
      </c>
      <c r="O12" t="s">
        <v>113</v>
      </c>
    </row>
    <row r="13" spans="1:18" ht="13.05" customHeight="1" x14ac:dyDescent="0.3">
      <c r="A13" s="21">
        <v>37316</v>
      </c>
      <c r="B13" s="29"/>
      <c r="C13" s="29">
        <v>42737446</v>
      </c>
      <c r="D13" s="29"/>
      <c r="E13">
        <v>30001503</v>
      </c>
      <c r="G13">
        <v>114729100</v>
      </c>
      <c r="H13">
        <v>169851</v>
      </c>
      <c r="J13">
        <v>713932</v>
      </c>
      <c r="K13">
        <v>1983</v>
      </c>
      <c r="L13">
        <v>4</v>
      </c>
      <c r="N13">
        <v>136026</v>
      </c>
      <c r="O13" t="s">
        <v>113</v>
      </c>
    </row>
    <row r="14" spans="1:18" ht="13.05" customHeight="1" x14ac:dyDescent="0.3">
      <c r="A14" s="21">
        <v>37347</v>
      </c>
      <c r="B14" s="29"/>
      <c r="C14" s="29">
        <v>39147597</v>
      </c>
      <c r="D14" s="29"/>
      <c r="E14">
        <v>26691346</v>
      </c>
      <c r="G14">
        <v>103098264</v>
      </c>
      <c r="H14">
        <v>216618</v>
      </c>
      <c r="J14">
        <v>628429</v>
      </c>
      <c r="K14">
        <v>1983</v>
      </c>
      <c r="L14">
        <v>4</v>
      </c>
      <c r="M14">
        <v>13366</v>
      </c>
      <c r="N14">
        <v>127311</v>
      </c>
      <c r="O14" t="s">
        <v>113</v>
      </c>
    </row>
    <row r="15" spans="1:18" ht="13.05" customHeight="1" x14ac:dyDescent="0.3">
      <c r="A15" s="21">
        <v>37377</v>
      </c>
      <c r="B15" s="29"/>
      <c r="C15" s="29">
        <v>40435651</v>
      </c>
      <c r="D15" s="29"/>
      <c r="E15">
        <v>17501383</v>
      </c>
      <c r="G15">
        <v>99090398</v>
      </c>
      <c r="H15">
        <v>65619</v>
      </c>
      <c r="J15">
        <v>571555</v>
      </c>
      <c r="K15">
        <v>1984</v>
      </c>
      <c r="L15">
        <v>4</v>
      </c>
      <c r="M15">
        <v>13366</v>
      </c>
      <c r="N15">
        <v>197289</v>
      </c>
      <c r="O15" t="s">
        <v>113</v>
      </c>
    </row>
    <row r="16" spans="1:18" ht="13.05" customHeight="1" x14ac:dyDescent="0.3">
      <c r="A16" s="21">
        <v>37408</v>
      </c>
      <c r="B16" s="29"/>
      <c r="C16" s="29">
        <v>47697303</v>
      </c>
      <c r="D16" s="29"/>
      <c r="E16">
        <v>19710555</v>
      </c>
      <c r="G16">
        <v>199041914</v>
      </c>
      <c r="H16">
        <v>178744</v>
      </c>
      <c r="J16">
        <v>517355</v>
      </c>
      <c r="K16">
        <v>1994</v>
      </c>
      <c r="L16">
        <v>4</v>
      </c>
      <c r="M16">
        <v>13349</v>
      </c>
      <c r="N16">
        <v>135236</v>
      </c>
      <c r="O16" t="s">
        <v>113</v>
      </c>
    </row>
    <row r="17" spans="1:18" ht="13.05" customHeight="1" x14ac:dyDescent="0.3">
      <c r="A17" s="21">
        <v>37438</v>
      </c>
      <c r="B17" s="29"/>
      <c r="C17" s="29">
        <v>61631439</v>
      </c>
      <c r="D17" s="29"/>
      <c r="E17">
        <v>19419313</v>
      </c>
      <c r="G17">
        <v>87587233</v>
      </c>
      <c r="H17">
        <v>202512</v>
      </c>
      <c r="J17">
        <v>555721</v>
      </c>
      <c r="K17">
        <v>1994</v>
      </c>
      <c r="L17">
        <v>4</v>
      </c>
      <c r="M17">
        <v>13411</v>
      </c>
      <c r="N17">
        <v>138131</v>
      </c>
      <c r="O17" t="s">
        <v>113</v>
      </c>
    </row>
    <row r="18" spans="1:18" ht="13.05" customHeight="1" x14ac:dyDescent="0.3">
      <c r="A18" s="21">
        <v>37469</v>
      </c>
      <c r="B18" s="29"/>
      <c r="C18" s="29">
        <v>58763340</v>
      </c>
      <c r="D18" s="29"/>
      <c r="E18">
        <v>17496917</v>
      </c>
      <c r="G18">
        <v>117688429</v>
      </c>
      <c r="H18">
        <v>208936</v>
      </c>
      <c r="J18">
        <v>624396</v>
      </c>
      <c r="K18">
        <v>1994</v>
      </c>
      <c r="L18">
        <v>4</v>
      </c>
      <c r="M18">
        <v>13411</v>
      </c>
      <c r="N18">
        <v>124898</v>
      </c>
      <c r="O18" t="s">
        <v>113</v>
      </c>
    </row>
    <row r="19" spans="1:18" ht="13.05" customHeight="1" x14ac:dyDescent="0.3">
      <c r="A19" s="21">
        <v>37500</v>
      </c>
      <c r="B19" s="29"/>
      <c r="C19" s="29">
        <v>46861340</v>
      </c>
      <c r="D19" s="29"/>
      <c r="E19">
        <v>15102268</v>
      </c>
      <c r="G19">
        <v>111661774</v>
      </c>
      <c r="H19">
        <v>207761</v>
      </c>
      <c r="J19">
        <v>690603</v>
      </c>
      <c r="K19">
        <v>2008</v>
      </c>
      <c r="L19">
        <v>4</v>
      </c>
      <c r="M19">
        <v>13411</v>
      </c>
      <c r="N19">
        <v>140664</v>
      </c>
      <c r="O19" t="s">
        <v>113</v>
      </c>
      <c r="P19" t="s">
        <v>113</v>
      </c>
      <c r="Q19" t="s">
        <v>113</v>
      </c>
      <c r="R19" t="s">
        <v>113</v>
      </c>
    </row>
    <row r="20" spans="1:18" ht="13.05" customHeight="1" x14ac:dyDescent="0.3">
      <c r="A20" s="21">
        <v>37530</v>
      </c>
      <c r="B20" s="29"/>
      <c r="C20" s="29">
        <v>41859246</v>
      </c>
      <c r="D20" s="29"/>
      <c r="E20">
        <v>13176747</v>
      </c>
      <c r="G20">
        <v>77113370</v>
      </c>
      <c r="H20">
        <v>206605</v>
      </c>
      <c r="J20">
        <v>809136</v>
      </c>
      <c r="K20">
        <v>2009</v>
      </c>
      <c r="L20">
        <v>4</v>
      </c>
      <c r="M20">
        <v>13509</v>
      </c>
      <c r="N20">
        <v>137250</v>
      </c>
      <c r="O20" t="s">
        <v>113</v>
      </c>
      <c r="R20" t="s">
        <v>113</v>
      </c>
    </row>
    <row r="21" spans="1:18" ht="13.05" customHeight="1" x14ac:dyDescent="0.3">
      <c r="A21" s="21">
        <v>37561</v>
      </c>
      <c r="B21" s="29"/>
      <c r="C21" s="29">
        <v>39708994</v>
      </c>
      <c r="D21" s="29"/>
      <c r="E21">
        <v>13076331</v>
      </c>
      <c r="G21">
        <v>76333565</v>
      </c>
      <c r="H21">
        <v>196712</v>
      </c>
      <c r="J21">
        <v>860386</v>
      </c>
      <c r="K21">
        <v>2009</v>
      </c>
      <c r="L21">
        <v>4</v>
      </c>
      <c r="M21">
        <v>13520</v>
      </c>
      <c r="N21">
        <v>127698</v>
      </c>
      <c r="O21" t="s">
        <v>113</v>
      </c>
    </row>
    <row r="22" spans="1:18" ht="13.05" customHeight="1" x14ac:dyDescent="0.3">
      <c r="A22" s="21">
        <v>37591</v>
      </c>
      <c r="B22" s="29"/>
      <c r="C22" s="29">
        <v>44384068</v>
      </c>
      <c r="D22" s="29"/>
      <c r="E22">
        <v>14182976</v>
      </c>
      <c r="G22">
        <v>76428032</v>
      </c>
      <c r="H22">
        <v>191008</v>
      </c>
      <c r="J22">
        <v>940389</v>
      </c>
      <c r="K22">
        <v>2029</v>
      </c>
      <c r="L22">
        <v>4</v>
      </c>
      <c r="M22">
        <v>13555</v>
      </c>
      <c r="N22">
        <v>138660</v>
      </c>
      <c r="O22" t="s">
        <v>113</v>
      </c>
    </row>
    <row r="23" spans="1:18" ht="13.05" customHeight="1" x14ac:dyDescent="0.3">
      <c r="A23" s="21">
        <v>37622</v>
      </c>
      <c r="B23" s="29"/>
      <c r="C23" s="29">
        <v>46049624</v>
      </c>
      <c r="D23" s="29"/>
      <c r="E23">
        <v>14725364</v>
      </c>
      <c r="G23">
        <v>82768410</v>
      </c>
      <c r="H23">
        <v>190184</v>
      </c>
      <c r="J23">
        <v>941110</v>
      </c>
      <c r="K23">
        <v>2029</v>
      </c>
      <c r="L23">
        <v>4</v>
      </c>
      <c r="M23">
        <v>13581</v>
      </c>
      <c r="N23">
        <v>133992</v>
      </c>
      <c r="O23" t="s">
        <v>113</v>
      </c>
    </row>
    <row r="24" spans="1:18" ht="13.05" customHeight="1" x14ac:dyDescent="0.3">
      <c r="A24" s="21">
        <v>37653</v>
      </c>
      <c r="B24" s="29"/>
      <c r="C24" s="29">
        <v>40095973</v>
      </c>
      <c r="D24" s="29"/>
      <c r="E24">
        <v>13813814</v>
      </c>
      <c r="G24">
        <v>76583427</v>
      </c>
      <c r="H24">
        <v>192097</v>
      </c>
      <c r="J24">
        <v>764658</v>
      </c>
      <c r="K24">
        <v>2033</v>
      </c>
      <c r="L24">
        <v>4</v>
      </c>
      <c r="M24">
        <v>13587</v>
      </c>
      <c r="N24">
        <v>147070</v>
      </c>
      <c r="O24" t="s">
        <v>113</v>
      </c>
    </row>
    <row r="25" spans="1:18" ht="13.05" customHeight="1" x14ac:dyDescent="0.3">
      <c r="A25" s="21">
        <v>37681</v>
      </c>
      <c r="B25" s="29"/>
      <c r="C25" s="29">
        <v>42167524</v>
      </c>
      <c r="D25" s="29"/>
      <c r="E25">
        <v>14528938</v>
      </c>
      <c r="G25">
        <v>82211590</v>
      </c>
      <c r="H25">
        <v>192085</v>
      </c>
      <c r="J25">
        <v>758478</v>
      </c>
      <c r="K25">
        <v>2033</v>
      </c>
      <c r="L25">
        <v>4</v>
      </c>
      <c r="M25">
        <v>13612</v>
      </c>
      <c r="N25">
        <v>143401</v>
      </c>
      <c r="O25" t="s">
        <v>113</v>
      </c>
    </row>
    <row r="26" spans="1:18" ht="13.05" customHeight="1" x14ac:dyDescent="0.3">
      <c r="A26" s="21">
        <v>37712</v>
      </c>
      <c r="B26" s="29"/>
      <c r="C26" s="29">
        <v>36553705</v>
      </c>
      <c r="D26" s="29"/>
      <c r="E26">
        <v>13401771</v>
      </c>
      <c r="G26">
        <v>76688842</v>
      </c>
      <c r="H26">
        <v>189198</v>
      </c>
      <c r="J26">
        <v>643914</v>
      </c>
      <c r="K26">
        <v>2033</v>
      </c>
      <c r="L26">
        <v>4</v>
      </c>
      <c r="M26">
        <v>13612</v>
      </c>
      <c r="N26">
        <v>141163</v>
      </c>
    </row>
    <row r="27" spans="1:18" ht="13.05" customHeight="1" x14ac:dyDescent="0.3">
      <c r="A27" s="21">
        <v>37742</v>
      </c>
      <c r="B27" s="29"/>
      <c r="C27" s="29">
        <v>37556483</v>
      </c>
      <c r="D27" s="29"/>
      <c r="E27">
        <v>12623569</v>
      </c>
      <c r="G27">
        <v>75643162</v>
      </c>
      <c r="H27">
        <v>194029</v>
      </c>
      <c r="J27">
        <v>585652</v>
      </c>
      <c r="K27">
        <v>2033</v>
      </c>
      <c r="L27">
        <v>4</v>
      </c>
      <c r="M27">
        <v>13612</v>
      </c>
      <c r="N27">
        <v>142018</v>
      </c>
    </row>
    <row r="28" spans="1:18" ht="13.05" customHeight="1" x14ac:dyDescent="0.3">
      <c r="A28" s="21">
        <v>37773</v>
      </c>
      <c r="B28" s="29"/>
      <c r="C28" s="29">
        <v>42984371</v>
      </c>
      <c r="D28" s="29"/>
      <c r="E28">
        <v>13621464</v>
      </c>
      <c r="G28">
        <v>77395094</v>
      </c>
      <c r="H28">
        <v>192710</v>
      </c>
      <c r="J28">
        <v>529270</v>
      </c>
      <c r="K28">
        <v>2041</v>
      </c>
      <c r="L28">
        <v>4</v>
      </c>
      <c r="M28">
        <v>13612</v>
      </c>
      <c r="N28">
        <v>141774</v>
      </c>
    </row>
    <row r="29" spans="1:18" ht="13.05" customHeight="1" x14ac:dyDescent="0.3">
      <c r="A29" s="21">
        <v>37803</v>
      </c>
      <c r="B29" s="29"/>
      <c r="C29" s="29">
        <v>52284129</v>
      </c>
      <c r="D29" s="29"/>
      <c r="E29">
        <v>15172270</v>
      </c>
      <c r="G29">
        <v>85584277</v>
      </c>
      <c r="H29">
        <v>209796</v>
      </c>
      <c r="J29">
        <v>569499</v>
      </c>
      <c r="K29">
        <v>2046</v>
      </c>
      <c r="L29">
        <v>4</v>
      </c>
      <c r="M29">
        <v>13672</v>
      </c>
      <c r="N29">
        <v>142291</v>
      </c>
    </row>
    <row r="30" spans="1:18" ht="13.05" customHeight="1" x14ac:dyDescent="0.3">
      <c r="A30" s="21">
        <v>37834</v>
      </c>
      <c r="B30" s="29"/>
      <c r="C30" s="29">
        <v>50166813</v>
      </c>
      <c r="D30" s="29"/>
      <c r="E30">
        <v>13939309</v>
      </c>
      <c r="G30">
        <v>80381442</v>
      </c>
      <c r="H30">
        <v>212604</v>
      </c>
      <c r="J30">
        <v>641378</v>
      </c>
      <c r="K30">
        <v>2048</v>
      </c>
      <c r="L30">
        <v>4</v>
      </c>
      <c r="M30">
        <v>13702</v>
      </c>
      <c r="N30">
        <v>142439</v>
      </c>
    </row>
    <row r="31" spans="1:18" ht="13.05" customHeight="1" x14ac:dyDescent="0.3">
      <c r="A31" s="21">
        <v>37865</v>
      </c>
      <c r="B31" s="29"/>
      <c r="C31" s="29">
        <v>41546449</v>
      </c>
      <c r="D31" s="29"/>
      <c r="E31">
        <v>13536278</v>
      </c>
      <c r="G31">
        <v>80424090</v>
      </c>
      <c r="H31">
        <v>207989</v>
      </c>
      <c r="J31">
        <v>708739</v>
      </c>
      <c r="K31">
        <v>2057</v>
      </c>
      <c r="L31">
        <v>4</v>
      </c>
      <c r="M31">
        <v>13721</v>
      </c>
      <c r="N31">
        <v>143478</v>
      </c>
    </row>
    <row r="32" spans="1:18" ht="13.05" customHeight="1" x14ac:dyDescent="0.3">
      <c r="A32" s="21">
        <v>37895</v>
      </c>
      <c r="B32" s="29"/>
      <c r="C32" s="29">
        <v>39767949</v>
      </c>
      <c r="D32" s="29"/>
      <c r="E32">
        <v>12902693</v>
      </c>
      <c r="G32">
        <v>77858426</v>
      </c>
      <c r="H32">
        <v>202436</v>
      </c>
      <c r="J32">
        <v>828738</v>
      </c>
      <c r="K32">
        <v>2065</v>
      </c>
      <c r="L32">
        <v>4</v>
      </c>
      <c r="M32">
        <v>13804</v>
      </c>
      <c r="N32">
        <v>143605</v>
      </c>
    </row>
    <row r="33" spans="1:15" ht="13.05" customHeight="1" x14ac:dyDescent="0.3">
      <c r="A33" s="21">
        <v>37926</v>
      </c>
      <c r="B33" s="29"/>
      <c r="C33" s="29">
        <v>39517539</v>
      </c>
      <c r="D33" s="29"/>
      <c r="E33">
        <v>12759013</v>
      </c>
      <c r="G33">
        <v>76495907</v>
      </c>
      <c r="H33">
        <v>193158</v>
      </c>
      <c r="J33">
        <v>886363</v>
      </c>
      <c r="K33">
        <v>2069</v>
      </c>
      <c r="L33">
        <v>4</v>
      </c>
      <c r="M33">
        <v>13834</v>
      </c>
      <c r="N33">
        <v>143928</v>
      </c>
    </row>
    <row r="34" spans="1:15" ht="13.05" customHeight="1" x14ac:dyDescent="0.3">
      <c r="A34" s="21">
        <v>37956</v>
      </c>
      <c r="B34" s="29"/>
      <c r="C34" s="29">
        <v>44880488</v>
      </c>
      <c r="D34" s="29"/>
      <c r="E34">
        <v>13845612</v>
      </c>
      <c r="G34">
        <v>76737586</v>
      </c>
      <c r="H34">
        <v>191167</v>
      </c>
      <c r="J34">
        <v>925877</v>
      </c>
      <c r="K34">
        <v>2048</v>
      </c>
      <c r="L34">
        <v>4</v>
      </c>
      <c r="M34">
        <v>13859</v>
      </c>
      <c r="N34">
        <v>340441</v>
      </c>
    </row>
    <row r="35" spans="1:15" ht="13.05" customHeight="1" x14ac:dyDescent="0.3">
      <c r="A35" s="21">
        <v>37987</v>
      </c>
      <c r="B35" s="29"/>
      <c r="C35" s="29">
        <v>46621843</v>
      </c>
      <c r="D35" s="29">
        <v>51561</v>
      </c>
      <c r="E35">
        <v>14085449</v>
      </c>
      <c r="F35">
        <v>4382</v>
      </c>
      <c r="G35">
        <v>83579788</v>
      </c>
      <c r="H35">
        <v>196048</v>
      </c>
      <c r="I35">
        <v>986</v>
      </c>
      <c r="J35">
        <v>804383</v>
      </c>
      <c r="K35">
        <v>2064</v>
      </c>
      <c r="L35">
        <v>4</v>
      </c>
      <c r="M35">
        <v>13721</v>
      </c>
      <c r="N35">
        <v>424969</v>
      </c>
      <c r="O35">
        <v>40</v>
      </c>
    </row>
    <row r="36" spans="1:15" ht="13.05" customHeight="1" x14ac:dyDescent="0.3">
      <c r="A36" s="21">
        <v>38018</v>
      </c>
      <c r="B36" s="29"/>
      <c r="C36" s="29">
        <v>41725458</v>
      </c>
      <c r="D36" s="29"/>
      <c r="E36">
        <v>13888435</v>
      </c>
      <c r="G36">
        <v>78665825</v>
      </c>
      <c r="H36">
        <v>200449</v>
      </c>
      <c r="J36">
        <v>926358</v>
      </c>
      <c r="K36">
        <v>2051</v>
      </c>
      <c r="L36">
        <v>4</v>
      </c>
      <c r="M36">
        <v>13799</v>
      </c>
      <c r="N36">
        <v>382638</v>
      </c>
    </row>
    <row r="37" spans="1:15" ht="13.05" customHeight="1" x14ac:dyDescent="0.3">
      <c r="A37" s="21">
        <v>38047</v>
      </c>
      <c r="B37" s="29"/>
      <c r="C37" s="29">
        <v>40318730</v>
      </c>
      <c r="D37" s="29"/>
      <c r="E37">
        <v>13762531</v>
      </c>
      <c r="G37">
        <v>81904568</v>
      </c>
      <c r="H37">
        <v>191666</v>
      </c>
      <c r="J37">
        <v>770099</v>
      </c>
      <c r="K37">
        <v>2064</v>
      </c>
      <c r="L37">
        <v>4</v>
      </c>
      <c r="M37">
        <v>13799</v>
      </c>
      <c r="N37">
        <v>384411</v>
      </c>
    </row>
    <row r="38" spans="1:15" ht="13.05" customHeight="1" x14ac:dyDescent="0.3">
      <c r="A38" s="21">
        <v>38078</v>
      </c>
      <c r="B38" s="29"/>
      <c r="C38" s="29">
        <v>36501288</v>
      </c>
      <c r="D38" s="29">
        <v>51882</v>
      </c>
      <c r="E38">
        <v>12400465</v>
      </c>
      <c r="F38">
        <v>4373</v>
      </c>
      <c r="G38">
        <v>75763152</v>
      </c>
      <c r="H38">
        <v>193280</v>
      </c>
      <c r="I38">
        <v>998</v>
      </c>
      <c r="J38">
        <v>654473</v>
      </c>
      <c r="K38">
        <v>2068</v>
      </c>
      <c r="L38">
        <v>4</v>
      </c>
      <c r="M38">
        <v>13799</v>
      </c>
      <c r="N38">
        <v>386321</v>
      </c>
      <c r="O38">
        <v>43</v>
      </c>
    </row>
    <row r="39" spans="1:15" ht="13.05" customHeight="1" x14ac:dyDescent="0.3">
      <c r="A39" s="21">
        <v>38108</v>
      </c>
      <c r="B39" s="29"/>
      <c r="C39" s="29">
        <v>37912797</v>
      </c>
      <c r="D39" s="29"/>
      <c r="E39">
        <v>12698878</v>
      </c>
      <c r="G39">
        <v>78496582</v>
      </c>
      <c r="H39">
        <v>194878</v>
      </c>
      <c r="J39">
        <v>595822</v>
      </c>
      <c r="K39">
        <v>2068</v>
      </c>
      <c r="L39">
        <v>4</v>
      </c>
      <c r="M39">
        <v>13835</v>
      </c>
      <c r="N39">
        <v>388490</v>
      </c>
    </row>
    <row r="40" spans="1:15" ht="13.05" customHeight="1" x14ac:dyDescent="0.3">
      <c r="A40" s="21">
        <v>38139</v>
      </c>
      <c r="B40" s="29"/>
      <c r="C40" s="29">
        <v>40816462</v>
      </c>
      <c r="D40" s="29">
        <v>51966</v>
      </c>
      <c r="E40">
        <v>12797929</v>
      </c>
      <c r="F40">
        <v>4364</v>
      </c>
      <c r="G40">
        <v>80544814</v>
      </c>
      <c r="H40">
        <v>204001</v>
      </c>
      <c r="I40">
        <v>1003</v>
      </c>
      <c r="J40">
        <v>537671</v>
      </c>
      <c r="K40">
        <v>2068</v>
      </c>
      <c r="L40">
        <v>4</v>
      </c>
      <c r="M40">
        <v>13835</v>
      </c>
      <c r="N40">
        <v>387397</v>
      </c>
      <c r="O40">
        <v>44</v>
      </c>
    </row>
    <row r="41" spans="1:15" ht="13.05" customHeight="1" x14ac:dyDescent="0.3">
      <c r="A41" s="21">
        <v>38169</v>
      </c>
      <c r="B41" s="29"/>
      <c r="C41" s="29">
        <v>46558822</v>
      </c>
      <c r="D41" s="29">
        <v>52156</v>
      </c>
      <c r="E41">
        <v>13695289</v>
      </c>
      <c r="F41">
        <v>4362</v>
      </c>
      <c r="G41">
        <v>82237798</v>
      </c>
      <c r="H41">
        <v>211152</v>
      </c>
      <c r="I41">
        <v>1009</v>
      </c>
      <c r="J41">
        <v>580374</v>
      </c>
      <c r="K41">
        <v>2082</v>
      </c>
      <c r="L41">
        <v>4</v>
      </c>
      <c r="M41">
        <v>13835</v>
      </c>
      <c r="N41">
        <v>387796</v>
      </c>
      <c r="O41">
        <v>44</v>
      </c>
    </row>
    <row r="42" spans="1:15" ht="13.05" customHeight="1" x14ac:dyDescent="0.3">
      <c r="A42" s="21">
        <v>38200</v>
      </c>
      <c r="B42" s="29"/>
      <c r="C42" s="29">
        <v>46668262</v>
      </c>
      <c r="D42" s="29">
        <v>52296</v>
      </c>
      <c r="E42">
        <v>13771120</v>
      </c>
      <c r="F42">
        <v>4372</v>
      </c>
      <c r="G42">
        <v>82890009</v>
      </c>
      <c r="H42">
        <v>208109</v>
      </c>
      <c r="I42">
        <v>1009</v>
      </c>
      <c r="J42">
        <v>652571</v>
      </c>
      <c r="K42">
        <v>2085</v>
      </c>
      <c r="L42">
        <v>4</v>
      </c>
      <c r="M42">
        <v>13887</v>
      </c>
      <c r="N42">
        <v>155142</v>
      </c>
      <c r="O42">
        <v>44</v>
      </c>
    </row>
    <row r="43" spans="1:15" ht="13.05" customHeight="1" x14ac:dyDescent="0.3">
      <c r="A43" s="21">
        <v>38231</v>
      </c>
      <c r="B43" s="29"/>
      <c r="C43" s="29">
        <v>42381567</v>
      </c>
      <c r="D43" s="29">
        <v>52434</v>
      </c>
      <c r="E43">
        <v>13033548</v>
      </c>
      <c r="F43">
        <v>4374</v>
      </c>
      <c r="G43">
        <v>80286544</v>
      </c>
      <c r="H43">
        <v>209231</v>
      </c>
      <c r="I43">
        <v>1023</v>
      </c>
      <c r="J43">
        <v>719369</v>
      </c>
      <c r="K43">
        <v>2085</v>
      </c>
      <c r="L43">
        <v>4</v>
      </c>
      <c r="M43">
        <v>13907</v>
      </c>
      <c r="N43">
        <v>352286</v>
      </c>
      <c r="O43">
        <v>44</v>
      </c>
    </row>
    <row r="44" spans="1:15" ht="13.05" customHeight="1" x14ac:dyDescent="0.3">
      <c r="A44" s="21">
        <v>38261</v>
      </c>
      <c r="B44" s="29"/>
      <c r="C44" s="29">
        <v>40841015</v>
      </c>
      <c r="D44" s="29">
        <v>52600</v>
      </c>
      <c r="E44">
        <v>12801196</v>
      </c>
      <c r="F44">
        <v>4362</v>
      </c>
      <c r="G44">
        <v>78562718</v>
      </c>
      <c r="H44">
        <v>207825</v>
      </c>
      <c r="I44">
        <v>1027</v>
      </c>
      <c r="J44">
        <v>839811</v>
      </c>
      <c r="K44">
        <v>2085</v>
      </c>
      <c r="L44">
        <v>4</v>
      </c>
      <c r="M44">
        <v>13907</v>
      </c>
      <c r="N44">
        <v>363044</v>
      </c>
      <c r="O44">
        <v>44</v>
      </c>
    </row>
    <row r="45" spans="1:15" ht="13.05" customHeight="1" x14ac:dyDescent="0.3">
      <c r="A45" s="21">
        <v>38292</v>
      </c>
      <c r="B45" s="29"/>
      <c r="C45" s="29">
        <v>39833401</v>
      </c>
      <c r="D45" s="29">
        <v>52600</v>
      </c>
      <c r="E45">
        <v>13166644</v>
      </c>
      <c r="F45">
        <v>4362</v>
      </c>
      <c r="G45">
        <v>78684174</v>
      </c>
      <c r="H45">
        <v>204191</v>
      </c>
      <c r="I45">
        <v>1027</v>
      </c>
      <c r="J45">
        <v>893853</v>
      </c>
      <c r="K45">
        <v>2085</v>
      </c>
      <c r="L45">
        <v>4</v>
      </c>
      <c r="M45">
        <v>13907</v>
      </c>
      <c r="N45">
        <v>368546</v>
      </c>
      <c r="O45">
        <v>45</v>
      </c>
    </row>
    <row r="46" spans="1:15" ht="13.05" customHeight="1" x14ac:dyDescent="0.3">
      <c r="A46" s="21">
        <v>38322</v>
      </c>
      <c r="B46" s="29"/>
      <c r="C46" s="29">
        <v>44722043</v>
      </c>
      <c r="D46" s="29" t="s">
        <v>113</v>
      </c>
      <c r="E46">
        <v>13797330</v>
      </c>
      <c r="F46" t="s">
        <v>113</v>
      </c>
      <c r="G46">
        <v>79760239</v>
      </c>
      <c r="H46">
        <v>192526</v>
      </c>
      <c r="I46" t="s">
        <v>113</v>
      </c>
      <c r="J46">
        <v>967079</v>
      </c>
      <c r="K46">
        <v>2085</v>
      </c>
      <c r="L46">
        <v>4</v>
      </c>
      <c r="M46">
        <v>13907</v>
      </c>
      <c r="N46">
        <v>367222</v>
      </c>
      <c r="O46">
        <v>45</v>
      </c>
    </row>
    <row r="47" spans="1:15" ht="13.05" customHeight="1" x14ac:dyDescent="0.3">
      <c r="A47" s="21">
        <v>38353</v>
      </c>
      <c r="B47" s="29"/>
      <c r="C47" s="29">
        <v>48542522</v>
      </c>
      <c r="D47" s="29">
        <v>52910</v>
      </c>
      <c r="E47">
        <v>14766967</v>
      </c>
      <c r="F47">
        <v>4398</v>
      </c>
      <c r="G47">
        <v>87883841</v>
      </c>
      <c r="H47">
        <v>207986</v>
      </c>
      <c r="I47">
        <v>1056</v>
      </c>
      <c r="J47">
        <v>948398</v>
      </c>
      <c r="K47">
        <v>2103</v>
      </c>
      <c r="L47">
        <v>4</v>
      </c>
      <c r="M47">
        <v>13907</v>
      </c>
      <c r="N47">
        <v>363976</v>
      </c>
      <c r="O47">
        <v>43</v>
      </c>
    </row>
    <row r="48" spans="1:15" ht="13.05" customHeight="1" x14ac:dyDescent="0.3">
      <c r="A48" s="21">
        <v>38384</v>
      </c>
      <c r="B48" s="29" t="s">
        <v>123</v>
      </c>
      <c r="C48" s="29">
        <v>41428497</v>
      </c>
      <c r="D48" s="29">
        <v>53000</v>
      </c>
      <c r="E48">
        <v>13804600</v>
      </c>
      <c r="F48">
        <v>4398</v>
      </c>
      <c r="G48">
        <v>79239244</v>
      </c>
      <c r="H48">
        <v>211017</v>
      </c>
      <c r="I48">
        <v>1060</v>
      </c>
      <c r="J48">
        <v>792539</v>
      </c>
      <c r="K48">
        <v>2103</v>
      </c>
      <c r="L48">
        <v>4</v>
      </c>
      <c r="M48">
        <v>14058</v>
      </c>
      <c r="N48">
        <v>362812</v>
      </c>
      <c r="O48">
        <v>43</v>
      </c>
    </row>
    <row r="49" spans="1:15" ht="13.05" customHeight="1" x14ac:dyDescent="0.3">
      <c r="A49" s="21">
        <v>38412</v>
      </c>
      <c r="B49" s="29"/>
      <c r="C49" s="29">
        <v>41222444</v>
      </c>
      <c r="D49" s="29">
        <v>53062</v>
      </c>
      <c r="E49">
        <v>13686035</v>
      </c>
      <c r="F49">
        <v>4397</v>
      </c>
      <c r="G49">
        <v>83758720</v>
      </c>
      <c r="H49">
        <v>199158</v>
      </c>
      <c r="I49">
        <v>1061</v>
      </c>
      <c r="J49">
        <v>786708</v>
      </c>
      <c r="K49">
        <v>2110</v>
      </c>
      <c r="L49">
        <v>4</v>
      </c>
      <c r="M49">
        <v>14065</v>
      </c>
      <c r="N49">
        <v>365415</v>
      </c>
      <c r="O49">
        <v>43</v>
      </c>
    </row>
    <row r="50" spans="1:15" ht="13.05" customHeight="1" x14ac:dyDescent="0.3">
      <c r="A50" s="21">
        <v>38443</v>
      </c>
      <c r="B50" s="29"/>
      <c r="C50" s="29">
        <v>37169881</v>
      </c>
      <c r="D50" s="29">
        <v>53163</v>
      </c>
      <c r="E50">
        <v>12498043</v>
      </c>
      <c r="F50">
        <v>4399</v>
      </c>
      <c r="G50">
        <v>77896246</v>
      </c>
      <c r="H50">
        <v>200444</v>
      </c>
      <c r="I50">
        <v>1067</v>
      </c>
      <c r="J50">
        <v>668233</v>
      </c>
      <c r="K50">
        <v>2110</v>
      </c>
      <c r="L50">
        <v>4</v>
      </c>
      <c r="M50">
        <v>14088</v>
      </c>
      <c r="N50">
        <v>364005</v>
      </c>
      <c r="O50">
        <v>43</v>
      </c>
    </row>
    <row r="51" spans="1:15" ht="13.05" customHeight="1" x14ac:dyDescent="0.3">
      <c r="A51" s="21">
        <v>38473</v>
      </c>
      <c r="B51" s="29"/>
      <c r="C51" s="29">
        <v>41798246</v>
      </c>
      <c r="D51" s="29">
        <v>53320</v>
      </c>
      <c r="E51">
        <v>12869194</v>
      </c>
      <c r="F51">
        <v>4391</v>
      </c>
      <c r="G51">
        <v>79486296</v>
      </c>
      <c r="H51">
        <v>197079</v>
      </c>
      <c r="I51">
        <v>1066</v>
      </c>
      <c r="J51">
        <v>607565</v>
      </c>
      <c r="K51">
        <v>2110</v>
      </c>
      <c r="L51">
        <v>4</v>
      </c>
      <c r="M51">
        <v>14088</v>
      </c>
      <c r="N51">
        <v>305738</v>
      </c>
      <c r="O51">
        <v>43</v>
      </c>
    </row>
    <row r="52" spans="1:15" ht="4.05" customHeight="1" x14ac:dyDescent="0.3">
      <c r="A52" s="21">
        <v>38504</v>
      </c>
      <c r="B52" s="29"/>
      <c r="C52" s="29">
        <v>50864873</v>
      </c>
      <c r="D52" s="29">
        <v>53357</v>
      </c>
      <c r="E52">
        <v>14454200</v>
      </c>
      <c r="F52">
        <v>4394</v>
      </c>
      <c r="G52">
        <v>86984309</v>
      </c>
      <c r="H52">
        <v>205993</v>
      </c>
      <c r="I52">
        <v>1063</v>
      </c>
      <c r="J52">
        <v>549744</v>
      </c>
      <c r="K52">
        <v>2118</v>
      </c>
      <c r="L52">
        <v>4</v>
      </c>
      <c r="M52">
        <v>14091</v>
      </c>
      <c r="N52">
        <v>350749</v>
      </c>
      <c r="O52">
        <v>43</v>
      </c>
    </row>
    <row r="53" spans="1:15" ht="23.4" customHeight="1" x14ac:dyDescent="0.3">
      <c r="A53" s="21">
        <v>38534</v>
      </c>
      <c r="B53" s="29"/>
      <c r="C53" s="29">
        <v>64310254</v>
      </c>
      <c r="D53" s="29">
        <v>53560</v>
      </c>
      <c r="E53">
        <v>15509626</v>
      </c>
      <c r="F53">
        <v>4400</v>
      </c>
      <c r="G53">
        <v>88101741</v>
      </c>
      <c r="H53">
        <v>224932</v>
      </c>
      <c r="I53">
        <v>1067</v>
      </c>
      <c r="J53">
        <v>590009</v>
      </c>
      <c r="K53">
        <v>2118</v>
      </c>
      <c r="L53">
        <v>4</v>
      </c>
      <c r="M53">
        <v>14145</v>
      </c>
      <c r="N53">
        <v>352858</v>
      </c>
      <c r="O53">
        <v>43</v>
      </c>
    </row>
    <row r="54" spans="1:15" hidden="1" x14ac:dyDescent="0.3">
      <c r="A54" s="21">
        <v>38565</v>
      </c>
      <c r="C54">
        <v>57380326</v>
      </c>
      <c r="D54">
        <v>53553</v>
      </c>
      <c r="E54">
        <v>14861042</v>
      </c>
      <c r="F54">
        <v>4396</v>
      </c>
      <c r="G54">
        <v>88099534</v>
      </c>
      <c r="H54">
        <v>222795</v>
      </c>
      <c r="I54">
        <v>1069</v>
      </c>
      <c r="J54">
        <v>663368</v>
      </c>
      <c r="K54">
        <v>2118</v>
      </c>
      <c r="L54">
        <v>4</v>
      </c>
      <c r="M54">
        <v>14145</v>
      </c>
      <c r="N54">
        <v>352854</v>
      </c>
      <c r="O54">
        <v>43</v>
      </c>
    </row>
    <row r="55" spans="1:15" hidden="1" x14ac:dyDescent="0.3">
      <c r="A55" s="21">
        <v>38596</v>
      </c>
      <c r="C55">
        <v>44439886</v>
      </c>
      <c r="D55">
        <v>53669</v>
      </c>
      <c r="E55">
        <v>13389341</v>
      </c>
      <c r="F55">
        <v>4406</v>
      </c>
      <c r="G55">
        <v>82921459</v>
      </c>
      <c r="H55">
        <v>211575</v>
      </c>
      <c r="I55">
        <v>1071</v>
      </c>
      <c r="J55">
        <v>732349</v>
      </c>
      <c r="K55">
        <v>2118</v>
      </c>
      <c r="L55">
        <v>4</v>
      </c>
      <c r="M55">
        <v>14145</v>
      </c>
      <c r="N55">
        <v>353121</v>
      </c>
      <c r="O55">
        <v>43</v>
      </c>
    </row>
    <row r="56" spans="1:15" hidden="1" x14ac:dyDescent="0.3">
      <c r="A56" s="21">
        <v>38626</v>
      </c>
      <c r="C56">
        <v>43790040</v>
      </c>
      <c r="D56">
        <v>53817</v>
      </c>
      <c r="E56">
        <v>12747922</v>
      </c>
      <c r="F56">
        <v>4413</v>
      </c>
      <c r="G56">
        <v>79551766</v>
      </c>
      <c r="H56">
        <v>215679</v>
      </c>
      <c r="I56">
        <v>1075</v>
      </c>
      <c r="J56">
        <v>862788</v>
      </c>
      <c r="K56">
        <v>2143</v>
      </c>
      <c r="L56">
        <v>4</v>
      </c>
      <c r="M56">
        <v>14145</v>
      </c>
      <c r="N56">
        <v>354703</v>
      </c>
      <c r="O56">
        <v>43</v>
      </c>
    </row>
    <row r="57" spans="1:15" hidden="1" x14ac:dyDescent="0.3">
      <c r="A57" s="21">
        <v>38657</v>
      </c>
      <c r="C57">
        <v>40873328</v>
      </c>
      <c r="D57">
        <v>53923</v>
      </c>
      <c r="E57">
        <v>12843936</v>
      </c>
      <c r="F57">
        <v>4429</v>
      </c>
      <c r="G57">
        <v>80156802</v>
      </c>
      <c r="H57">
        <v>216170</v>
      </c>
      <c r="I57">
        <v>1074</v>
      </c>
      <c r="J57">
        <v>919243</v>
      </c>
      <c r="K57">
        <v>2143</v>
      </c>
      <c r="L57">
        <v>4</v>
      </c>
      <c r="M57">
        <v>14145</v>
      </c>
      <c r="N57">
        <v>350219</v>
      </c>
      <c r="O57">
        <v>43</v>
      </c>
    </row>
    <row r="58" spans="1:15" hidden="1" x14ac:dyDescent="0.3">
      <c r="A58" s="21">
        <v>38687</v>
      </c>
      <c r="C58">
        <v>44804197</v>
      </c>
      <c r="D58">
        <v>53972</v>
      </c>
      <c r="E58">
        <v>14193120</v>
      </c>
      <c r="F58">
        <v>4443</v>
      </c>
      <c r="G58">
        <v>81292738</v>
      </c>
      <c r="H58">
        <v>200295</v>
      </c>
      <c r="I58">
        <v>1079</v>
      </c>
      <c r="J58">
        <v>994659</v>
      </c>
      <c r="K58">
        <v>2143</v>
      </c>
      <c r="L58">
        <v>4</v>
      </c>
      <c r="M58">
        <v>14145</v>
      </c>
      <c r="N58">
        <v>353596</v>
      </c>
      <c r="O58">
        <v>30</v>
      </c>
    </row>
    <row r="59" spans="1:15" x14ac:dyDescent="0.3">
      <c r="A59" s="21">
        <v>38718</v>
      </c>
      <c r="C59">
        <v>45114205</v>
      </c>
      <c r="D59">
        <v>54120</v>
      </c>
      <c r="E59">
        <v>14265893</v>
      </c>
      <c r="F59">
        <v>4451</v>
      </c>
      <c r="G59">
        <v>84001283</v>
      </c>
      <c r="H59">
        <v>203160</v>
      </c>
      <c r="I59">
        <v>1088</v>
      </c>
      <c r="J59">
        <v>963887</v>
      </c>
      <c r="K59">
        <v>2131</v>
      </c>
      <c r="L59">
        <v>4</v>
      </c>
      <c r="M59">
        <v>14199</v>
      </c>
      <c r="N59">
        <v>347972</v>
      </c>
      <c r="O59">
        <v>30</v>
      </c>
    </row>
    <row r="60" spans="1:15" x14ac:dyDescent="0.3">
      <c r="A60" s="21">
        <v>38749</v>
      </c>
      <c r="C60">
        <v>40806997</v>
      </c>
      <c r="D60">
        <v>54210</v>
      </c>
      <c r="E60">
        <v>13236791</v>
      </c>
      <c r="F60">
        <v>4475</v>
      </c>
      <c r="G60">
        <v>77779059</v>
      </c>
      <c r="H60">
        <v>199569</v>
      </c>
      <c r="I60">
        <v>1082</v>
      </c>
      <c r="J60">
        <v>803208</v>
      </c>
      <c r="K60">
        <v>2131</v>
      </c>
      <c r="L60">
        <v>4</v>
      </c>
      <c r="M60">
        <v>14199</v>
      </c>
      <c r="N60">
        <v>346455</v>
      </c>
      <c r="O60">
        <v>30</v>
      </c>
    </row>
    <row r="61" spans="1:15" x14ac:dyDescent="0.3">
      <c r="A61" s="21">
        <v>38777</v>
      </c>
      <c r="C61">
        <v>40480471</v>
      </c>
      <c r="D61">
        <v>54292</v>
      </c>
      <c r="E61">
        <v>13910653</v>
      </c>
      <c r="F61">
        <v>4479</v>
      </c>
      <c r="G61">
        <v>83749692</v>
      </c>
      <c r="H61">
        <v>208660</v>
      </c>
      <c r="I61">
        <v>1097</v>
      </c>
      <c r="J61">
        <v>795468</v>
      </c>
      <c r="K61">
        <v>2131</v>
      </c>
      <c r="L61">
        <v>4</v>
      </c>
      <c r="M61">
        <v>14205</v>
      </c>
      <c r="N61">
        <v>348885</v>
      </c>
      <c r="O61">
        <v>30</v>
      </c>
    </row>
    <row r="62" spans="1:15" x14ac:dyDescent="0.3">
      <c r="A62" s="21">
        <v>38808</v>
      </c>
      <c r="C62">
        <v>35812279</v>
      </c>
      <c r="D62">
        <v>54328</v>
      </c>
      <c r="E62">
        <v>12254987</v>
      </c>
      <c r="F62">
        <v>4466</v>
      </c>
      <c r="G62">
        <v>74769717</v>
      </c>
      <c r="H62">
        <v>188860</v>
      </c>
      <c r="I62">
        <v>1092</v>
      </c>
      <c r="J62">
        <v>676678</v>
      </c>
      <c r="K62">
        <v>2142</v>
      </c>
      <c r="L62">
        <v>4</v>
      </c>
      <c r="M62">
        <v>14205</v>
      </c>
      <c r="N62">
        <v>346438</v>
      </c>
      <c r="O62">
        <v>29</v>
      </c>
    </row>
    <row r="63" spans="1:15" x14ac:dyDescent="0.3">
      <c r="A63" s="21">
        <v>38838</v>
      </c>
      <c r="C63">
        <v>42016702</v>
      </c>
      <c r="D63">
        <v>54328</v>
      </c>
      <c r="E63">
        <v>12986715</v>
      </c>
      <c r="F63">
        <v>4466</v>
      </c>
      <c r="G63">
        <v>79191069</v>
      </c>
      <c r="H63">
        <v>199840</v>
      </c>
      <c r="I63">
        <v>1092</v>
      </c>
      <c r="J63">
        <v>617263</v>
      </c>
      <c r="K63">
        <v>2142</v>
      </c>
      <c r="L63">
        <v>4</v>
      </c>
      <c r="M63">
        <v>14276</v>
      </c>
      <c r="N63">
        <v>348273</v>
      </c>
      <c r="O63">
        <v>29</v>
      </c>
    </row>
    <row r="64" spans="1:15" x14ac:dyDescent="0.3">
      <c r="A64" s="21">
        <v>38869</v>
      </c>
      <c r="C64">
        <v>47732513</v>
      </c>
      <c r="D64">
        <v>54582</v>
      </c>
      <c r="E64">
        <v>13696422</v>
      </c>
      <c r="F64">
        <v>4484</v>
      </c>
      <c r="G64">
        <v>83409824</v>
      </c>
      <c r="H64">
        <v>220404</v>
      </c>
      <c r="I64">
        <v>1101</v>
      </c>
      <c r="J64">
        <v>556390</v>
      </c>
      <c r="K64">
        <v>2142</v>
      </c>
      <c r="L64">
        <v>4</v>
      </c>
      <c r="M64">
        <v>14276</v>
      </c>
      <c r="N64">
        <v>348004</v>
      </c>
      <c r="O64">
        <v>29</v>
      </c>
    </row>
    <row r="65" spans="1:18" x14ac:dyDescent="0.3">
      <c r="A65" s="21">
        <v>38899</v>
      </c>
      <c r="C65">
        <v>57684708</v>
      </c>
      <c r="D65">
        <v>54614</v>
      </c>
      <c r="E65">
        <v>15371315</v>
      </c>
      <c r="F65">
        <v>4489</v>
      </c>
      <c r="G65">
        <v>87535072</v>
      </c>
      <c r="H65">
        <v>216910</v>
      </c>
      <c r="I65">
        <v>1103</v>
      </c>
      <c r="J65">
        <v>596433</v>
      </c>
      <c r="K65">
        <v>2142</v>
      </c>
      <c r="L65">
        <v>4</v>
      </c>
      <c r="M65">
        <v>14276</v>
      </c>
      <c r="N65">
        <v>349170</v>
      </c>
      <c r="O65">
        <v>29</v>
      </c>
    </row>
    <row r="66" spans="1:18" x14ac:dyDescent="0.3">
      <c r="A66" s="21">
        <v>38930</v>
      </c>
      <c r="C66">
        <v>54013596</v>
      </c>
      <c r="D66">
        <v>54720</v>
      </c>
      <c r="E66">
        <v>14499122</v>
      </c>
      <c r="F66">
        <v>4496</v>
      </c>
      <c r="G66">
        <v>85467855</v>
      </c>
      <c r="H66">
        <v>224163</v>
      </c>
      <c r="I66">
        <v>1102</v>
      </c>
      <c r="J66">
        <v>670396</v>
      </c>
      <c r="K66">
        <v>2142</v>
      </c>
      <c r="L66">
        <v>4</v>
      </c>
      <c r="M66">
        <v>14276</v>
      </c>
      <c r="N66">
        <v>348807</v>
      </c>
      <c r="O66">
        <v>29</v>
      </c>
    </row>
    <row r="67" spans="1:18" x14ac:dyDescent="0.3">
      <c r="A67" s="21">
        <v>38961</v>
      </c>
      <c r="C67">
        <v>41817352</v>
      </c>
      <c r="D67">
        <v>54771</v>
      </c>
      <c r="E67">
        <v>12687211</v>
      </c>
      <c r="F67">
        <v>4498</v>
      </c>
      <c r="G67">
        <v>77924768</v>
      </c>
      <c r="H67">
        <v>221907</v>
      </c>
      <c r="I67">
        <v>1104</v>
      </c>
      <c r="J67">
        <v>729987</v>
      </c>
      <c r="K67">
        <v>2113</v>
      </c>
      <c r="L67">
        <v>3</v>
      </c>
      <c r="M67">
        <v>14276</v>
      </c>
      <c r="N67">
        <v>345336</v>
      </c>
      <c r="O67">
        <v>29</v>
      </c>
    </row>
    <row r="68" spans="1:18" x14ac:dyDescent="0.3">
      <c r="A68" s="21">
        <v>38991</v>
      </c>
      <c r="C68">
        <v>40617584</v>
      </c>
      <c r="D68">
        <v>54867</v>
      </c>
      <c r="E68">
        <v>13130024</v>
      </c>
      <c r="F68">
        <v>4525</v>
      </c>
      <c r="G68">
        <v>78147283</v>
      </c>
      <c r="H68">
        <v>207594</v>
      </c>
      <c r="I68">
        <v>1111</v>
      </c>
      <c r="J68">
        <v>850809</v>
      </c>
      <c r="K68">
        <v>2113</v>
      </c>
      <c r="L68">
        <v>3</v>
      </c>
      <c r="M68">
        <v>14175</v>
      </c>
      <c r="N68">
        <v>341238</v>
      </c>
      <c r="O68">
        <v>29</v>
      </c>
    </row>
    <row r="69" spans="1:18" x14ac:dyDescent="0.3">
      <c r="A69" s="21">
        <v>39022</v>
      </c>
      <c r="C69">
        <v>39860324</v>
      </c>
      <c r="D69">
        <v>55895</v>
      </c>
      <c r="E69">
        <v>13947133</v>
      </c>
      <c r="F69">
        <v>4718</v>
      </c>
      <c r="G69">
        <v>77305316</v>
      </c>
      <c r="H69">
        <v>219348</v>
      </c>
      <c r="I69">
        <v>961</v>
      </c>
      <c r="J69">
        <v>905503</v>
      </c>
      <c r="K69">
        <v>2109</v>
      </c>
      <c r="L69">
        <v>3</v>
      </c>
      <c r="M69">
        <v>14175</v>
      </c>
      <c r="N69">
        <v>340338</v>
      </c>
      <c r="O69">
        <v>29</v>
      </c>
    </row>
    <row r="70" spans="1:18" x14ac:dyDescent="0.3">
      <c r="A70" s="21">
        <v>39052</v>
      </c>
      <c r="C70">
        <v>42300327</v>
      </c>
      <c r="D70">
        <v>55016</v>
      </c>
      <c r="E70">
        <v>14597906</v>
      </c>
      <c r="F70">
        <v>4738</v>
      </c>
      <c r="G70">
        <v>75502945</v>
      </c>
      <c r="H70">
        <v>181132</v>
      </c>
      <c r="I70">
        <v>974</v>
      </c>
      <c r="J70">
        <v>978493</v>
      </c>
      <c r="K70">
        <v>2109</v>
      </c>
      <c r="L70">
        <v>3</v>
      </c>
      <c r="M70">
        <v>14151</v>
      </c>
      <c r="N70">
        <v>343819</v>
      </c>
      <c r="O70">
        <v>29</v>
      </c>
      <c r="Q70">
        <f>+D70-D58</f>
        <v>1044</v>
      </c>
      <c r="R70">
        <f>+F70-F58</f>
        <v>295</v>
      </c>
    </row>
    <row r="71" spans="1:18" x14ac:dyDescent="0.3">
      <c r="A71" s="21">
        <v>39083</v>
      </c>
      <c r="C71">
        <v>49655654</v>
      </c>
      <c r="D71">
        <v>55075</v>
      </c>
      <c r="E71">
        <v>15809611</v>
      </c>
      <c r="F71">
        <v>4756</v>
      </c>
      <c r="G71">
        <v>82238335</v>
      </c>
      <c r="H71">
        <v>196693</v>
      </c>
      <c r="I71">
        <v>980</v>
      </c>
      <c r="J71">
        <v>956114</v>
      </c>
      <c r="K71">
        <v>2112</v>
      </c>
      <c r="L71">
        <v>3</v>
      </c>
      <c r="M71">
        <v>14151</v>
      </c>
      <c r="N71">
        <v>334790</v>
      </c>
      <c r="O71">
        <v>29</v>
      </c>
      <c r="Q71">
        <f>+D71-D59</f>
        <v>955</v>
      </c>
      <c r="R71">
        <f>+F71-F59</f>
        <v>305</v>
      </c>
    </row>
    <row r="72" spans="1:18" x14ac:dyDescent="0.3">
      <c r="A72" s="21">
        <v>39114</v>
      </c>
      <c r="C72">
        <v>42071834</v>
      </c>
      <c r="D72">
        <v>55141</v>
      </c>
      <c r="E72">
        <v>15056106</v>
      </c>
      <c r="F72">
        <v>4752</v>
      </c>
      <c r="G72">
        <v>78151825</v>
      </c>
      <c r="H72">
        <v>199217</v>
      </c>
      <c r="I72">
        <v>981</v>
      </c>
      <c r="J72">
        <v>797244</v>
      </c>
      <c r="K72">
        <v>2112</v>
      </c>
      <c r="L72">
        <v>3</v>
      </c>
      <c r="M72">
        <v>14134</v>
      </c>
      <c r="N72">
        <v>333205</v>
      </c>
      <c r="O72">
        <v>29</v>
      </c>
      <c r="Q72">
        <f t="shared" ref="Q72:Q82" si="0">+D72-D60</f>
        <v>931</v>
      </c>
      <c r="R72">
        <f t="shared" ref="R72:R82" si="1">+F72-F60</f>
        <v>277</v>
      </c>
    </row>
    <row r="73" spans="1:18" x14ac:dyDescent="0.3">
      <c r="A73" s="21">
        <v>39142</v>
      </c>
      <c r="C73">
        <v>42673883</v>
      </c>
      <c r="D73">
        <v>55179</v>
      </c>
      <c r="E73">
        <v>15315370</v>
      </c>
      <c r="F73">
        <v>4751</v>
      </c>
      <c r="G73">
        <v>82573885</v>
      </c>
      <c r="H73">
        <v>204469</v>
      </c>
      <c r="I73">
        <v>982</v>
      </c>
      <c r="J73">
        <v>793196</v>
      </c>
      <c r="K73">
        <v>2129</v>
      </c>
      <c r="L73">
        <v>3</v>
      </c>
      <c r="M73">
        <v>14131</v>
      </c>
      <c r="N73">
        <v>335343</v>
      </c>
      <c r="O73">
        <v>29</v>
      </c>
      <c r="Q73">
        <f t="shared" si="0"/>
        <v>887</v>
      </c>
      <c r="R73">
        <f t="shared" si="1"/>
        <v>272</v>
      </c>
    </row>
    <row r="74" spans="1:18" x14ac:dyDescent="0.3">
      <c r="A74" s="21">
        <v>39173</v>
      </c>
      <c r="C74">
        <v>38768209</v>
      </c>
      <c r="D74">
        <v>55234</v>
      </c>
      <c r="E74">
        <v>13685110</v>
      </c>
      <c r="F74">
        <v>4758</v>
      </c>
      <c r="G74">
        <v>76960082</v>
      </c>
      <c r="H74">
        <v>201102</v>
      </c>
      <c r="I74">
        <v>985</v>
      </c>
      <c r="J74">
        <v>675600</v>
      </c>
      <c r="K74">
        <v>2129</v>
      </c>
      <c r="L74">
        <v>3</v>
      </c>
      <c r="M74">
        <v>14222</v>
      </c>
      <c r="N74">
        <v>333223</v>
      </c>
      <c r="O74">
        <v>28</v>
      </c>
      <c r="Q74">
        <f t="shared" si="0"/>
        <v>906</v>
      </c>
      <c r="R74">
        <f t="shared" si="1"/>
        <v>292</v>
      </c>
    </row>
    <row r="75" spans="1:18" x14ac:dyDescent="0.3">
      <c r="A75" s="21">
        <v>39203</v>
      </c>
      <c r="C75">
        <v>42375322</v>
      </c>
      <c r="D75">
        <v>55254</v>
      </c>
      <c r="E75">
        <v>13960122</v>
      </c>
      <c r="F75">
        <v>4762</v>
      </c>
      <c r="G75">
        <v>80343380</v>
      </c>
      <c r="H75">
        <v>204165</v>
      </c>
      <c r="I75">
        <v>986</v>
      </c>
      <c r="J75">
        <v>614460</v>
      </c>
      <c r="K75">
        <v>2129</v>
      </c>
      <c r="L75">
        <v>3</v>
      </c>
      <c r="M75">
        <v>14222</v>
      </c>
      <c r="N75">
        <v>333917</v>
      </c>
      <c r="O75">
        <v>28</v>
      </c>
      <c r="Q75">
        <f t="shared" si="0"/>
        <v>926</v>
      </c>
      <c r="R75">
        <f t="shared" si="1"/>
        <v>296</v>
      </c>
    </row>
    <row r="76" spans="1:18" x14ac:dyDescent="0.3">
      <c r="A76" s="21">
        <v>39234</v>
      </c>
      <c r="C76">
        <v>47241676</v>
      </c>
      <c r="D76">
        <v>55380</v>
      </c>
      <c r="E76">
        <v>14673629</v>
      </c>
      <c r="F76">
        <v>4766</v>
      </c>
      <c r="G76">
        <v>83934983</v>
      </c>
      <c r="H76">
        <v>210111</v>
      </c>
      <c r="I76">
        <v>992</v>
      </c>
      <c r="J76">
        <v>552976</v>
      </c>
      <c r="K76">
        <v>2129</v>
      </c>
      <c r="L76">
        <v>3</v>
      </c>
      <c r="M76">
        <v>14222</v>
      </c>
      <c r="N76">
        <v>333196</v>
      </c>
      <c r="O76">
        <v>28</v>
      </c>
      <c r="Q76">
        <f t="shared" si="0"/>
        <v>798</v>
      </c>
      <c r="R76">
        <f t="shared" si="1"/>
        <v>282</v>
      </c>
    </row>
    <row r="77" spans="1:18" x14ac:dyDescent="0.3">
      <c r="A77" s="21">
        <v>39264</v>
      </c>
      <c r="C77">
        <v>55686988</v>
      </c>
      <c r="D77">
        <v>55403</v>
      </c>
      <c r="E77">
        <v>15730380</v>
      </c>
      <c r="F77">
        <v>4764</v>
      </c>
      <c r="G77">
        <v>85368303</v>
      </c>
      <c r="H77">
        <v>223414</v>
      </c>
      <c r="I77">
        <v>995</v>
      </c>
      <c r="J77">
        <v>592432</v>
      </c>
      <c r="K77">
        <v>2128</v>
      </c>
      <c r="L77">
        <v>3</v>
      </c>
      <c r="M77">
        <v>14222</v>
      </c>
      <c r="N77">
        <v>333751</v>
      </c>
      <c r="O77">
        <v>28</v>
      </c>
      <c r="Q77">
        <f t="shared" si="0"/>
        <v>789</v>
      </c>
      <c r="R77">
        <f t="shared" si="1"/>
        <v>275</v>
      </c>
    </row>
    <row r="78" spans="1:18" x14ac:dyDescent="0.3">
      <c r="A78" s="21">
        <v>39295</v>
      </c>
      <c r="C78">
        <v>52589522</v>
      </c>
      <c r="D78">
        <v>55507</v>
      </c>
      <c r="E78">
        <v>15502155</v>
      </c>
      <c r="F78">
        <v>4770</v>
      </c>
      <c r="G78">
        <v>85986959</v>
      </c>
      <c r="H78">
        <v>216458</v>
      </c>
      <c r="I78">
        <v>996</v>
      </c>
      <c r="J78">
        <v>665293</v>
      </c>
      <c r="K78">
        <v>2128</v>
      </c>
      <c r="L78">
        <v>3</v>
      </c>
      <c r="M78">
        <v>14222</v>
      </c>
      <c r="N78">
        <v>334381</v>
      </c>
      <c r="O78">
        <v>28</v>
      </c>
      <c r="Q78">
        <f t="shared" si="0"/>
        <v>787</v>
      </c>
      <c r="R78">
        <f t="shared" si="1"/>
        <v>274</v>
      </c>
    </row>
    <row r="79" spans="1:18" x14ac:dyDescent="0.3">
      <c r="A79" s="21">
        <v>39326</v>
      </c>
      <c r="C79">
        <v>46292473</v>
      </c>
      <c r="D79">
        <v>55577</v>
      </c>
      <c r="E79">
        <v>14311612</v>
      </c>
      <c r="F79">
        <v>4778</v>
      </c>
      <c r="G79">
        <v>79914933</v>
      </c>
      <c r="H79">
        <v>221190</v>
      </c>
      <c r="I79">
        <v>997</v>
      </c>
      <c r="J79">
        <v>734407</v>
      </c>
      <c r="K79">
        <v>2129</v>
      </c>
      <c r="L79">
        <v>3</v>
      </c>
      <c r="M79">
        <v>14220</v>
      </c>
      <c r="N79">
        <v>333655</v>
      </c>
      <c r="O79">
        <v>28</v>
      </c>
      <c r="Q79">
        <f t="shared" si="0"/>
        <v>806</v>
      </c>
      <c r="R79">
        <f t="shared" si="1"/>
        <v>280</v>
      </c>
    </row>
    <row r="80" spans="1:18" x14ac:dyDescent="0.3">
      <c r="A80" s="21">
        <v>39356</v>
      </c>
      <c r="C80">
        <v>42755297</v>
      </c>
      <c r="D80">
        <v>55613</v>
      </c>
      <c r="E80">
        <v>13967367</v>
      </c>
      <c r="F80">
        <v>4783</v>
      </c>
      <c r="G80">
        <v>79550306</v>
      </c>
      <c r="H80">
        <v>216206</v>
      </c>
      <c r="I80">
        <v>996</v>
      </c>
      <c r="J80">
        <v>856539</v>
      </c>
      <c r="K80">
        <v>2129</v>
      </c>
      <c r="L80">
        <v>3</v>
      </c>
      <c r="M80">
        <v>14225</v>
      </c>
      <c r="N80">
        <v>334363</v>
      </c>
      <c r="O80">
        <v>28</v>
      </c>
      <c r="Q80">
        <f t="shared" si="0"/>
        <v>746</v>
      </c>
      <c r="R80">
        <f t="shared" si="1"/>
        <v>258</v>
      </c>
    </row>
    <row r="81" spans="1:19" x14ac:dyDescent="0.3">
      <c r="A81" s="21">
        <v>39387</v>
      </c>
      <c r="C81">
        <v>39696528</v>
      </c>
      <c r="D81">
        <v>55765</v>
      </c>
      <c r="E81">
        <v>13996509</v>
      </c>
      <c r="F81">
        <v>4807</v>
      </c>
      <c r="G81">
        <v>76837653</v>
      </c>
      <c r="H81">
        <v>224474</v>
      </c>
      <c r="I81">
        <v>1006</v>
      </c>
      <c r="J81">
        <v>917226</v>
      </c>
      <c r="K81">
        <v>2109</v>
      </c>
      <c r="L81">
        <v>3</v>
      </c>
      <c r="M81">
        <v>14225</v>
      </c>
      <c r="N81">
        <v>355665</v>
      </c>
      <c r="O81">
        <v>28</v>
      </c>
      <c r="Q81">
        <f t="shared" si="0"/>
        <v>-130</v>
      </c>
      <c r="R81">
        <f t="shared" si="1"/>
        <v>89</v>
      </c>
    </row>
    <row r="82" spans="1:19" x14ac:dyDescent="0.3">
      <c r="A82" s="21">
        <v>39417</v>
      </c>
      <c r="C82">
        <v>45664188</v>
      </c>
      <c r="D82">
        <v>55815</v>
      </c>
      <c r="E82">
        <v>15266952</v>
      </c>
      <c r="F82">
        <v>4814</v>
      </c>
      <c r="G82">
        <v>77418749</v>
      </c>
      <c r="H82">
        <v>175179</v>
      </c>
      <c r="I82">
        <v>1007</v>
      </c>
      <c r="J82">
        <v>978621</v>
      </c>
      <c r="K82">
        <v>2109</v>
      </c>
      <c r="L82">
        <v>3</v>
      </c>
      <c r="M82">
        <v>14319</v>
      </c>
      <c r="N82">
        <v>359916</v>
      </c>
      <c r="O82">
        <v>27</v>
      </c>
      <c r="Q82">
        <f t="shared" si="0"/>
        <v>799</v>
      </c>
      <c r="R82">
        <f t="shared" si="1"/>
        <v>76</v>
      </c>
      <c r="S82" s="24">
        <f>SUM(Q82:R82)</f>
        <v>875</v>
      </c>
    </row>
    <row r="83" spans="1:19" x14ac:dyDescent="0.3">
      <c r="A83" s="21">
        <v>39448</v>
      </c>
      <c r="C83">
        <v>48403355</v>
      </c>
      <c r="D83">
        <v>55914</v>
      </c>
      <c r="E83">
        <v>15544828</v>
      </c>
      <c r="F83">
        <v>4818</v>
      </c>
      <c r="G83">
        <v>82434516</v>
      </c>
      <c r="H83">
        <v>204711</v>
      </c>
      <c r="I83">
        <v>1012</v>
      </c>
      <c r="J83">
        <v>970514</v>
      </c>
      <c r="K83">
        <v>2144</v>
      </c>
      <c r="L83">
        <v>3</v>
      </c>
      <c r="M83">
        <v>14319</v>
      </c>
      <c r="N83">
        <v>357842</v>
      </c>
      <c r="O83">
        <v>27</v>
      </c>
      <c r="Q83">
        <f>+D83-D71</f>
        <v>839</v>
      </c>
      <c r="R83">
        <f>+F83-F71</f>
        <v>62</v>
      </c>
    </row>
    <row r="84" spans="1:19" x14ac:dyDescent="0.3">
      <c r="A84" s="21">
        <v>39479</v>
      </c>
      <c r="C84">
        <v>41987002</v>
      </c>
      <c r="D84">
        <v>55994</v>
      </c>
      <c r="E84">
        <v>14862324</v>
      </c>
      <c r="F84">
        <v>4819</v>
      </c>
      <c r="G84">
        <v>77683397</v>
      </c>
      <c r="H84">
        <v>199878</v>
      </c>
      <c r="I84">
        <v>1011</v>
      </c>
      <c r="J84">
        <v>809218</v>
      </c>
      <c r="K84">
        <v>2144</v>
      </c>
      <c r="L84">
        <v>3</v>
      </c>
      <c r="M84">
        <v>14096</v>
      </c>
      <c r="N84">
        <v>356818</v>
      </c>
      <c r="O84">
        <v>27</v>
      </c>
      <c r="Q84">
        <f t="shared" ref="Q84:Q94" si="2">+D84-D72</f>
        <v>853</v>
      </c>
      <c r="R84">
        <f t="shared" ref="R84:R94" si="3">+F84-F72</f>
        <v>67</v>
      </c>
    </row>
    <row r="85" spans="1:19" x14ac:dyDescent="0.3">
      <c r="A85" s="21">
        <v>39508</v>
      </c>
      <c r="C85">
        <v>42868481</v>
      </c>
      <c r="D85">
        <v>56076</v>
      </c>
      <c r="E85">
        <v>15097048</v>
      </c>
      <c r="F85">
        <v>4821</v>
      </c>
      <c r="G85">
        <v>79014173</v>
      </c>
      <c r="H85">
        <v>199940</v>
      </c>
      <c r="I85">
        <v>1012</v>
      </c>
      <c r="J85">
        <v>801637</v>
      </c>
      <c r="K85">
        <v>2144</v>
      </c>
      <c r="L85">
        <v>3</v>
      </c>
      <c r="M85">
        <v>14096</v>
      </c>
      <c r="N85">
        <v>358413</v>
      </c>
      <c r="O85">
        <v>27</v>
      </c>
      <c r="Q85">
        <f t="shared" si="2"/>
        <v>897</v>
      </c>
      <c r="R85">
        <f t="shared" si="3"/>
        <v>70</v>
      </c>
    </row>
    <row r="86" spans="1:19" x14ac:dyDescent="0.3">
      <c r="A86" s="21">
        <v>39539</v>
      </c>
      <c r="C86">
        <v>37437487</v>
      </c>
      <c r="D86">
        <v>56134</v>
      </c>
      <c r="E86">
        <v>13585077</v>
      </c>
      <c r="F86">
        <v>4828</v>
      </c>
      <c r="G86">
        <v>75002971</v>
      </c>
      <c r="H86">
        <v>195328</v>
      </c>
      <c r="I86">
        <v>1013</v>
      </c>
      <c r="J86">
        <v>680394</v>
      </c>
      <c r="K86">
        <v>2144</v>
      </c>
      <c r="L86">
        <v>3</v>
      </c>
      <c r="M86">
        <v>14924</v>
      </c>
      <c r="N86">
        <v>342011</v>
      </c>
      <c r="O86">
        <v>26</v>
      </c>
      <c r="Q86">
        <f t="shared" si="2"/>
        <v>900</v>
      </c>
      <c r="R86">
        <f t="shared" si="3"/>
        <v>70</v>
      </c>
    </row>
    <row r="87" spans="1:19" x14ac:dyDescent="0.3">
      <c r="A87" s="21">
        <v>39569</v>
      </c>
      <c r="C87">
        <v>40389568</v>
      </c>
      <c r="D87">
        <v>56250</v>
      </c>
      <c r="E87">
        <v>13492129</v>
      </c>
      <c r="F87">
        <v>4822</v>
      </c>
      <c r="G87">
        <v>75240970</v>
      </c>
      <c r="H87">
        <v>195468</v>
      </c>
      <c r="I87">
        <v>1013</v>
      </c>
      <c r="J87">
        <v>619185</v>
      </c>
      <c r="K87">
        <v>2146</v>
      </c>
      <c r="L87">
        <v>3</v>
      </c>
      <c r="M87">
        <v>14372</v>
      </c>
      <c r="N87">
        <v>341683</v>
      </c>
      <c r="O87">
        <v>26</v>
      </c>
      <c r="Q87">
        <f t="shared" si="2"/>
        <v>996</v>
      </c>
      <c r="R87">
        <f t="shared" si="3"/>
        <v>60</v>
      </c>
    </row>
    <row r="88" spans="1:19" x14ac:dyDescent="0.3">
      <c r="A88" s="21">
        <v>39600</v>
      </c>
      <c r="C88">
        <v>46892295</v>
      </c>
      <c r="D88">
        <v>56284</v>
      </c>
      <c r="E88">
        <v>14258259</v>
      </c>
      <c r="F88">
        <v>4826</v>
      </c>
      <c r="G88">
        <v>78608887</v>
      </c>
      <c r="H88">
        <v>204155</v>
      </c>
      <c r="I88">
        <v>1012</v>
      </c>
      <c r="J88">
        <v>557419</v>
      </c>
      <c r="K88">
        <v>2146</v>
      </c>
      <c r="L88">
        <v>3</v>
      </c>
      <c r="M88">
        <v>14380</v>
      </c>
      <c r="N88">
        <v>340946</v>
      </c>
      <c r="O88">
        <v>26</v>
      </c>
      <c r="Q88">
        <f t="shared" si="2"/>
        <v>904</v>
      </c>
      <c r="R88">
        <f t="shared" si="3"/>
        <v>60</v>
      </c>
    </row>
    <row r="89" spans="1:19" x14ac:dyDescent="0.3">
      <c r="A89" s="21">
        <v>39630</v>
      </c>
      <c r="C89">
        <v>53433614</v>
      </c>
      <c r="D89">
        <v>56337</v>
      </c>
      <c r="E89">
        <v>15471914</v>
      </c>
      <c r="F89">
        <v>4828</v>
      </c>
      <c r="G89">
        <v>84457848</v>
      </c>
      <c r="H89">
        <v>219011</v>
      </c>
      <c r="I89">
        <v>1017</v>
      </c>
      <c r="J89">
        <v>597219</v>
      </c>
      <c r="K89">
        <v>2146</v>
      </c>
      <c r="L89">
        <v>3</v>
      </c>
      <c r="M89">
        <v>14380</v>
      </c>
      <c r="N89">
        <v>332874</v>
      </c>
      <c r="O89">
        <v>26</v>
      </c>
      <c r="Q89">
        <f t="shared" si="2"/>
        <v>934</v>
      </c>
      <c r="R89">
        <f t="shared" si="3"/>
        <v>64</v>
      </c>
    </row>
    <row r="90" spans="1:19" x14ac:dyDescent="0.3">
      <c r="A90" s="21">
        <v>39661</v>
      </c>
      <c r="C90">
        <v>50492140</v>
      </c>
      <c r="D90">
        <v>56396</v>
      </c>
      <c r="E90">
        <v>15015979</v>
      </c>
      <c r="F90">
        <v>4826</v>
      </c>
      <c r="G90">
        <v>80678707</v>
      </c>
      <c r="H90">
        <v>212311</v>
      </c>
      <c r="I90">
        <v>1018</v>
      </c>
      <c r="J90">
        <v>670800</v>
      </c>
      <c r="K90">
        <v>2146</v>
      </c>
      <c r="L90">
        <v>3</v>
      </c>
      <c r="M90">
        <v>14380</v>
      </c>
      <c r="N90">
        <v>332211</v>
      </c>
      <c r="O90">
        <v>26</v>
      </c>
      <c r="Q90">
        <f t="shared" si="2"/>
        <v>889</v>
      </c>
      <c r="R90">
        <f t="shared" si="3"/>
        <v>56</v>
      </c>
    </row>
    <row r="91" spans="1:19" x14ac:dyDescent="0.3">
      <c r="A91" s="21">
        <v>39692</v>
      </c>
      <c r="C91">
        <v>43875199</v>
      </c>
      <c r="D91">
        <v>56508</v>
      </c>
      <c r="E91">
        <v>13735683</v>
      </c>
      <c r="F91">
        <v>4827</v>
      </c>
      <c r="G91">
        <v>76880780</v>
      </c>
      <c r="H91">
        <v>212744</v>
      </c>
      <c r="I91">
        <v>1020</v>
      </c>
      <c r="J91">
        <v>740546</v>
      </c>
      <c r="K91">
        <v>2147</v>
      </c>
      <c r="L91">
        <v>3</v>
      </c>
      <c r="M91">
        <v>14380</v>
      </c>
      <c r="N91">
        <v>331767</v>
      </c>
      <c r="O91">
        <v>26</v>
      </c>
      <c r="Q91">
        <f t="shared" si="2"/>
        <v>931</v>
      </c>
      <c r="R91">
        <f t="shared" si="3"/>
        <v>49</v>
      </c>
    </row>
    <row r="92" spans="1:19" x14ac:dyDescent="0.3">
      <c r="A92" s="21">
        <v>39722</v>
      </c>
      <c r="C92">
        <v>41962529</v>
      </c>
      <c r="D92">
        <v>56576</v>
      </c>
      <c r="E92">
        <v>13572429</v>
      </c>
      <c r="F92">
        <v>4829</v>
      </c>
      <c r="G92">
        <v>74988368</v>
      </c>
      <c r="H92">
        <v>211011</v>
      </c>
      <c r="I92">
        <v>1027</v>
      </c>
      <c r="J92">
        <v>864321</v>
      </c>
      <c r="K92">
        <v>2150</v>
      </c>
      <c r="L92">
        <v>3</v>
      </c>
      <c r="M92">
        <v>14394</v>
      </c>
      <c r="N92">
        <v>332482</v>
      </c>
      <c r="O92">
        <v>26</v>
      </c>
      <c r="Q92">
        <f t="shared" si="2"/>
        <v>963</v>
      </c>
      <c r="R92">
        <f t="shared" si="3"/>
        <v>46</v>
      </c>
    </row>
    <row r="93" spans="1:19" x14ac:dyDescent="0.3">
      <c r="A93" s="21">
        <v>39753</v>
      </c>
      <c r="C93">
        <v>41454529</v>
      </c>
      <c r="D93">
        <v>56751</v>
      </c>
      <c r="E93">
        <v>14047607</v>
      </c>
      <c r="F93">
        <v>4828</v>
      </c>
      <c r="G93">
        <v>73331592</v>
      </c>
      <c r="H93">
        <v>206414</v>
      </c>
      <c r="I93">
        <v>1030</v>
      </c>
      <c r="J93">
        <v>923045</v>
      </c>
      <c r="K93">
        <v>2155</v>
      </c>
      <c r="L93">
        <v>3</v>
      </c>
      <c r="M93">
        <v>14408</v>
      </c>
      <c r="N93">
        <v>290924</v>
      </c>
      <c r="O93">
        <v>26</v>
      </c>
      <c r="Q93">
        <f t="shared" si="2"/>
        <v>986</v>
      </c>
      <c r="R93">
        <f t="shared" si="3"/>
        <v>21</v>
      </c>
    </row>
    <row r="94" spans="1:19" x14ac:dyDescent="0.3">
      <c r="A94" s="21">
        <v>39783</v>
      </c>
      <c r="C94">
        <v>46779913</v>
      </c>
      <c r="D94">
        <v>56841</v>
      </c>
      <c r="E94">
        <v>15131468</v>
      </c>
      <c r="F94">
        <v>4838</v>
      </c>
      <c r="G94">
        <v>75182782</v>
      </c>
      <c r="H94">
        <v>191031</v>
      </c>
      <c r="I94">
        <v>1035</v>
      </c>
      <c r="J94">
        <v>1000034</v>
      </c>
      <c r="K94">
        <v>2155</v>
      </c>
      <c r="L94">
        <v>3</v>
      </c>
      <c r="M94">
        <v>14446</v>
      </c>
      <c r="N94">
        <v>292934</v>
      </c>
      <c r="O94">
        <v>26</v>
      </c>
      <c r="Q94">
        <f t="shared" si="2"/>
        <v>1026</v>
      </c>
      <c r="R94">
        <f t="shared" si="3"/>
        <v>24</v>
      </c>
      <c r="S94" s="24">
        <f>SUM(Q94:R94)</f>
        <v>1050</v>
      </c>
    </row>
    <row r="95" spans="1:19" x14ac:dyDescent="0.3">
      <c r="A95" s="21">
        <v>39814</v>
      </c>
      <c r="C95">
        <v>49269704</v>
      </c>
      <c r="D95">
        <v>56884</v>
      </c>
      <c r="E95">
        <v>15895146</v>
      </c>
      <c r="F95">
        <v>4836</v>
      </c>
      <c r="G95">
        <v>78477185</v>
      </c>
      <c r="H95">
        <v>199776</v>
      </c>
      <c r="I95">
        <v>1039</v>
      </c>
      <c r="J95">
        <v>975753</v>
      </c>
      <c r="K95">
        <v>2155</v>
      </c>
      <c r="L95">
        <v>3</v>
      </c>
      <c r="M95">
        <v>14457</v>
      </c>
      <c r="N95">
        <v>290878</v>
      </c>
      <c r="O95">
        <v>26</v>
      </c>
    </row>
    <row r="96" spans="1:19" x14ac:dyDescent="0.3">
      <c r="A96" s="21">
        <v>39845</v>
      </c>
      <c r="C96">
        <v>42707906</v>
      </c>
      <c r="D96">
        <v>56984</v>
      </c>
      <c r="E96">
        <v>14653535</v>
      </c>
      <c r="F96">
        <v>4849</v>
      </c>
      <c r="G96">
        <v>69813296</v>
      </c>
      <c r="H96">
        <v>195880</v>
      </c>
      <c r="I96">
        <v>1039</v>
      </c>
      <c r="J96">
        <v>813578</v>
      </c>
      <c r="K96">
        <v>2155</v>
      </c>
      <c r="L96">
        <v>3</v>
      </c>
      <c r="M96">
        <v>14457</v>
      </c>
      <c r="N96">
        <v>289675</v>
      </c>
      <c r="O96">
        <v>26</v>
      </c>
    </row>
    <row r="97" spans="1:15" x14ac:dyDescent="0.3">
      <c r="A97" s="21">
        <v>39873</v>
      </c>
      <c r="C97">
        <v>42120515</v>
      </c>
      <c r="D97">
        <v>57095</v>
      </c>
      <c r="E97">
        <v>15181939</v>
      </c>
      <c r="F97">
        <v>4946</v>
      </c>
      <c r="G97">
        <v>74798495</v>
      </c>
      <c r="H97">
        <v>192326</v>
      </c>
      <c r="I97">
        <v>951</v>
      </c>
      <c r="J97">
        <v>805966</v>
      </c>
      <c r="K97">
        <v>2155</v>
      </c>
      <c r="L97">
        <v>3</v>
      </c>
      <c r="M97">
        <v>14457</v>
      </c>
      <c r="N97">
        <v>291711</v>
      </c>
      <c r="O97">
        <v>26</v>
      </c>
    </row>
    <row r="98" spans="1:15" x14ac:dyDescent="0.3">
      <c r="A98" s="21">
        <v>39904</v>
      </c>
      <c r="C98">
        <v>36025863</v>
      </c>
      <c r="D98">
        <v>57176</v>
      </c>
      <c r="E98">
        <v>13561049</v>
      </c>
      <c r="F98">
        <v>4960</v>
      </c>
      <c r="G98">
        <v>69997321</v>
      </c>
      <c r="H98">
        <v>191225</v>
      </c>
      <c r="I98">
        <v>952</v>
      </c>
      <c r="J98">
        <v>805966</v>
      </c>
      <c r="K98">
        <v>2155</v>
      </c>
      <c r="L98">
        <v>3</v>
      </c>
      <c r="M98">
        <v>14457</v>
      </c>
      <c r="N98">
        <v>289667</v>
      </c>
      <c r="O98">
        <v>26</v>
      </c>
    </row>
    <row r="99" spans="1:15" x14ac:dyDescent="0.3">
      <c r="A99" s="21">
        <v>39934</v>
      </c>
      <c r="C99">
        <v>40093276</v>
      </c>
      <c r="D99">
        <v>57167</v>
      </c>
      <c r="E99">
        <v>13559089</v>
      </c>
      <c r="F99">
        <v>4949</v>
      </c>
      <c r="G99">
        <v>71065529</v>
      </c>
      <c r="H99">
        <v>194354</v>
      </c>
      <c r="I99">
        <v>955</v>
      </c>
      <c r="J99">
        <v>622163</v>
      </c>
      <c r="K99">
        <v>2155</v>
      </c>
      <c r="L99">
        <v>3</v>
      </c>
      <c r="M99">
        <v>14457</v>
      </c>
      <c r="N99">
        <v>290188</v>
      </c>
      <c r="O99">
        <v>26</v>
      </c>
    </row>
    <row r="100" spans="1:15" x14ac:dyDescent="0.3">
      <c r="A100" s="21">
        <v>39965</v>
      </c>
      <c r="C100">
        <v>42053575</v>
      </c>
      <c r="D100">
        <v>57196</v>
      </c>
      <c r="E100">
        <v>13757165</v>
      </c>
      <c r="F100">
        <v>4971</v>
      </c>
      <c r="G100">
        <v>72571304</v>
      </c>
      <c r="H100">
        <v>195214</v>
      </c>
      <c r="I100">
        <v>957</v>
      </c>
      <c r="J100">
        <v>559908</v>
      </c>
      <c r="K100">
        <v>2155</v>
      </c>
      <c r="L100">
        <v>3</v>
      </c>
      <c r="M100">
        <v>14457</v>
      </c>
      <c r="N100">
        <v>289562</v>
      </c>
      <c r="O100">
        <v>26</v>
      </c>
    </row>
    <row r="101" spans="1:15" x14ac:dyDescent="0.3">
      <c r="A101" s="21">
        <v>39995</v>
      </c>
      <c r="C101">
        <v>49014200</v>
      </c>
      <c r="D101">
        <v>57220</v>
      </c>
      <c r="E101">
        <v>14681369</v>
      </c>
      <c r="F101">
        <v>4952</v>
      </c>
      <c r="G101">
        <v>76270069</v>
      </c>
      <c r="H101">
        <v>204376</v>
      </c>
      <c r="I101">
        <v>958</v>
      </c>
      <c r="J101">
        <v>599858</v>
      </c>
      <c r="K101">
        <v>2155</v>
      </c>
      <c r="L101">
        <v>3</v>
      </c>
      <c r="M101">
        <v>14457</v>
      </c>
      <c r="N101">
        <v>290188</v>
      </c>
      <c r="O101">
        <v>26</v>
      </c>
    </row>
    <row r="102" spans="1:15" x14ac:dyDescent="0.3">
      <c r="A102" s="21">
        <v>40026</v>
      </c>
      <c r="C102">
        <v>49062730</v>
      </c>
      <c r="D102">
        <v>57272</v>
      </c>
      <c r="E102">
        <v>15190741</v>
      </c>
      <c r="F102">
        <v>4959</v>
      </c>
      <c r="G102">
        <v>77615469</v>
      </c>
      <c r="H102">
        <v>201041</v>
      </c>
      <c r="I102">
        <v>962</v>
      </c>
      <c r="J102">
        <v>673794</v>
      </c>
      <c r="K102">
        <v>2155</v>
      </c>
      <c r="L102">
        <v>3</v>
      </c>
      <c r="M102">
        <v>14457</v>
      </c>
      <c r="N102">
        <v>289875</v>
      </c>
      <c r="O102">
        <v>26</v>
      </c>
    </row>
    <row r="103" spans="1:15" x14ac:dyDescent="0.3">
      <c r="A103" s="21">
        <v>40057</v>
      </c>
      <c r="C103">
        <v>45459559</v>
      </c>
      <c r="D103">
        <v>57269</v>
      </c>
      <c r="E103">
        <v>13734145</v>
      </c>
      <c r="F103">
        <v>4961</v>
      </c>
      <c r="G103">
        <v>72243328</v>
      </c>
      <c r="H103">
        <v>205970</v>
      </c>
      <c r="I103">
        <v>967</v>
      </c>
      <c r="J103">
        <v>743742</v>
      </c>
      <c r="K103">
        <v>2156</v>
      </c>
      <c r="L103">
        <v>3</v>
      </c>
      <c r="M103">
        <v>14457</v>
      </c>
      <c r="N103">
        <v>289562</v>
      </c>
      <c r="O103">
        <v>26</v>
      </c>
    </row>
    <row r="104" spans="1:15" x14ac:dyDescent="0.3">
      <c r="A104" s="21">
        <v>40087</v>
      </c>
      <c r="C104">
        <v>41950384</v>
      </c>
      <c r="D104">
        <v>57328</v>
      </c>
      <c r="E104">
        <v>13581813</v>
      </c>
      <c r="F104">
        <v>4970</v>
      </c>
      <c r="G104">
        <v>71678170</v>
      </c>
      <c r="H104">
        <v>198737</v>
      </c>
      <c r="I104">
        <v>975</v>
      </c>
      <c r="J104">
        <v>867077</v>
      </c>
      <c r="K104">
        <v>2155</v>
      </c>
      <c r="L104">
        <v>3</v>
      </c>
      <c r="M104">
        <v>14457</v>
      </c>
      <c r="N104">
        <v>290985</v>
      </c>
      <c r="O104">
        <v>26</v>
      </c>
    </row>
    <row r="105" spans="1:15" x14ac:dyDescent="0.3">
      <c r="A105" s="21">
        <v>40118</v>
      </c>
      <c r="C105">
        <v>40104832</v>
      </c>
      <c r="D105">
        <v>57440</v>
      </c>
      <c r="E105">
        <v>13607461</v>
      </c>
      <c r="F105">
        <v>4978</v>
      </c>
      <c r="G105">
        <v>70515402</v>
      </c>
      <c r="H105">
        <v>201717</v>
      </c>
      <c r="I105">
        <v>975</v>
      </c>
      <c r="J105">
        <v>923336</v>
      </c>
      <c r="K105">
        <v>2155</v>
      </c>
      <c r="L105">
        <v>3</v>
      </c>
      <c r="M105">
        <v>14457</v>
      </c>
      <c r="N105">
        <v>290970</v>
      </c>
      <c r="O105">
        <v>26</v>
      </c>
    </row>
    <row r="106" spans="1:15" x14ac:dyDescent="0.3">
      <c r="A106" s="21">
        <v>40148</v>
      </c>
      <c r="C106">
        <v>46088356</v>
      </c>
      <c r="D106">
        <v>57580</v>
      </c>
      <c r="E106">
        <v>14959640</v>
      </c>
      <c r="F106">
        <v>4974</v>
      </c>
      <c r="G106">
        <v>74049852</v>
      </c>
      <c r="H106">
        <v>172594</v>
      </c>
      <c r="I106">
        <v>980</v>
      </c>
      <c r="J106">
        <v>1000038</v>
      </c>
      <c r="K106">
        <v>2155</v>
      </c>
      <c r="L106">
        <v>3</v>
      </c>
      <c r="M106">
        <v>14457</v>
      </c>
      <c r="N106">
        <v>294364</v>
      </c>
      <c r="O106">
        <v>26</v>
      </c>
    </row>
    <row r="107" spans="1:15" x14ac:dyDescent="0.3">
      <c r="A107" s="21">
        <v>40179</v>
      </c>
      <c r="C107">
        <v>49397907</v>
      </c>
      <c r="D107">
        <v>57642</v>
      </c>
      <c r="E107">
        <v>15762767</v>
      </c>
      <c r="F107">
        <v>4982</v>
      </c>
      <c r="G107">
        <v>77865432</v>
      </c>
      <c r="H107">
        <v>193851</v>
      </c>
      <c r="I107">
        <v>979</v>
      </c>
      <c r="J107">
        <v>975753</v>
      </c>
      <c r="K107">
        <v>2155</v>
      </c>
      <c r="L107">
        <v>3</v>
      </c>
      <c r="M107">
        <v>14457</v>
      </c>
      <c r="N107">
        <v>292706</v>
      </c>
      <c r="O107">
        <v>26</v>
      </c>
    </row>
    <row r="108" spans="1:15" x14ac:dyDescent="0.3">
      <c r="A108" s="21">
        <v>40210</v>
      </c>
      <c r="C108">
        <v>40768686</v>
      </c>
      <c r="D108">
        <v>57677</v>
      </c>
      <c r="E108">
        <v>14456043</v>
      </c>
      <c r="F108">
        <v>4991</v>
      </c>
      <c r="G108">
        <v>70892677</v>
      </c>
      <c r="H108">
        <v>190226</v>
      </c>
      <c r="I108">
        <v>978</v>
      </c>
      <c r="J108">
        <v>824273</v>
      </c>
      <c r="K108">
        <v>2184</v>
      </c>
      <c r="L108">
        <v>3</v>
      </c>
      <c r="M108">
        <v>14457</v>
      </c>
      <c r="N108">
        <v>291806</v>
      </c>
      <c r="O108">
        <v>26</v>
      </c>
    </row>
    <row r="109" spans="1:15" x14ac:dyDescent="0.3">
      <c r="A109" s="21">
        <v>40238</v>
      </c>
      <c r="C109">
        <v>40910014</v>
      </c>
      <c r="D109">
        <v>57709</v>
      </c>
      <c r="E109">
        <v>14266604</v>
      </c>
      <c r="F109">
        <v>4993</v>
      </c>
      <c r="G109">
        <v>76083324</v>
      </c>
      <c r="H109">
        <v>199292</v>
      </c>
      <c r="I109">
        <v>983</v>
      </c>
      <c r="J109">
        <v>823304</v>
      </c>
      <c r="K109">
        <v>2202</v>
      </c>
      <c r="L109">
        <v>3</v>
      </c>
      <c r="M109">
        <v>14599</v>
      </c>
      <c r="N109">
        <v>293979</v>
      </c>
      <c r="O109">
        <v>26</v>
      </c>
    </row>
    <row r="110" spans="1:15" x14ac:dyDescent="0.3">
      <c r="A110" s="21">
        <v>40269</v>
      </c>
      <c r="C110">
        <v>36681881</v>
      </c>
      <c r="D110">
        <v>57751</v>
      </c>
      <c r="E110">
        <v>12709245</v>
      </c>
      <c r="F110">
        <v>4962</v>
      </c>
      <c r="G110">
        <v>70016664</v>
      </c>
      <c r="H110">
        <v>181890</v>
      </c>
      <c r="I110">
        <v>994</v>
      </c>
      <c r="J110">
        <v>698785</v>
      </c>
      <c r="K110">
        <v>2202</v>
      </c>
      <c r="L110">
        <v>3</v>
      </c>
      <c r="M110">
        <v>14701</v>
      </c>
      <c r="N110">
        <v>291851</v>
      </c>
      <c r="O110">
        <v>27</v>
      </c>
    </row>
    <row r="111" spans="1:15" x14ac:dyDescent="0.3">
      <c r="A111" s="21">
        <v>40299</v>
      </c>
      <c r="C111">
        <v>44687288</v>
      </c>
      <c r="D111">
        <v>57814</v>
      </c>
      <c r="E111">
        <v>13617876</v>
      </c>
      <c r="F111">
        <v>4969</v>
      </c>
      <c r="G111">
        <v>75214102</v>
      </c>
      <c r="H111">
        <v>191949</v>
      </c>
      <c r="I111">
        <v>996</v>
      </c>
      <c r="J111">
        <v>635554</v>
      </c>
      <c r="K111">
        <v>2202</v>
      </c>
      <c r="L111">
        <v>3</v>
      </c>
      <c r="M111">
        <v>14701</v>
      </c>
      <c r="N111">
        <v>292854</v>
      </c>
      <c r="O111">
        <v>26</v>
      </c>
    </row>
    <row r="112" spans="1:15" x14ac:dyDescent="0.3">
      <c r="A112" s="21">
        <v>40330</v>
      </c>
      <c r="C112">
        <v>51533466</v>
      </c>
      <c r="D112">
        <v>57809</v>
      </c>
      <c r="E112">
        <v>14352297</v>
      </c>
      <c r="F112">
        <v>4976</v>
      </c>
      <c r="G112">
        <v>78113215</v>
      </c>
      <c r="H112">
        <v>218312</v>
      </c>
      <c r="I112">
        <v>997</v>
      </c>
      <c r="J112">
        <v>571953</v>
      </c>
      <c r="K112">
        <v>2202</v>
      </c>
      <c r="L112">
        <v>3</v>
      </c>
      <c r="M112">
        <v>14701</v>
      </c>
      <c r="N112">
        <v>292127</v>
      </c>
      <c r="O112">
        <v>26</v>
      </c>
    </row>
    <row r="113" spans="1:15" x14ac:dyDescent="0.3">
      <c r="A113" s="21">
        <v>40360</v>
      </c>
      <c r="C113">
        <v>61497459</v>
      </c>
      <c r="D113">
        <v>57987</v>
      </c>
      <c r="E113">
        <v>16022256</v>
      </c>
      <c r="F113">
        <v>4982</v>
      </c>
      <c r="G113">
        <v>83811408</v>
      </c>
      <c r="H113">
        <v>209550</v>
      </c>
      <c r="I113">
        <v>995</v>
      </c>
      <c r="J113">
        <v>612762</v>
      </c>
      <c r="K113">
        <v>2202</v>
      </c>
      <c r="L113">
        <v>3</v>
      </c>
      <c r="M113">
        <v>14701</v>
      </c>
      <c r="N113">
        <v>292850</v>
      </c>
      <c r="O113">
        <v>26</v>
      </c>
    </row>
    <row r="114" spans="1:15" x14ac:dyDescent="0.3">
      <c r="A114" s="21">
        <v>40391</v>
      </c>
      <c r="C114">
        <v>57219511</v>
      </c>
      <c r="D114">
        <v>58018</v>
      </c>
      <c r="E114">
        <v>15750964</v>
      </c>
      <c r="F114">
        <v>4983</v>
      </c>
      <c r="G114">
        <v>83014987</v>
      </c>
      <c r="H114">
        <v>213330</v>
      </c>
      <c r="I114">
        <v>998</v>
      </c>
      <c r="J114">
        <v>688288</v>
      </c>
      <c r="K114">
        <v>2202</v>
      </c>
      <c r="L114">
        <v>3</v>
      </c>
      <c r="M114">
        <v>14701</v>
      </c>
      <c r="N114">
        <v>292538</v>
      </c>
      <c r="O114">
        <v>26</v>
      </c>
    </row>
    <row r="115" spans="1:15" x14ac:dyDescent="0.3">
      <c r="A115" s="21">
        <v>40422</v>
      </c>
      <c r="C115">
        <v>45833578</v>
      </c>
      <c r="D115">
        <v>58071</v>
      </c>
      <c r="E115">
        <v>13403453</v>
      </c>
      <c r="F115">
        <v>4981</v>
      </c>
      <c r="G115">
        <v>73574953</v>
      </c>
      <c r="H115">
        <v>223610</v>
      </c>
      <c r="I115">
        <v>1000</v>
      </c>
      <c r="J115">
        <v>759741</v>
      </c>
      <c r="K115">
        <v>2202</v>
      </c>
      <c r="L115">
        <v>3</v>
      </c>
      <c r="M115">
        <v>14701</v>
      </c>
      <c r="N115">
        <v>292222</v>
      </c>
      <c r="O115">
        <v>26</v>
      </c>
    </row>
    <row r="116" spans="1:15" x14ac:dyDescent="0.3">
      <c r="A116" s="21">
        <v>40452</v>
      </c>
      <c r="C116">
        <v>41340554</v>
      </c>
      <c r="D116">
        <v>58121</v>
      </c>
      <c r="E116">
        <v>13142565</v>
      </c>
      <c r="F116">
        <v>4981</v>
      </c>
      <c r="G116">
        <v>71065323</v>
      </c>
      <c r="H116">
        <v>210107</v>
      </c>
      <c r="I116">
        <v>1006</v>
      </c>
      <c r="J116">
        <v>885728</v>
      </c>
      <c r="K116">
        <v>2202</v>
      </c>
      <c r="L116">
        <v>3</v>
      </c>
      <c r="M116">
        <v>14701</v>
      </c>
      <c r="N116">
        <v>292554</v>
      </c>
      <c r="O116">
        <v>26</v>
      </c>
    </row>
    <row r="117" spans="1:15" x14ac:dyDescent="0.3">
      <c r="A117" s="21">
        <v>40483</v>
      </c>
      <c r="C117">
        <v>39815993</v>
      </c>
      <c r="D117">
        <v>58162</v>
      </c>
      <c r="E117">
        <v>13574075</v>
      </c>
      <c r="F117">
        <v>5023</v>
      </c>
      <c r="G117">
        <v>71655511</v>
      </c>
      <c r="H117">
        <v>196628</v>
      </c>
      <c r="I117">
        <v>1007</v>
      </c>
      <c r="J117">
        <v>943199</v>
      </c>
      <c r="K117">
        <v>2202</v>
      </c>
      <c r="L117">
        <v>3</v>
      </c>
      <c r="M117">
        <v>14701</v>
      </c>
      <c r="N117">
        <v>292222</v>
      </c>
      <c r="O117">
        <v>26</v>
      </c>
    </row>
    <row r="118" spans="1:15" x14ac:dyDescent="0.3">
      <c r="A118" s="21">
        <v>40513</v>
      </c>
      <c r="C118">
        <v>47209999</v>
      </c>
      <c r="D118">
        <v>58247</v>
      </c>
      <c r="E118">
        <v>15142180</v>
      </c>
      <c r="F118">
        <v>5036</v>
      </c>
      <c r="G118">
        <v>74889412</v>
      </c>
      <c r="H118">
        <v>174261</v>
      </c>
      <c r="I118">
        <v>1013</v>
      </c>
      <c r="J118">
        <v>1048047</v>
      </c>
      <c r="K118">
        <v>2259</v>
      </c>
      <c r="L118">
        <v>3</v>
      </c>
      <c r="M118">
        <v>14701</v>
      </c>
      <c r="N118">
        <v>294842</v>
      </c>
      <c r="O118">
        <v>25</v>
      </c>
    </row>
    <row r="119" spans="1:15" x14ac:dyDescent="0.3">
      <c r="A119" s="21">
        <v>40544</v>
      </c>
      <c r="C119">
        <v>49366174</v>
      </c>
      <c r="D119">
        <v>58273</v>
      </c>
      <c r="E119">
        <v>15948894</v>
      </c>
      <c r="F119">
        <v>5045</v>
      </c>
      <c r="G119">
        <v>79314255</v>
      </c>
      <c r="H119">
        <v>192635</v>
      </c>
      <c r="I119">
        <v>1021</v>
      </c>
      <c r="J119">
        <v>1026582</v>
      </c>
      <c r="K119">
        <v>2268</v>
      </c>
      <c r="L119">
        <v>3</v>
      </c>
      <c r="M119">
        <v>14927</v>
      </c>
      <c r="N119">
        <v>292859</v>
      </c>
      <c r="O119">
        <v>25</v>
      </c>
    </row>
    <row r="120" spans="1:15" x14ac:dyDescent="0.3">
      <c r="A120" s="21">
        <v>40575</v>
      </c>
      <c r="C120">
        <v>41646640</v>
      </c>
      <c r="D120">
        <v>58299</v>
      </c>
      <c r="E120">
        <v>14508851</v>
      </c>
      <c r="F120">
        <v>5089</v>
      </c>
      <c r="G120">
        <v>71604165</v>
      </c>
      <c r="H120">
        <v>189352</v>
      </c>
      <c r="I120">
        <v>977</v>
      </c>
      <c r="J120">
        <v>858134</v>
      </c>
      <c r="K120">
        <v>2277</v>
      </c>
      <c r="L120">
        <v>3</v>
      </c>
      <c r="M120">
        <v>14976</v>
      </c>
      <c r="N120">
        <v>276643</v>
      </c>
      <c r="O120">
        <v>25</v>
      </c>
    </row>
    <row r="121" spans="1:15" x14ac:dyDescent="0.3">
      <c r="A121" s="21">
        <v>40603</v>
      </c>
      <c r="C121">
        <v>42432747</v>
      </c>
      <c r="D121">
        <v>58318</v>
      </c>
      <c r="E121">
        <v>15118512</v>
      </c>
      <c r="F121">
        <v>5088</v>
      </c>
      <c r="G121">
        <v>79168308</v>
      </c>
      <c r="H121">
        <v>199423</v>
      </c>
      <c r="I121">
        <v>979</v>
      </c>
      <c r="J121">
        <v>851260</v>
      </c>
      <c r="K121">
        <v>2277</v>
      </c>
      <c r="L121">
        <v>3</v>
      </c>
      <c r="M121">
        <v>15036</v>
      </c>
      <c r="N121">
        <v>278717</v>
      </c>
      <c r="O121">
        <v>25</v>
      </c>
    </row>
    <row r="122" spans="1:15" x14ac:dyDescent="0.3">
      <c r="A122" s="21">
        <v>40634</v>
      </c>
      <c r="C122">
        <v>38424019</v>
      </c>
      <c r="D122">
        <v>58345</v>
      </c>
      <c r="E122">
        <v>13472398</v>
      </c>
      <c r="F122">
        <v>5085</v>
      </c>
      <c r="G122">
        <v>71394821</v>
      </c>
      <c r="H122">
        <v>177390</v>
      </c>
      <c r="I122">
        <v>980</v>
      </c>
      <c r="J122">
        <v>722513</v>
      </c>
      <c r="K122">
        <v>2277</v>
      </c>
      <c r="L122">
        <v>3</v>
      </c>
      <c r="M122">
        <v>15036</v>
      </c>
      <c r="N122">
        <v>276431</v>
      </c>
      <c r="O122">
        <v>25</v>
      </c>
    </row>
    <row r="123" spans="1:15" x14ac:dyDescent="0.3">
      <c r="A123" s="21">
        <v>40664</v>
      </c>
      <c r="C123">
        <v>42408613</v>
      </c>
      <c r="D123">
        <v>58385</v>
      </c>
      <c r="E123">
        <v>13580628</v>
      </c>
      <c r="F123">
        <v>5078</v>
      </c>
      <c r="G123">
        <v>74077734</v>
      </c>
      <c r="H123">
        <v>196574</v>
      </c>
      <c r="I123">
        <v>982</v>
      </c>
      <c r="J123">
        <v>657139</v>
      </c>
      <c r="K123">
        <v>2277</v>
      </c>
      <c r="L123">
        <v>3</v>
      </c>
      <c r="M123">
        <v>15036</v>
      </c>
      <c r="N123">
        <v>271003</v>
      </c>
      <c r="O123">
        <v>25</v>
      </c>
    </row>
    <row r="124" spans="1:15" x14ac:dyDescent="0.3">
      <c r="A124" s="21">
        <v>40695</v>
      </c>
      <c r="C124">
        <v>49689088</v>
      </c>
      <c r="D124">
        <v>58495</v>
      </c>
      <c r="E124">
        <v>14441555</v>
      </c>
      <c r="F124">
        <v>5082</v>
      </c>
      <c r="G124">
        <v>76932742</v>
      </c>
      <c r="H124">
        <v>200273</v>
      </c>
      <c r="I124">
        <v>985</v>
      </c>
      <c r="J124">
        <v>591348</v>
      </c>
      <c r="K124">
        <v>2277</v>
      </c>
      <c r="L124">
        <v>3</v>
      </c>
      <c r="M124">
        <v>15036</v>
      </c>
      <c r="N124">
        <v>270213</v>
      </c>
      <c r="O124">
        <v>25</v>
      </c>
    </row>
    <row r="125" spans="1:15" x14ac:dyDescent="0.3">
      <c r="A125" s="21">
        <v>40725</v>
      </c>
      <c r="C125">
        <v>61625002</v>
      </c>
      <c r="D125">
        <v>58515</v>
      </c>
      <c r="E125">
        <v>16563549</v>
      </c>
      <c r="F125">
        <v>5096</v>
      </c>
      <c r="G125">
        <v>84466569</v>
      </c>
      <c r="H125">
        <v>214167</v>
      </c>
      <c r="I125">
        <v>983</v>
      </c>
      <c r="J125">
        <v>634718</v>
      </c>
      <c r="K125">
        <v>2277</v>
      </c>
      <c r="L125">
        <v>3</v>
      </c>
      <c r="M125">
        <v>15036</v>
      </c>
      <c r="N125">
        <v>271583</v>
      </c>
      <c r="O125">
        <v>25</v>
      </c>
    </row>
    <row r="126" spans="1:15" x14ac:dyDescent="0.3">
      <c r="A126" s="21">
        <v>40756</v>
      </c>
      <c r="C126">
        <v>56052529</v>
      </c>
      <c r="D126">
        <v>58526</v>
      </c>
      <c r="E126">
        <v>15817066</v>
      </c>
      <c r="F126">
        <v>5089</v>
      </c>
      <c r="G126">
        <v>82014098</v>
      </c>
      <c r="H126">
        <v>238830</v>
      </c>
      <c r="I126">
        <v>983</v>
      </c>
      <c r="J126">
        <v>758824</v>
      </c>
      <c r="K126">
        <v>2276</v>
      </c>
      <c r="L126">
        <v>3</v>
      </c>
      <c r="M126">
        <v>15041</v>
      </c>
      <c r="N126">
        <v>271317</v>
      </c>
      <c r="O126">
        <v>25</v>
      </c>
    </row>
    <row r="127" spans="1:15" x14ac:dyDescent="0.3">
      <c r="A127" s="21">
        <v>40787</v>
      </c>
      <c r="C127">
        <v>44303045</v>
      </c>
      <c r="D127">
        <v>58615</v>
      </c>
      <c r="E127">
        <v>13485911</v>
      </c>
      <c r="F127">
        <v>5088</v>
      </c>
      <c r="G127">
        <v>74299994</v>
      </c>
      <c r="H127">
        <v>200230</v>
      </c>
      <c r="I127">
        <v>984</v>
      </c>
      <c r="J127">
        <v>788049</v>
      </c>
      <c r="K127">
        <v>2277</v>
      </c>
      <c r="L127">
        <v>3</v>
      </c>
      <c r="M127">
        <v>15041</v>
      </c>
      <c r="N127">
        <v>271024</v>
      </c>
      <c r="O127">
        <v>25</v>
      </c>
    </row>
    <row r="128" spans="1:15" x14ac:dyDescent="0.3">
      <c r="A128" s="21">
        <v>40817</v>
      </c>
      <c r="C128">
        <v>41882054</v>
      </c>
      <c r="D128">
        <v>58637</v>
      </c>
      <c r="E128">
        <v>13233997</v>
      </c>
      <c r="F128">
        <v>5102</v>
      </c>
      <c r="G128">
        <v>71946177</v>
      </c>
      <c r="H128">
        <v>204528</v>
      </c>
      <c r="I128">
        <v>983</v>
      </c>
      <c r="J128">
        <v>918269</v>
      </c>
      <c r="K128">
        <v>2277</v>
      </c>
      <c r="L128">
        <v>3</v>
      </c>
      <c r="M128">
        <v>15041</v>
      </c>
      <c r="N128">
        <v>271610</v>
      </c>
      <c r="O128">
        <v>25</v>
      </c>
    </row>
    <row r="129" spans="1:15" x14ac:dyDescent="0.3">
      <c r="A129" s="21">
        <v>40848</v>
      </c>
      <c r="C129">
        <v>39806546</v>
      </c>
      <c r="D129">
        <v>58706</v>
      </c>
      <c r="E129">
        <v>13536526</v>
      </c>
      <c r="F129">
        <v>5122</v>
      </c>
      <c r="G129">
        <v>70880320</v>
      </c>
      <c r="H129">
        <v>208328</v>
      </c>
      <c r="I129">
        <v>991</v>
      </c>
      <c r="J129">
        <v>981306</v>
      </c>
      <c r="K129">
        <v>2287</v>
      </c>
      <c r="L129">
        <v>3</v>
      </c>
      <c r="M129">
        <v>15041</v>
      </c>
      <c r="N129">
        <v>271024</v>
      </c>
      <c r="O129">
        <v>25</v>
      </c>
    </row>
    <row r="130" spans="1:15" x14ac:dyDescent="0.3">
      <c r="A130" s="21">
        <v>40878</v>
      </c>
      <c r="C130">
        <v>43716549</v>
      </c>
      <c r="D130">
        <v>58745</v>
      </c>
      <c r="E130">
        <v>14776178</v>
      </c>
      <c r="F130">
        <v>5123</v>
      </c>
      <c r="G130">
        <v>72129927</v>
      </c>
      <c r="H130">
        <v>175026</v>
      </c>
      <c r="I130">
        <v>995</v>
      </c>
      <c r="J130">
        <v>1059138</v>
      </c>
      <c r="K130">
        <v>2287</v>
      </c>
      <c r="L130">
        <v>3</v>
      </c>
      <c r="M130">
        <v>15041</v>
      </c>
      <c r="N130">
        <v>274355</v>
      </c>
      <c r="O130">
        <v>25</v>
      </c>
    </row>
    <row r="131" spans="1:15" x14ac:dyDescent="0.3">
      <c r="A131" s="21">
        <v>40909</v>
      </c>
      <c r="C131">
        <v>46828561</v>
      </c>
      <c r="D131">
        <v>58846</v>
      </c>
      <c r="E131">
        <v>15377774</v>
      </c>
      <c r="F131">
        <v>5121</v>
      </c>
      <c r="G131">
        <v>77199795</v>
      </c>
      <c r="H131">
        <v>208709</v>
      </c>
      <c r="I131">
        <v>996</v>
      </c>
      <c r="J131">
        <v>1035847</v>
      </c>
      <c r="K131">
        <v>2287</v>
      </c>
      <c r="L131">
        <v>3</v>
      </c>
      <c r="M131">
        <v>15041</v>
      </c>
      <c r="N131">
        <v>372128</v>
      </c>
      <c r="O131">
        <v>25</v>
      </c>
    </row>
    <row r="132" spans="1:15" x14ac:dyDescent="0.3">
      <c r="A132" s="21">
        <v>40940</v>
      </c>
      <c r="C132">
        <v>40144723</v>
      </c>
      <c r="D132">
        <v>58886</v>
      </c>
      <c r="E132">
        <v>14331621</v>
      </c>
      <c r="F132">
        <v>5127</v>
      </c>
      <c r="G132">
        <v>72250757</v>
      </c>
      <c r="H132">
        <v>186053</v>
      </c>
      <c r="I132">
        <v>995</v>
      </c>
      <c r="J132">
        <v>893228</v>
      </c>
      <c r="K132">
        <v>2287</v>
      </c>
      <c r="L132">
        <v>3</v>
      </c>
      <c r="M132">
        <v>15041</v>
      </c>
      <c r="N132">
        <v>271088</v>
      </c>
      <c r="O132">
        <v>25</v>
      </c>
    </row>
    <row r="133" spans="1:15" x14ac:dyDescent="0.3">
      <c r="A133" s="21">
        <v>40969</v>
      </c>
      <c r="C133">
        <v>38792419</v>
      </c>
      <c r="D133">
        <v>58950</v>
      </c>
      <c r="E133">
        <v>14211977</v>
      </c>
      <c r="F133">
        <v>5122</v>
      </c>
      <c r="G133">
        <v>74228247</v>
      </c>
      <c r="H133">
        <v>180847</v>
      </c>
      <c r="I133">
        <v>996</v>
      </c>
      <c r="J133">
        <v>852724</v>
      </c>
      <c r="K133">
        <v>2287</v>
      </c>
      <c r="L133">
        <v>3</v>
      </c>
      <c r="M133">
        <v>15041</v>
      </c>
      <c r="N133">
        <v>272285</v>
      </c>
      <c r="O133">
        <v>25</v>
      </c>
    </row>
    <row r="134" spans="1:15" x14ac:dyDescent="0.3">
      <c r="A134" s="21">
        <v>41000</v>
      </c>
      <c r="C134">
        <v>37716766</v>
      </c>
      <c r="D134">
        <v>59035</v>
      </c>
      <c r="E134">
        <v>13069683</v>
      </c>
      <c r="F134">
        <v>5123</v>
      </c>
      <c r="G134">
        <v>69239673</v>
      </c>
      <c r="H134">
        <v>191354</v>
      </c>
      <c r="I134">
        <v>996</v>
      </c>
      <c r="J134">
        <v>723442</v>
      </c>
      <c r="K134">
        <v>2287</v>
      </c>
      <c r="L134">
        <v>3</v>
      </c>
      <c r="M134">
        <v>15095</v>
      </c>
      <c r="N134">
        <v>270583</v>
      </c>
      <c r="O134">
        <v>25</v>
      </c>
    </row>
    <row r="135" spans="1:15" x14ac:dyDescent="0.3">
      <c r="A135" s="21">
        <v>41030</v>
      </c>
      <c r="C135">
        <v>42865233</v>
      </c>
      <c r="D135">
        <v>59072</v>
      </c>
      <c r="E135">
        <v>13868621</v>
      </c>
      <c r="F135">
        <v>5123</v>
      </c>
      <c r="G135">
        <v>75036444</v>
      </c>
      <c r="H135">
        <v>200873</v>
      </c>
      <c r="I135">
        <v>998</v>
      </c>
      <c r="J135">
        <v>658589</v>
      </c>
      <c r="K135">
        <v>2287</v>
      </c>
      <c r="L135">
        <v>3</v>
      </c>
      <c r="M135">
        <v>15095</v>
      </c>
      <c r="N135">
        <v>271142</v>
      </c>
      <c r="O135">
        <v>25</v>
      </c>
    </row>
    <row r="136" spans="1:15" x14ac:dyDescent="0.3">
      <c r="A136" s="21">
        <v>41061</v>
      </c>
      <c r="C136">
        <v>52997688</v>
      </c>
      <c r="D136">
        <v>59132</v>
      </c>
      <c r="E136">
        <v>14868354</v>
      </c>
      <c r="F136">
        <v>5127</v>
      </c>
      <c r="G136">
        <v>77981189</v>
      </c>
      <c r="H136">
        <v>208434</v>
      </c>
      <c r="I136">
        <v>999</v>
      </c>
      <c r="J136">
        <v>593850</v>
      </c>
      <c r="K136">
        <v>2287</v>
      </c>
      <c r="L136">
        <v>3</v>
      </c>
      <c r="M136">
        <v>15095</v>
      </c>
      <c r="N136">
        <v>270556</v>
      </c>
      <c r="O136">
        <v>25</v>
      </c>
    </row>
    <row r="137" spans="1:15" x14ac:dyDescent="0.3">
      <c r="A137" s="21">
        <v>41091</v>
      </c>
      <c r="C137">
        <v>63233816</v>
      </c>
      <c r="D137">
        <v>59180</v>
      </c>
      <c r="E137">
        <v>16622947</v>
      </c>
      <c r="F137">
        <v>5135</v>
      </c>
      <c r="G137">
        <v>84647767</v>
      </c>
      <c r="H137">
        <v>214820</v>
      </c>
      <c r="I137">
        <v>1000</v>
      </c>
      <c r="J137">
        <v>638139</v>
      </c>
      <c r="K137">
        <v>2289</v>
      </c>
      <c r="L137">
        <v>3</v>
      </c>
      <c r="M137">
        <v>15095</v>
      </c>
      <c r="N137">
        <v>271142</v>
      </c>
      <c r="O137">
        <v>25</v>
      </c>
    </row>
    <row r="138" spans="1:15" x14ac:dyDescent="0.3">
      <c r="A138" s="21">
        <v>41122</v>
      </c>
      <c r="C138">
        <v>57288251</v>
      </c>
      <c r="D138">
        <v>59175</v>
      </c>
      <c r="E138">
        <v>15780828</v>
      </c>
      <c r="F138">
        <v>5147</v>
      </c>
      <c r="G138">
        <v>81855567</v>
      </c>
      <c r="H138">
        <v>226247</v>
      </c>
      <c r="I138">
        <v>999</v>
      </c>
      <c r="J138">
        <v>717791</v>
      </c>
      <c r="K138">
        <v>2289</v>
      </c>
      <c r="L138">
        <v>3</v>
      </c>
      <c r="M138">
        <v>15096</v>
      </c>
      <c r="N138">
        <v>270450</v>
      </c>
      <c r="O138">
        <v>25</v>
      </c>
    </row>
    <row r="139" spans="1:15" x14ac:dyDescent="0.3">
      <c r="A139" s="21">
        <v>41153</v>
      </c>
      <c r="C139">
        <v>46380786</v>
      </c>
      <c r="D139">
        <v>59185</v>
      </c>
      <c r="E139">
        <v>14057851</v>
      </c>
      <c r="F139">
        <v>5148</v>
      </c>
      <c r="G139">
        <v>74012181</v>
      </c>
      <c r="H139">
        <v>209543</v>
      </c>
      <c r="I139">
        <v>999</v>
      </c>
      <c r="J139">
        <v>792296</v>
      </c>
      <c r="K139">
        <v>2289</v>
      </c>
      <c r="L139">
        <v>3</v>
      </c>
      <c r="M139">
        <v>15096</v>
      </c>
      <c r="N139">
        <v>270145</v>
      </c>
      <c r="O139">
        <v>25</v>
      </c>
    </row>
    <row r="140" spans="1:15" x14ac:dyDescent="0.3">
      <c r="A140" s="22">
        <v>41183</v>
      </c>
      <c r="C140">
        <v>41744479</v>
      </c>
      <c r="D140">
        <v>59026</v>
      </c>
      <c r="E140">
        <v>13542230</v>
      </c>
      <c r="F140">
        <v>5150</v>
      </c>
      <c r="G140">
        <v>72712948</v>
      </c>
      <c r="H140">
        <v>222776</v>
      </c>
      <c r="I140">
        <v>998</v>
      </c>
      <c r="J140">
        <v>919844</v>
      </c>
      <c r="K140">
        <v>2289</v>
      </c>
      <c r="L140">
        <v>3</v>
      </c>
      <c r="M140">
        <v>15096</v>
      </c>
      <c r="N140">
        <v>270729</v>
      </c>
      <c r="O140">
        <v>25</v>
      </c>
    </row>
    <row r="141" spans="1:15" x14ac:dyDescent="0.3">
      <c r="A141" s="22">
        <v>41214</v>
      </c>
      <c r="C141">
        <v>39247878</v>
      </c>
      <c r="D141">
        <v>59073</v>
      </c>
      <c r="E141">
        <v>14045765</v>
      </c>
      <c r="F141">
        <v>5162</v>
      </c>
      <c r="G141">
        <v>72147206</v>
      </c>
      <c r="H141">
        <v>204520</v>
      </c>
      <c r="I141">
        <v>1000</v>
      </c>
      <c r="J141">
        <v>979610</v>
      </c>
      <c r="K141">
        <v>2289</v>
      </c>
      <c r="L141">
        <v>3</v>
      </c>
      <c r="M141">
        <v>15096</v>
      </c>
      <c r="N141">
        <v>270145</v>
      </c>
      <c r="O141">
        <v>25</v>
      </c>
    </row>
    <row r="142" spans="1:15" x14ac:dyDescent="0.3">
      <c r="A142" s="22">
        <v>41244</v>
      </c>
      <c r="C142">
        <v>44598971</v>
      </c>
      <c r="D142">
        <v>59257</v>
      </c>
      <c r="E142">
        <v>14927116</v>
      </c>
      <c r="F142">
        <v>5168</v>
      </c>
      <c r="G142">
        <v>72026072</v>
      </c>
      <c r="H142">
        <v>168867</v>
      </c>
      <c r="I142">
        <v>1004</v>
      </c>
      <c r="J142">
        <v>1061020</v>
      </c>
      <c r="K142">
        <v>2290</v>
      </c>
      <c r="L142">
        <v>3</v>
      </c>
      <c r="M142">
        <v>15105</v>
      </c>
      <c r="N142">
        <v>273475</v>
      </c>
      <c r="O142">
        <v>25</v>
      </c>
    </row>
    <row r="143" spans="1:15" x14ac:dyDescent="0.3">
      <c r="A143" s="22">
        <v>41287</v>
      </c>
      <c r="C143">
        <v>47625433</v>
      </c>
      <c r="D143">
        <v>59253</v>
      </c>
      <c r="E143">
        <v>15674916</v>
      </c>
      <c r="F143">
        <v>5182</v>
      </c>
      <c r="G143">
        <v>78036065</v>
      </c>
      <c r="H143">
        <v>204487</v>
      </c>
      <c r="I143">
        <v>1001</v>
      </c>
      <c r="J143">
        <v>1062548</v>
      </c>
      <c r="K143">
        <v>2290</v>
      </c>
      <c r="L143">
        <v>3</v>
      </c>
      <c r="M143">
        <v>15105</v>
      </c>
      <c r="N143">
        <v>273440</v>
      </c>
      <c r="O143">
        <v>25</v>
      </c>
    </row>
    <row r="144" spans="1:15" x14ac:dyDescent="0.3">
      <c r="A144" s="22">
        <v>41318</v>
      </c>
      <c r="C144">
        <v>40793809</v>
      </c>
      <c r="D144">
        <v>59267</v>
      </c>
      <c r="E144">
        <v>14425835</v>
      </c>
      <c r="F144">
        <v>5180</v>
      </c>
      <c r="G144">
        <v>71523214</v>
      </c>
      <c r="H144">
        <v>183323</v>
      </c>
      <c r="I144">
        <v>1002</v>
      </c>
      <c r="J144">
        <v>1037207</v>
      </c>
      <c r="K144">
        <v>2290</v>
      </c>
      <c r="L144">
        <v>3</v>
      </c>
      <c r="M144">
        <v>15105</v>
      </c>
      <c r="N144">
        <v>271270</v>
      </c>
      <c r="O144">
        <v>25</v>
      </c>
    </row>
    <row r="145" spans="1:15" x14ac:dyDescent="0.3">
      <c r="A145" s="22">
        <v>41346</v>
      </c>
      <c r="C145">
        <v>42064195</v>
      </c>
      <c r="D145">
        <v>59270</v>
      </c>
      <c r="E145">
        <v>15234288</v>
      </c>
      <c r="F145">
        <v>5183</v>
      </c>
      <c r="G145">
        <v>75629694</v>
      </c>
      <c r="H145">
        <v>197492</v>
      </c>
      <c r="I145">
        <v>1004</v>
      </c>
      <c r="J145">
        <v>964937</v>
      </c>
      <c r="K145">
        <v>2290</v>
      </c>
      <c r="L145">
        <v>3</v>
      </c>
      <c r="M145">
        <v>15105</v>
      </c>
      <c r="N145">
        <v>271270</v>
      </c>
      <c r="O145">
        <v>25</v>
      </c>
    </row>
    <row r="146" spans="1:15" x14ac:dyDescent="0.3">
      <c r="A146" s="23">
        <v>41365</v>
      </c>
      <c r="C146">
        <v>38200195</v>
      </c>
      <c r="D146">
        <v>59258</v>
      </c>
      <c r="E146">
        <v>13794442</v>
      </c>
      <c r="F146">
        <v>5142</v>
      </c>
      <c r="G146">
        <v>71209621</v>
      </c>
      <c r="H146">
        <v>194894</v>
      </c>
      <c r="I146">
        <v>1006</v>
      </c>
      <c r="J146">
        <v>853565</v>
      </c>
      <c r="K146">
        <v>2290</v>
      </c>
      <c r="L146">
        <v>3</v>
      </c>
      <c r="M146">
        <v>15105</v>
      </c>
      <c r="N146">
        <v>271270</v>
      </c>
      <c r="O146">
        <v>25</v>
      </c>
    </row>
    <row r="147" spans="1:15" x14ac:dyDescent="0.3">
      <c r="A147" s="23">
        <v>41395</v>
      </c>
      <c r="C147">
        <v>41031394</v>
      </c>
      <c r="D147">
        <v>59297</v>
      </c>
      <c r="E147">
        <v>13783136</v>
      </c>
      <c r="F147">
        <v>5149</v>
      </c>
      <c r="G147">
        <v>73215814</v>
      </c>
      <c r="H147">
        <v>190791</v>
      </c>
      <c r="I147">
        <v>1006</v>
      </c>
      <c r="J147">
        <v>724151</v>
      </c>
      <c r="K147">
        <v>2290</v>
      </c>
      <c r="L147">
        <v>3</v>
      </c>
      <c r="M147">
        <v>15105</v>
      </c>
      <c r="N147">
        <v>269866</v>
      </c>
      <c r="O147">
        <v>25</v>
      </c>
    </row>
    <row r="148" spans="1:15" x14ac:dyDescent="0.3">
      <c r="A148" s="23">
        <v>41426</v>
      </c>
      <c r="C148">
        <v>47474943</v>
      </c>
      <c r="D148">
        <v>59312</v>
      </c>
      <c r="E148">
        <v>14353292</v>
      </c>
      <c r="F148">
        <v>5150</v>
      </c>
      <c r="G148">
        <v>74939084</v>
      </c>
      <c r="H148">
        <v>202400</v>
      </c>
      <c r="I148">
        <v>1005</v>
      </c>
      <c r="J148">
        <v>659236</v>
      </c>
      <c r="K148">
        <v>2290</v>
      </c>
      <c r="L148">
        <v>3</v>
      </c>
      <c r="M148">
        <v>15106</v>
      </c>
      <c r="N148">
        <v>259556</v>
      </c>
      <c r="O148">
        <v>25</v>
      </c>
    </row>
    <row r="149" spans="1:15" x14ac:dyDescent="0.3">
      <c r="A149" s="23">
        <v>41456</v>
      </c>
      <c r="C149">
        <v>55946075</v>
      </c>
      <c r="D149">
        <v>59347</v>
      </c>
      <c r="E149">
        <v>16171502</v>
      </c>
      <c r="F149">
        <v>5154</v>
      </c>
      <c r="G149">
        <v>82122695</v>
      </c>
      <c r="H149">
        <v>226601</v>
      </c>
      <c r="I149">
        <v>1007</v>
      </c>
      <c r="J149">
        <v>594434</v>
      </c>
      <c r="K149">
        <v>2290</v>
      </c>
      <c r="L149">
        <v>3</v>
      </c>
      <c r="M149">
        <v>15106</v>
      </c>
      <c r="N149">
        <v>259556</v>
      </c>
      <c r="O149">
        <v>25</v>
      </c>
    </row>
    <row r="150" spans="1:15" x14ac:dyDescent="0.3">
      <c r="A150" s="23">
        <v>41487</v>
      </c>
      <c r="C150">
        <v>52769566</v>
      </c>
      <c r="D150">
        <v>59356</v>
      </c>
      <c r="E150">
        <v>15437622</v>
      </c>
      <c r="F150">
        <v>5153</v>
      </c>
      <c r="G150">
        <v>79505353</v>
      </c>
      <c r="H150">
        <v>214136</v>
      </c>
      <c r="I150">
        <v>1008</v>
      </c>
      <c r="J150">
        <v>638674</v>
      </c>
      <c r="K150">
        <v>2291</v>
      </c>
      <c r="L150">
        <v>3</v>
      </c>
      <c r="M150">
        <v>15123</v>
      </c>
      <c r="N150">
        <v>258732</v>
      </c>
      <c r="O150">
        <v>25</v>
      </c>
    </row>
    <row r="151" spans="1:15" x14ac:dyDescent="0.3">
      <c r="A151" s="23">
        <v>41518</v>
      </c>
      <c r="C151">
        <v>45059628</v>
      </c>
      <c r="D151">
        <v>59433</v>
      </c>
      <c r="E151">
        <v>14047358</v>
      </c>
      <c r="F151">
        <v>5158</v>
      </c>
      <c r="G151">
        <v>72735576</v>
      </c>
      <c r="H151">
        <v>209426</v>
      </c>
      <c r="I151">
        <v>1009</v>
      </c>
      <c r="J151">
        <v>719317</v>
      </c>
      <c r="K151">
        <v>2294</v>
      </c>
      <c r="L151">
        <v>3</v>
      </c>
      <c r="M151">
        <v>15123</v>
      </c>
      <c r="N151">
        <v>258732</v>
      </c>
      <c r="O151">
        <v>25</v>
      </c>
    </row>
    <row r="152" spans="1:15" x14ac:dyDescent="0.3">
      <c r="A152" s="23">
        <v>41548</v>
      </c>
      <c r="C152">
        <v>41972213</v>
      </c>
      <c r="D152">
        <v>59487</v>
      </c>
      <c r="E152">
        <v>13615030</v>
      </c>
      <c r="F152">
        <v>5157</v>
      </c>
      <c r="G152">
        <v>73153347</v>
      </c>
      <c r="H152">
        <v>208131</v>
      </c>
      <c r="I152">
        <v>1013</v>
      </c>
      <c r="J152">
        <v>794622</v>
      </c>
      <c r="K152">
        <v>2295</v>
      </c>
      <c r="L152">
        <v>3</v>
      </c>
      <c r="M152">
        <v>15130</v>
      </c>
      <c r="N152">
        <v>258732</v>
      </c>
      <c r="O152">
        <v>25</v>
      </c>
    </row>
    <row r="153" spans="1:15" x14ac:dyDescent="0.3">
      <c r="A153" s="23">
        <v>41579</v>
      </c>
      <c r="D153">
        <v>59504</v>
      </c>
      <c r="E153">
        <v>13376948</v>
      </c>
      <c r="F153">
        <v>5180</v>
      </c>
      <c r="G153">
        <v>71231985</v>
      </c>
      <c r="H153">
        <v>208178</v>
      </c>
      <c r="I153">
        <v>1014</v>
      </c>
      <c r="J153">
        <v>925896</v>
      </c>
      <c r="K153">
        <v>2295</v>
      </c>
      <c r="L153">
        <v>3</v>
      </c>
      <c r="M153">
        <v>15130</v>
      </c>
      <c r="N153">
        <v>258732</v>
      </c>
      <c r="O153">
        <v>25</v>
      </c>
    </row>
    <row r="154" spans="1:15" x14ac:dyDescent="0.3">
      <c r="A154" s="23">
        <v>41609</v>
      </c>
      <c r="D154">
        <v>59714</v>
      </c>
      <c r="F154">
        <v>5183</v>
      </c>
      <c r="I154">
        <v>1015</v>
      </c>
      <c r="J154">
        <v>1912324</v>
      </c>
      <c r="K154">
        <v>2620</v>
      </c>
      <c r="L154">
        <v>3</v>
      </c>
      <c r="M154">
        <v>15130</v>
      </c>
      <c r="N154">
        <v>249726</v>
      </c>
      <c r="O154">
        <v>25</v>
      </c>
    </row>
  </sheetData>
  <sheetProtection password="DEC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3"/>
  <sheetViews>
    <sheetView tabSelected="1" topLeftCell="A34" workbookViewId="0">
      <selection activeCell="E56" sqref="E56"/>
    </sheetView>
  </sheetViews>
  <sheetFormatPr defaultRowHeight="14.4" x14ac:dyDescent="0.3"/>
  <cols>
    <col min="2" max="2" width="22.33203125" customWidth="1"/>
    <col min="3" max="3" width="1.109375" customWidth="1"/>
    <col min="4" max="4" width="20.77734375" style="27" bestFit="1" customWidth="1"/>
  </cols>
  <sheetData>
    <row r="3" spans="2:4" x14ac:dyDescent="0.3">
      <c r="B3" s="35" t="s">
        <v>122</v>
      </c>
      <c r="C3" s="35"/>
      <c r="D3" s="35"/>
    </row>
    <row r="4" spans="2:4" ht="6" customHeight="1" x14ac:dyDescent="0.3">
      <c r="B4" s="28"/>
      <c r="C4" s="28"/>
      <c r="D4" s="28"/>
    </row>
    <row r="5" spans="2:4" x14ac:dyDescent="0.3">
      <c r="B5" s="29"/>
      <c r="C5" s="29"/>
      <c r="D5" s="30" t="s">
        <v>15</v>
      </c>
    </row>
    <row r="6" spans="2:4" ht="13.05" customHeight="1" x14ac:dyDescent="0.3">
      <c r="B6" s="29" t="s">
        <v>80</v>
      </c>
      <c r="C6" s="29"/>
      <c r="D6" s="31"/>
    </row>
    <row r="7" spans="2:4" ht="13.05" customHeight="1" x14ac:dyDescent="0.3">
      <c r="B7" s="29" t="s">
        <v>72</v>
      </c>
      <c r="C7" s="29"/>
      <c r="D7" s="31">
        <v>0</v>
      </c>
    </row>
    <row r="8" spans="2:4" ht="13.05" customHeight="1" x14ac:dyDescent="0.3">
      <c r="B8" s="29" t="s">
        <v>73</v>
      </c>
      <c r="C8" s="29"/>
      <c r="D8" s="31">
        <v>500</v>
      </c>
    </row>
    <row r="9" spans="2:4" ht="13.05" customHeight="1" x14ac:dyDescent="0.3">
      <c r="B9" s="29" t="s">
        <v>88</v>
      </c>
      <c r="C9" s="29"/>
      <c r="D9" s="31"/>
    </row>
    <row r="10" spans="2:4" ht="13.05" customHeight="1" x14ac:dyDescent="0.3">
      <c r="B10" s="29" t="s">
        <v>74</v>
      </c>
      <c r="C10" s="29"/>
      <c r="D10" s="31">
        <v>500</v>
      </c>
    </row>
    <row r="11" spans="2:4" ht="13.05" customHeight="1" x14ac:dyDescent="0.3">
      <c r="B11" s="29" t="s">
        <v>75</v>
      </c>
      <c r="C11" s="29"/>
      <c r="D11" s="31">
        <v>0</v>
      </c>
    </row>
    <row r="12" spans="2:4" ht="13.05" customHeight="1" x14ac:dyDescent="0.3">
      <c r="B12" s="29" t="s">
        <v>93</v>
      </c>
      <c r="C12" s="29"/>
      <c r="D12" s="32">
        <v>0</v>
      </c>
    </row>
    <row r="13" spans="2:4" ht="13.05" customHeight="1" x14ac:dyDescent="0.3">
      <c r="B13" s="29" t="s">
        <v>76</v>
      </c>
      <c r="C13" s="29"/>
      <c r="D13" s="31">
        <v>0</v>
      </c>
    </row>
    <row r="14" spans="2:4" ht="13.05" customHeight="1" x14ac:dyDescent="0.3">
      <c r="B14" s="29"/>
      <c r="C14" s="29"/>
      <c r="D14" s="31"/>
    </row>
    <row r="15" spans="2:4" ht="13.05" customHeight="1" x14ac:dyDescent="0.3">
      <c r="B15" s="29" t="s">
        <v>81</v>
      </c>
      <c r="C15" s="29"/>
      <c r="D15" s="31"/>
    </row>
    <row r="16" spans="2:4" ht="13.05" customHeight="1" x14ac:dyDescent="0.3">
      <c r="B16" s="29" t="s">
        <v>72</v>
      </c>
      <c r="C16" s="29"/>
      <c r="D16" s="31">
        <v>0</v>
      </c>
    </row>
    <row r="17" spans="2:4" ht="13.05" customHeight="1" x14ac:dyDescent="0.3">
      <c r="B17" s="29" t="s">
        <v>73</v>
      </c>
      <c r="C17" s="29"/>
      <c r="D17" s="31">
        <v>2540</v>
      </c>
    </row>
    <row r="18" spans="2:4" ht="13.05" customHeight="1" x14ac:dyDescent="0.3">
      <c r="B18" s="29" t="s">
        <v>88</v>
      </c>
      <c r="C18" s="29"/>
      <c r="D18" s="31"/>
    </row>
    <row r="19" spans="2:4" ht="13.05" customHeight="1" x14ac:dyDescent="0.3">
      <c r="B19" s="29" t="s">
        <v>74</v>
      </c>
      <c r="C19" s="29"/>
      <c r="D19" s="31">
        <v>0</v>
      </c>
    </row>
    <row r="20" spans="2:4" ht="13.05" customHeight="1" x14ac:dyDescent="0.3">
      <c r="B20" s="29" t="s">
        <v>75</v>
      </c>
      <c r="C20" s="29"/>
      <c r="D20" s="31">
        <v>799</v>
      </c>
    </row>
    <row r="21" spans="2:4" ht="13.05" customHeight="1" x14ac:dyDescent="0.3">
      <c r="B21" s="29" t="s">
        <v>93</v>
      </c>
      <c r="C21" s="29"/>
      <c r="D21" s="33">
        <v>1343</v>
      </c>
    </row>
    <row r="22" spans="2:4" ht="13.05" customHeight="1" x14ac:dyDescent="0.3">
      <c r="B22" s="29" t="s">
        <v>76</v>
      </c>
      <c r="C22" s="29"/>
      <c r="D22" s="31">
        <v>398</v>
      </c>
    </row>
    <row r="23" spans="2:4" ht="13.05" customHeight="1" x14ac:dyDescent="0.3">
      <c r="B23" s="29"/>
      <c r="C23" s="29"/>
      <c r="D23" s="31"/>
    </row>
    <row r="24" spans="2:4" ht="13.05" customHeight="1" x14ac:dyDescent="0.3">
      <c r="B24" s="29" t="s">
        <v>82</v>
      </c>
      <c r="C24" s="29"/>
      <c r="D24" s="31"/>
    </row>
    <row r="25" spans="2:4" ht="13.05" customHeight="1" x14ac:dyDescent="0.3">
      <c r="B25" s="29" t="s">
        <v>72</v>
      </c>
      <c r="C25" s="29"/>
      <c r="D25" s="31">
        <v>398</v>
      </c>
    </row>
    <row r="26" spans="2:4" ht="13.05" customHeight="1" x14ac:dyDescent="0.3">
      <c r="B26" s="29" t="s">
        <v>73</v>
      </c>
      <c r="C26" s="29"/>
      <c r="D26" s="31">
        <v>1500</v>
      </c>
    </row>
    <row r="27" spans="2:4" ht="13.05" customHeight="1" x14ac:dyDescent="0.3">
      <c r="B27" s="29" t="s">
        <v>88</v>
      </c>
      <c r="C27" s="29"/>
      <c r="D27" s="31"/>
    </row>
    <row r="28" spans="2:4" ht="13.05" customHeight="1" x14ac:dyDescent="0.3">
      <c r="B28" s="29" t="s">
        <v>74</v>
      </c>
      <c r="C28" s="29"/>
      <c r="D28" s="31">
        <v>0</v>
      </c>
    </row>
    <row r="29" spans="2:4" ht="13.05" customHeight="1" x14ac:dyDescent="0.3">
      <c r="B29" s="29" t="s">
        <v>75</v>
      </c>
      <c r="C29" s="29"/>
      <c r="D29" s="31">
        <v>626</v>
      </c>
    </row>
    <row r="30" spans="2:4" ht="13.05" customHeight="1" x14ac:dyDescent="0.3">
      <c r="B30" s="29" t="s">
        <v>93</v>
      </c>
      <c r="C30" s="29"/>
      <c r="D30" s="33">
        <v>1272</v>
      </c>
    </row>
    <row r="31" spans="2:4" ht="13.05" customHeight="1" x14ac:dyDescent="0.3">
      <c r="B31" s="29" t="s">
        <v>76</v>
      </c>
      <c r="C31" s="29"/>
      <c r="D31" s="31">
        <v>0</v>
      </c>
    </row>
    <row r="32" spans="2:4" ht="13.05" customHeight="1" x14ac:dyDescent="0.3">
      <c r="B32" s="29"/>
      <c r="C32" s="29"/>
      <c r="D32" s="31"/>
    </row>
    <row r="33" spans="2:4" ht="13.05" customHeight="1" x14ac:dyDescent="0.3">
      <c r="B33" s="29" t="s">
        <v>83</v>
      </c>
      <c r="C33" s="29"/>
      <c r="D33" s="31"/>
    </row>
    <row r="34" spans="2:4" ht="13.05" customHeight="1" x14ac:dyDescent="0.3">
      <c r="B34" s="29" t="s">
        <v>72</v>
      </c>
      <c r="C34" s="29"/>
      <c r="D34" s="31">
        <v>0</v>
      </c>
    </row>
    <row r="35" spans="2:4" ht="13.05" customHeight="1" x14ac:dyDescent="0.3">
      <c r="B35" s="29" t="s">
        <v>73</v>
      </c>
      <c r="C35" s="29"/>
      <c r="D35" s="31">
        <v>200</v>
      </c>
    </row>
    <row r="36" spans="2:4" ht="13.05" customHeight="1" x14ac:dyDescent="0.3">
      <c r="B36" s="29" t="s">
        <v>88</v>
      </c>
      <c r="C36" s="29"/>
      <c r="D36" s="31"/>
    </row>
    <row r="37" spans="2:4" ht="13.05" customHeight="1" x14ac:dyDescent="0.3">
      <c r="B37" s="29" t="s">
        <v>74</v>
      </c>
      <c r="C37" s="29"/>
      <c r="D37" s="31">
        <v>0</v>
      </c>
    </row>
    <row r="38" spans="2:4" ht="13.05" customHeight="1" x14ac:dyDescent="0.3">
      <c r="B38" s="29" t="s">
        <v>75</v>
      </c>
      <c r="C38" s="29"/>
      <c r="D38" s="31">
        <v>200</v>
      </c>
    </row>
    <row r="39" spans="2:4" ht="13.05" customHeight="1" x14ac:dyDescent="0.3">
      <c r="B39" s="29" t="s">
        <v>93</v>
      </c>
      <c r="C39" s="29"/>
      <c r="D39" s="33">
        <v>0</v>
      </c>
    </row>
    <row r="40" spans="2:4" ht="13.05" customHeight="1" x14ac:dyDescent="0.3">
      <c r="B40" s="29" t="s">
        <v>76</v>
      </c>
      <c r="C40" s="29"/>
      <c r="D40" s="31">
        <v>0</v>
      </c>
    </row>
    <row r="41" spans="2:4" ht="13.05" customHeight="1" x14ac:dyDescent="0.3">
      <c r="B41" s="29"/>
      <c r="C41" s="29"/>
      <c r="D41" s="31"/>
    </row>
    <row r="42" spans="2:4" ht="13.05" customHeight="1" x14ac:dyDescent="0.3">
      <c r="B42" s="29"/>
      <c r="C42" s="29"/>
      <c r="D42" s="31"/>
    </row>
    <row r="43" spans="2:4" ht="13.05" customHeight="1" x14ac:dyDescent="0.3">
      <c r="B43" s="29" t="s">
        <v>121</v>
      </c>
      <c r="C43" s="29"/>
      <c r="D43" s="31"/>
    </row>
    <row r="44" spans="2:4" ht="13.05" customHeight="1" x14ac:dyDescent="0.3">
      <c r="B44" s="29" t="s">
        <v>119</v>
      </c>
      <c r="C44" s="29"/>
      <c r="D44" s="31">
        <v>0</v>
      </c>
    </row>
    <row r="45" spans="2:4" ht="13.05" customHeight="1" x14ac:dyDescent="0.3">
      <c r="B45" s="29" t="s">
        <v>73</v>
      </c>
      <c r="C45" s="29"/>
      <c r="D45" s="31">
        <v>4740</v>
      </c>
    </row>
    <row r="46" spans="2:4" ht="13.05" customHeight="1" x14ac:dyDescent="0.3">
      <c r="B46" s="29" t="s">
        <v>89</v>
      </c>
      <c r="C46" s="29"/>
      <c r="D46" s="31">
        <v>4740</v>
      </c>
    </row>
    <row r="47" spans="2:4" ht="13.05" customHeight="1" x14ac:dyDescent="0.3">
      <c r="B47" s="29" t="s">
        <v>120</v>
      </c>
      <c r="C47" s="29"/>
      <c r="D47" s="31">
        <v>0</v>
      </c>
    </row>
    <row r="48" spans="2:4" ht="13.05" customHeight="1" x14ac:dyDescent="0.3">
      <c r="B48" s="29" t="s">
        <v>123</v>
      </c>
      <c r="C48" s="29"/>
      <c r="D48" s="31"/>
    </row>
    <row r="49" spans="2:4" ht="13.05" customHeight="1" x14ac:dyDescent="0.3">
      <c r="B49" s="29" t="s">
        <v>74</v>
      </c>
      <c r="C49" s="29"/>
      <c r="D49" s="31">
        <v>500</v>
      </c>
    </row>
    <row r="50" spans="2:4" ht="13.05" customHeight="1" x14ac:dyDescent="0.3">
      <c r="B50" s="29" t="s">
        <v>75</v>
      </c>
      <c r="C50" s="29"/>
      <c r="D50" s="31">
        <v>1625</v>
      </c>
    </row>
    <row r="51" spans="2:4" ht="13.05" customHeight="1" x14ac:dyDescent="0.3">
      <c r="B51" s="29" t="s">
        <v>93</v>
      </c>
      <c r="C51" s="29"/>
      <c r="D51" s="31">
        <v>2615</v>
      </c>
    </row>
    <row r="52" spans="2:4" ht="4.05" customHeight="1" x14ac:dyDescent="0.3">
      <c r="B52" s="29"/>
      <c r="C52" s="29"/>
      <c r="D52" s="31"/>
    </row>
    <row r="53" spans="2:4" s="8" customFormat="1" ht="23.4" customHeight="1" x14ac:dyDescent="0.3">
      <c r="B53" s="36" t="s">
        <v>118</v>
      </c>
      <c r="C53" s="36"/>
      <c r="D53" s="36"/>
    </row>
  </sheetData>
  <mergeCells count="2">
    <mergeCell ref="B3:D3"/>
    <mergeCell ref="B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Boggs'Data</vt:lpstr>
      <vt:lpstr>ForFiling</vt:lpstr>
      <vt:lpstr>InventoryLevels</vt:lpstr>
      <vt:lpstr>ChargeParameters</vt:lpstr>
      <vt:lpstr>REX1 Inventory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Farmer</dc:creator>
  <cp:lastModifiedBy>Farmer</cp:lastModifiedBy>
  <dcterms:created xsi:type="dcterms:W3CDTF">2014-03-31T20:02:16Z</dcterms:created>
  <dcterms:modified xsi:type="dcterms:W3CDTF">2014-04-27T00:59:53Z</dcterms:modified>
</cp:coreProperties>
</file>