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1472" windowHeight="5136" firstSheet="2" activeTab="2"/>
  </bookViews>
  <sheets>
    <sheet name="Data" sheetId="1" state="hidden" r:id="rId1"/>
    <sheet name="12MonthScenario" sheetId="2" state="hidden" r:id="rId2"/>
    <sheet name="ProposedFiling" sheetId="3" r:id="rId3"/>
  </sheets>
  <definedNames/>
  <calcPr fullCalcOnLoad="1"/>
</workbook>
</file>

<file path=xl/sharedStrings.xml><?xml version="1.0" encoding="utf-8"?>
<sst xmlns="http://schemas.openxmlformats.org/spreadsheetml/2006/main" count="178" uniqueCount="63">
  <si>
    <t>Purchased kWh</t>
  </si>
  <si>
    <t>Residential</t>
  </si>
  <si>
    <t>kWh</t>
  </si>
  <si>
    <t>Connections</t>
  </si>
  <si>
    <t>Customer</t>
  </si>
  <si>
    <t>GS&lt;50</t>
  </si>
  <si>
    <t>GS&gt;50</t>
  </si>
  <si>
    <t>kW</t>
  </si>
  <si>
    <t>Wholesale</t>
  </si>
  <si>
    <t>Streetlights</t>
  </si>
  <si>
    <t>USL</t>
  </si>
  <si>
    <t xml:space="preserve">Notes: </t>
  </si>
  <si>
    <t>Wholesale purchases are purchases measured at the wholesale meter. Class consumption is monthly usage</t>
  </si>
  <si>
    <t>measured at the retail meter, unadjusted for losses (i.e., the retail consumption amount). Number of customers is</t>
  </si>
  <si>
    <t>defined as number of connections (i.e., meters). Add or delete rate classes as appropriate.</t>
  </si>
  <si>
    <t>Consumption should reflect usage in the month, not the month in which it was billed (e.g what was used in January</t>
  </si>
  <si>
    <t>not what was billed in January, etc.).</t>
  </si>
  <si>
    <t xml:space="preserve"> </t>
  </si>
  <si>
    <t xml:space="preserve">   </t>
  </si>
  <si>
    <t xml:space="preserve"># of </t>
  </si>
  <si>
    <t>BHI</t>
  </si>
  <si>
    <t>2014 CoS</t>
  </si>
  <si>
    <t>MDMR Refund - Balance for Disposition</t>
  </si>
  <si>
    <t>Customers</t>
  </si>
  <si>
    <t>Rate Rider Variance</t>
  </si>
  <si>
    <t>Amount</t>
  </si>
  <si>
    <t>May, 2012</t>
  </si>
  <si>
    <t>Total</t>
  </si>
  <si>
    <t>Amount Eligible for Carrying Charges</t>
  </si>
  <si>
    <t>Carrying Charge Rate</t>
  </si>
  <si>
    <t>Carrying Charges</t>
  </si>
  <si>
    <t>Month Carrying Charges</t>
  </si>
  <si>
    <t>Cumulative Carrying Charge</t>
  </si>
  <si>
    <t>June, 2012</t>
  </si>
  <si>
    <t>July, 2012</t>
  </si>
  <si>
    <t>Aug, 2012</t>
  </si>
  <si>
    <t>Sep, 2012</t>
  </si>
  <si>
    <t>Oct, 2012</t>
  </si>
  <si>
    <t>Nov, 2012</t>
  </si>
  <si>
    <t>Dec, 2012</t>
  </si>
  <si>
    <t>Jan, 2013</t>
  </si>
  <si>
    <t>Feb, 2013</t>
  </si>
  <si>
    <t>Mar, 2013</t>
  </si>
  <si>
    <t>April, 2013</t>
  </si>
  <si>
    <t>Total Monthly Amount</t>
  </si>
  <si>
    <t>Computation of Carrying Charges for the period May, 2013 - April, 2104</t>
  </si>
  <si>
    <t>May, 2013</t>
  </si>
  <si>
    <t>June, 2013</t>
  </si>
  <si>
    <t>July, 2013</t>
  </si>
  <si>
    <t>Aug, 2013</t>
  </si>
  <si>
    <t>Sep, 2013</t>
  </si>
  <si>
    <t>Oct, 2013</t>
  </si>
  <si>
    <t>Nov, 2013</t>
  </si>
  <si>
    <t>Dec, 2013</t>
  </si>
  <si>
    <t>Jan, 2014</t>
  </si>
  <si>
    <t>Feb, 2014</t>
  </si>
  <si>
    <t>Mar, 2014</t>
  </si>
  <si>
    <t>April, 2014</t>
  </si>
  <si>
    <t xml:space="preserve">Amount for Disposition </t>
  </si>
  <si>
    <t>Principal</t>
  </si>
  <si>
    <t>CHECK</t>
  </si>
  <si>
    <t>Computation of Monthly Principal balance and Carrying Charges by Customer Class</t>
  </si>
  <si>
    <t>MDMR Balance: Computation of Monthly Principal Balance and Carrying Charges by Customer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</si>
</sst>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\-yy;@"/>
    <numFmt numFmtId="174" formatCode="[$-409]mmmm\ dd\,\ yyyy"/>
    <numFmt numFmtId="175" formatCode="[$-409]mmm/yy;@"/>
    <numFmt numFmtId="176" formatCode="0.0"/>
    <numFmt numFmtId="177" formatCode="_(* #,##0.0_);_(* \(#,##0.0\);_(* &quot;-&quot;??_);_(@_)"/>
    <numFmt numFmtId="178" formatCode="_(* #,##0.000_);_(* \(#,##0.000\);_(* &quot;-&quot;??_);_(@_)"/>
    <numFmt numFmtId="179" formatCode="_(* #,##0_);_(* \(#,##0\);_(* &quot;-&quot;??_);_(@_)"/>
    <numFmt numFmtId="180" formatCode="0.0%"/>
  </numFmts>
  <fonts count="3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0" fillId="0" borderId="0" xfId="0" applyFont="1" applyAlignment="1">
      <alignment/>
    </xf>
    <xf numFmtId="17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10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3" fontId="20" fillId="0" borderId="0" xfId="42" applyFont="1" applyAlignment="1">
      <alignment/>
    </xf>
    <xf numFmtId="43" fontId="20" fillId="0" borderId="0" xfId="42" applyNumberFormat="1" applyFont="1" applyAlignment="1">
      <alignment/>
    </xf>
    <xf numFmtId="179" fontId="20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17" fontId="20" fillId="0" borderId="0" xfId="0" applyNumberFormat="1" applyFont="1" applyAlignment="1">
      <alignment horizontal="right"/>
    </xf>
    <xf numFmtId="10" fontId="20" fillId="0" borderId="0" xfId="42" applyNumberFormat="1" applyFont="1" applyAlignment="1">
      <alignment/>
    </xf>
    <xf numFmtId="43" fontId="20" fillId="0" borderId="0" xfId="0" applyNumberFormat="1" applyFont="1" applyAlignment="1">
      <alignment/>
    </xf>
    <xf numFmtId="10" fontId="20" fillId="0" borderId="0" xfId="57" applyNumberFormat="1" applyFont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179" fontId="20" fillId="0" borderId="0" xfId="42" applyNumberFormat="1" applyFont="1" applyBorder="1" applyAlignment="1">
      <alignment/>
    </xf>
    <xf numFmtId="43" fontId="20" fillId="0" borderId="0" xfId="42" applyNumberFormat="1" applyFont="1" applyBorder="1" applyAlignment="1">
      <alignment/>
    </xf>
    <xf numFmtId="10" fontId="20" fillId="0" borderId="0" xfId="42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43" fontId="20" fillId="0" borderId="0" xfId="42" applyFont="1" applyBorder="1" applyAlignment="1">
      <alignment/>
    </xf>
    <xf numFmtId="0" fontId="20" fillId="0" borderId="0" xfId="0" applyFont="1" applyAlignment="1">
      <alignment horizontal="center"/>
    </xf>
    <xf numFmtId="0" fontId="20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zoomScalePageLayoutView="0" workbookViewId="0" topLeftCell="A1">
      <pane xSplit="1" ySplit="10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33" sqref="D133:D134"/>
    </sheetView>
  </sheetViews>
  <sheetFormatPr defaultColWidth="9.33203125" defaultRowHeight="12.75"/>
  <cols>
    <col min="1" max="1" width="16.83203125" style="0" customWidth="1"/>
    <col min="2" max="2" width="15" style="0" customWidth="1"/>
    <col min="3" max="3" width="11" style="0" bestFit="1" customWidth="1"/>
    <col min="4" max="4" width="12.5" style="0" bestFit="1" customWidth="1"/>
    <col min="5" max="5" width="10.16015625" style="0" bestFit="1" customWidth="1"/>
    <col min="6" max="6" width="12.5" style="0" bestFit="1" customWidth="1"/>
    <col min="7" max="7" width="11.16015625" style="0" bestFit="1" customWidth="1"/>
    <col min="9" max="9" width="12.5" style="0" bestFit="1" customWidth="1"/>
    <col min="12" max="12" width="12.5" style="0" bestFit="1" customWidth="1"/>
    <col min="13" max="13" width="12.5" style="0" customWidth="1"/>
    <col min="14" max="14" width="22.16015625" style="0" bestFit="1" customWidth="1"/>
    <col min="15" max="15" width="12.5" style="0" bestFit="1" customWidth="1"/>
  </cols>
  <sheetData>
    <row r="1" spans="2:9" ht="12.75">
      <c r="B1" s="4" t="s">
        <v>11</v>
      </c>
      <c r="C1" s="4"/>
      <c r="D1" s="4"/>
      <c r="E1" s="4"/>
      <c r="F1" s="4"/>
      <c r="G1" s="4"/>
      <c r="H1" s="4"/>
      <c r="I1" s="4"/>
    </row>
    <row r="2" spans="2:9" ht="12.75">
      <c r="B2" s="4" t="s">
        <v>12</v>
      </c>
      <c r="C2" s="4"/>
      <c r="D2" s="4"/>
      <c r="E2" s="4"/>
      <c r="F2" s="4"/>
      <c r="G2" s="4"/>
      <c r="H2" s="4"/>
      <c r="I2" s="4"/>
    </row>
    <row r="3" spans="2:9" ht="12.75">
      <c r="B3" s="4" t="s">
        <v>13</v>
      </c>
      <c r="C3" s="4"/>
      <c r="D3" s="4"/>
      <c r="E3" s="4"/>
      <c r="F3" s="4"/>
      <c r="G3" s="4"/>
      <c r="H3" s="4"/>
      <c r="I3" s="4"/>
    </row>
    <row r="4" spans="2:9" ht="12.75">
      <c r="B4" s="4" t="s">
        <v>14</v>
      </c>
      <c r="C4" s="4"/>
      <c r="D4" s="4"/>
      <c r="E4" s="4"/>
      <c r="F4" s="4"/>
      <c r="G4" s="4"/>
      <c r="H4" s="4"/>
      <c r="I4" s="4"/>
    </row>
    <row r="5" spans="2:9" ht="12.75">
      <c r="B5" s="6" t="s">
        <v>15</v>
      </c>
      <c r="C5" s="4"/>
      <c r="D5" s="4"/>
      <c r="E5" s="4"/>
      <c r="F5" s="4"/>
      <c r="G5" s="4"/>
      <c r="H5" s="4"/>
      <c r="I5" s="4"/>
    </row>
    <row r="6" spans="2:9" ht="12.75">
      <c r="B6" s="6" t="s">
        <v>16</v>
      </c>
      <c r="C6" s="4"/>
      <c r="D6" s="4"/>
      <c r="E6" s="4"/>
      <c r="F6" s="4"/>
      <c r="G6" s="4"/>
      <c r="H6" s="4"/>
      <c r="I6" s="4"/>
    </row>
    <row r="7" ht="12.75">
      <c r="B7" s="5"/>
    </row>
    <row r="8" spans="3:14" ht="12.75">
      <c r="C8" t="s">
        <v>1</v>
      </c>
      <c r="E8" t="s">
        <v>5</v>
      </c>
      <c r="G8" t="s">
        <v>6</v>
      </c>
      <c r="J8" t="s">
        <v>9</v>
      </c>
      <c r="N8" t="s">
        <v>10</v>
      </c>
    </row>
    <row r="9" spans="2:15" ht="12.75">
      <c r="B9" s="2" t="s">
        <v>8</v>
      </c>
      <c r="D9" s="2" t="s">
        <v>4</v>
      </c>
      <c r="F9" s="2" t="s">
        <v>4</v>
      </c>
      <c r="I9" s="2" t="s">
        <v>4</v>
      </c>
      <c r="L9" s="2" t="s">
        <v>4</v>
      </c>
      <c r="M9" s="2" t="s">
        <v>19</v>
      </c>
      <c r="O9" s="2" t="s">
        <v>4</v>
      </c>
    </row>
    <row r="10" spans="2:15" ht="12.75">
      <c r="B10" s="2" t="s">
        <v>0</v>
      </c>
      <c r="C10" s="2" t="s">
        <v>2</v>
      </c>
      <c r="D10" s="2" t="s">
        <v>3</v>
      </c>
      <c r="E10" s="2" t="s">
        <v>2</v>
      </c>
      <c r="F10" s="2" t="s">
        <v>3</v>
      </c>
      <c r="G10" s="2" t="s">
        <v>2</v>
      </c>
      <c r="H10" s="2" t="s">
        <v>7</v>
      </c>
      <c r="I10" s="2" t="s">
        <v>3</v>
      </c>
      <c r="J10" s="2" t="s">
        <v>2</v>
      </c>
      <c r="K10" s="2" t="s">
        <v>7</v>
      </c>
      <c r="L10" s="2" t="s">
        <v>3</v>
      </c>
      <c r="M10" s="2" t="s">
        <v>3</v>
      </c>
      <c r="N10" s="2" t="s">
        <v>2</v>
      </c>
      <c r="O10" s="2" t="s">
        <v>3</v>
      </c>
    </row>
    <row r="11" spans="1:15" ht="12.75">
      <c r="A11" s="1">
        <v>37257</v>
      </c>
      <c r="B11" s="3"/>
      <c r="C11" s="3">
        <v>44994028</v>
      </c>
      <c r="D11" s="3"/>
      <c r="E11" s="3">
        <v>14340313</v>
      </c>
      <c r="F11" s="3"/>
      <c r="G11" s="3">
        <v>79240304</v>
      </c>
      <c r="H11" s="3">
        <v>201388</v>
      </c>
      <c r="I11" s="3"/>
      <c r="J11" s="3">
        <v>715624</v>
      </c>
      <c r="K11" s="3">
        <v>1988</v>
      </c>
      <c r="L11" s="3">
        <v>4</v>
      </c>
      <c r="M11" s="3"/>
      <c r="N11" s="3">
        <v>131475</v>
      </c>
      <c r="O11" s="3" t="s">
        <v>18</v>
      </c>
    </row>
    <row r="12" spans="1:15" ht="12.75">
      <c r="A12" s="1">
        <v>37288</v>
      </c>
      <c r="B12" s="3"/>
      <c r="C12" s="3">
        <v>37568894</v>
      </c>
      <c r="D12" s="3"/>
      <c r="E12" s="3">
        <v>14408599</v>
      </c>
      <c r="F12" s="3"/>
      <c r="G12" s="3">
        <v>75254435</v>
      </c>
      <c r="H12" s="3">
        <v>201036</v>
      </c>
      <c r="I12" s="3"/>
      <c r="J12" s="3">
        <v>715624</v>
      </c>
      <c r="K12" s="3">
        <v>1988</v>
      </c>
      <c r="L12" s="3">
        <v>4</v>
      </c>
      <c r="M12" s="3"/>
      <c r="N12" s="3">
        <v>132425</v>
      </c>
      <c r="O12" s="3" t="s">
        <v>17</v>
      </c>
    </row>
    <row r="13" spans="1:15" ht="12.75">
      <c r="A13" s="1">
        <v>37316</v>
      </c>
      <c r="B13" s="3"/>
      <c r="C13" s="3">
        <v>42737446</v>
      </c>
      <c r="D13" s="3"/>
      <c r="E13" s="3">
        <v>30001503</v>
      </c>
      <c r="F13" s="3"/>
      <c r="G13" s="3">
        <v>114729100</v>
      </c>
      <c r="H13" s="3">
        <v>169851</v>
      </c>
      <c r="I13" s="3"/>
      <c r="J13" s="3">
        <v>713932</v>
      </c>
      <c r="K13" s="3">
        <v>1983</v>
      </c>
      <c r="L13" s="3">
        <v>4</v>
      </c>
      <c r="M13" s="3"/>
      <c r="N13" s="3">
        <v>136026</v>
      </c>
      <c r="O13" s="3" t="s">
        <v>17</v>
      </c>
    </row>
    <row r="14" spans="1:15" ht="12.75">
      <c r="A14" s="1">
        <v>37347</v>
      </c>
      <c r="B14" s="3"/>
      <c r="C14" s="3">
        <v>39147597</v>
      </c>
      <c r="D14" s="3"/>
      <c r="E14" s="3">
        <v>26691346</v>
      </c>
      <c r="F14" s="3"/>
      <c r="G14" s="3">
        <v>103098264</v>
      </c>
      <c r="H14" s="3">
        <v>216618</v>
      </c>
      <c r="I14" s="3"/>
      <c r="J14" s="3">
        <v>628429</v>
      </c>
      <c r="K14" s="3">
        <v>1983</v>
      </c>
      <c r="L14" s="3">
        <v>4</v>
      </c>
      <c r="M14" s="3">
        <v>13366</v>
      </c>
      <c r="N14" s="3">
        <v>127311</v>
      </c>
      <c r="O14" s="3" t="s">
        <v>17</v>
      </c>
    </row>
    <row r="15" spans="1:15" ht="12.75">
      <c r="A15" s="1">
        <v>37377</v>
      </c>
      <c r="B15" s="3"/>
      <c r="C15" s="3">
        <v>40435651</v>
      </c>
      <c r="D15" s="3"/>
      <c r="E15" s="3">
        <v>17501383</v>
      </c>
      <c r="F15" s="3"/>
      <c r="G15" s="3">
        <v>99090398</v>
      </c>
      <c r="H15" s="3">
        <v>65619</v>
      </c>
      <c r="I15" s="3"/>
      <c r="J15" s="3">
        <v>571555</v>
      </c>
      <c r="K15" s="3">
        <v>1984</v>
      </c>
      <c r="L15" s="3">
        <v>4</v>
      </c>
      <c r="M15" s="3">
        <v>13366</v>
      </c>
      <c r="N15" s="3">
        <v>197289</v>
      </c>
      <c r="O15" s="3" t="s">
        <v>17</v>
      </c>
    </row>
    <row r="16" spans="1:15" ht="12.75">
      <c r="A16" s="1">
        <v>37408</v>
      </c>
      <c r="B16" s="3"/>
      <c r="C16" s="3">
        <v>47697303</v>
      </c>
      <c r="D16" s="3"/>
      <c r="E16" s="3">
        <v>19710555</v>
      </c>
      <c r="F16" s="3"/>
      <c r="G16" s="3">
        <v>199041914</v>
      </c>
      <c r="H16" s="3">
        <v>178744</v>
      </c>
      <c r="I16" s="3"/>
      <c r="J16" s="3">
        <v>517355</v>
      </c>
      <c r="K16" s="3">
        <v>1994</v>
      </c>
      <c r="L16" s="3">
        <v>4</v>
      </c>
      <c r="M16" s="3">
        <v>13349</v>
      </c>
      <c r="N16" s="3">
        <v>135236</v>
      </c>
      <c r="O16" s="3" t="s">
        <v>17</v>
      </c>
    </row>
    <row r="17" spans="1:15" ht="12.75">
      <c r="A17" s="1">
        <v>37438</v>
      </c>
      <c r="B17" s="3"/>
      <c r="C17" s="3">
        <v>61631439</v>
      </c>
      <c r="D17" s="3"/>
      <c r="E17" s="3">
        <v>19419313</v>
      </c>
      <c r="F17" s="3"/>
      <c r="G17" s="3">
        <v>87587233</v>
      </c>
      <c r="H17" s="3">
        <v>202512</v>
      </c>
      <c r="I17" s="3"/>
      <c r="J17" s="3">
        <v>555721</v>
      </c>
      <c r="K17" s="3">
        <v>1994</v>
      </c>
      <c r="L17" s="3">
        <v>4</v>
      </c>
      <c r="M17" s="3">
        <v>13411</v>
      </c>
      <c r="N17" s="3">
        <v>138131</v>
      </c>
      <c r="O17" s="3" t="s">
        <v>17</v>
      </c>
    </row>
    <row r="18" spans="1:15" ht="12.75">
      <c r="A18" s="1">
        <v>37469</v>
      </c>
      <c r="B18" s="3"/>
      <c r="C18" s="3">
        <v>58763340</v>
      </c>
      <c r="D18" s="3"/>
      <c r="E18" s="3">
        <v>17496917</v>
      </c>
      <c r="F18" s="3"/>
      <c r="G18" s="3">
        <v>117688429</v>
      </c>
      <c r="H18" s="3">
        <v>208936</v>
      </c>
      <c r="I18" s="3"/>
      <c r="J18" s="3">
        <v>624396</v>
      </c>
      <c r="K18" s="3">
        <v>1994</v>
      </c>
      <c r="L18" s="3">
        <v>4</v>
      </c>
      <c r="M18" s="3">
        <v>13411</v>
      </c>
      <c r="N18" s="3">
        <v>124898</v>
      </c>
      <c r="O18" s="3" t="s">
        <v>17</v>
      </c>
    </row>
    <row r="19" spans="1:18" ht="12.75">
      <c r="A19" s="1">
        <v>37500</v>
      </c>
      <c r="B19" s="3"/>
      <c r="C19" s="3">
        <v>46861340</v>
      </c>
      <c r="D19" s="3"/>
      <c r="E19" s="3">
        <v>15102268</v>
      </c>
      <c r="F19" s="3"/>
      <c r="G19" s="3">
        <v>111661774</v>
      </c>
      <c r="H19" s="3">
        <v>207761</v>
      </c>
      <c r="I19" s="3"/>
      <c r="J19" s="3">
        <v>690603</v>
      </c>
      <c r="K19" s="3">
        <v>2008</v>
      </c>
      <c r="L19" s="3">
        <v>4</v>
      </c>
      <c r="M19" s="3">
        <v>13411</v>
      </c>
      <c r="N19" s="3">
        <v>140664</v>
      </c>
      <c r="O19" s="3" t="s">
        <v>17</v>
      </c>
      <c r="P19" t="s">
        <v>17</v>
      </c>
      <c r="Q19" s="3" t="s">
        <v>17</v>
      </c>
      <c r="R19" s="3" t="s">
        <v>17</v>
      </c>
    </row>
    <row r="20" spans="1:18" ht="12.75">
      <c r="A20" s="1">
        <v>37530</v>
      </c>
      <c r="B20" s="3"/>
      <c r="C20" s="3">
        <v>41859246</v>
      </c>
      <c r="D20" s="3"/>
      <c r="E20" s="3">
        <v>13176747</v>
      </c>
      <c r="F20" s="3"/>
      <c r="G20" s="3">
        <v>77113370</v>
      </c>
      <c r="H20" s="3">
        <v>206605</v>
      </c>
      <c r="I20" s="3"/>
      <c r="J20" s="3">
        <v>809136</v>
      </c>
      <c r="K20" s="3">
        <v>2009</v>
      </c>
      <c r="L20" s="3">
        <v>4</v>
      </c>
      <c r="M20" s="3">
        <v>13509</v>
      </c>
      <c r="N20" s="3">
        <v>137250</v>
      </c>
      <c r="O20" s="3" t="s">
        <v>17</v>
      </c>
      <c r="R20" t="s">
        <v>17</v>
      </c>
    </row>
    <row r="21" spans="1:15" ht="12.75">
      <c r="A21" s="1">
        <v>37561</v>
      </c>
      <c r="B21" s="3"/>
      <c r="C21" s="3">
        <v>39708994</v>
      </c>
      <c r="D21" s="3"/>
      <c r="E21" s="3">
        <v>13076331</v>
      </c>
      <c r="F21" s="3"/>
      <c r="G21" s="3">
        <v>76333565</v>
      </c>
      <c r="H21" s="3">
        <v>196712</v>
      </c>
      <c r="I21" s="3"/>
      <c r="J21" s="3">
        <v>860386</v>
      </c>
      <c r="K21" s="3">
        <v>2009</v>
      </c>
      <c r="L21" s="3">
        <v>4</v>
      </c>
      <c r="M21" s="3">
        <v>13520</v>
      </c>
      <c r="N21" s="3">
        <v>127698</v>
      </c>
      <c r="O21" s="3" t="s">
        <v>17</v>
      </c>
    </row>
    <row r="22" spans="1:15" ht="12.75">
      <c r="A22" s="1">
        <v>37591</v>
      </c>
      <c r="B22" s="3"/>
      <c r="C22" s="3">
        <v>44384068</v>
      </c>
      <c r="D22" s="3"/>
      <c r="E22" s="3">
        <v>14182976</v>
      </c>
      <c r="F22" s="3"/>
      <c r="G22" s="3">
        <v>76428032</v>
      </c>
      <c r="H22" s="3">
        <v>191008</v>
      </c>
      <c r="I22" s="3"/>
      <c r="J22" s="3">
        <v>940389</v>
      </c>
      <c r="K22" s="3">
        <v>2029</v>
      </c>
      <c r="L22" s="3">
        <v>4</v>
      </c>
      <c r="M22" s="3">
        <v>13555</v>
      </c>
      <c r="N22" s="3">
        <v>138660</v>
      </c>
      <c r="O22" s="3" t="s">
        <v>17</v>
      </c>
    </row>
    <row r="23" spans="1:15" ht="12.75">
      <c r="A23" s="1">
        <v>37622</v>
      </c>
      <c r="B23" s="3"/>
      <c r="C23" s="3">
        <v>46049624</v>
      </c>
      <c r="D23" s="3"/>
      <c r="E23" s="3">
        <v>14725364</v>
      </c>
      <c r="F23" s="3"/>
      <c r="G23" s="3">
        <v>82768410</v>
      </c>
      <c r="H23" s="3">
        <v>190184</v>
      </c>
      <c r="I23" s="3"/>
      <c r="J23" s="3">
        <v>941110</v>
      </c>
      <c r="K23" s="3">
        <v>2029</v>
      </c>
      <c r="L23" s="3">
        <v>4</v>
      </c>
      <c r="M23" s="3">
        <v>13581</v>
      </c>
      <c r="N23" s="3">
        <v>133992</v>
      </c>
      <c r="O23" s="3" t="s">
        <v>17</v>
      </c>
    </row>
    <row r="24" spans="1:15" ht="12.75">
      <c r="A24" s="1">
        <v>37653</v>
      </c>
      <c r="B24" s="3"/>
      <c r="C24" s="3">
        <v>40095973</v>
      </c>
      <c r="D24" s="3"/>
      <c r="E24" s="3">
        <v>13813814</v>
      </c>
      <c r="F24" s="3"/>
      <c r="G24" s="3">
        <v>76583427</v>
      </c>
      <c r="H24" s="3">
        <v>192097</v>
      </c>
      <c r="I24" s="3"/>
      <c r="J24" s="3">
        <v>764658</v>
      </c>
      <c r="K24" s="3">
        <v>2033</v>
      </c>
      <c r="L24" s="3">
        <v>4</v>
      </c>
      <c r="M24" s="3">
        <v>13587</v>
      </c>
      <c r="N24" s="3">
        <v>147070</v>
      </c>
      <c r="O24" s="3" t="s">
        <v>17</v>
      </c>
    </row>
    <row r="25" spans="1:15" ht="12.75">
      <c r="A25" s="1">
        <v>37681</v>
      </c>
      <c r="B25" s="3"/>
      <c r="C25" s="3">
        <v>42167524</v>
      </c>
      <c r="D25" s="3"/>
      <c r="E25" s="3">
        <v>14528938</v>
      </c>
      <c r="F25" s="3"/>
      <c r="G25" s="3">
        <v>82211590</v>
      </c>
      <c r="H25" s="3">
        <v>192085</v>
      </c>
      <c r="I25" s="3"/>
      <c r="J25" s="3">
        <v>758478</v>
      </c>
      <c r="K25" s="3">
        <v>2033</v>
      </c>
      <c r="L25" s="3">
        <v>4</v>
      </c>
      <c r="M25" s="3">
        <v>13612</v>
      </c>
      <c r="N25" s="3">
        <v>143401</v>
      </c>
      <c r="O25" s="3" t="s">
        <v>17</v>
      </c>
    </row>
    <row r="26" spans="1:15" ht="12.75">
      <c r="A26" s="1">
        <v>37712</v>
      </c>
      <c r="B26" s="3"/>
      <c r="C26" s="3">
        <v>36553705</v>
      </c>
      <c r="D26" s="3"/>
      <c r="E26" s="3">
        <v>13401771</v>
      </c>
      <c r="F26" s="3"/>
      <c r="G26" s="3">
        <v>76688842</v>
      </c>
      <c r="H26" s="3">
        <v>189198</v>
      </c>
      <c r="I26" s="3"/>
      <c r="J26" s="3">
        <v>643914</v>
      </c>
      <c r="K26" s="3">
        <v>2033</v>
      </c>
      <c r="L26" s="3">
        <v>4</v>
      </c>
      <c r="M26" s="3">
        <v>13612</v>
      </c>
      <c r="N26" s="3">
        <v>141163</v>
      </c>
      <c r="O26" s="3"/>
    </row>
    <row r="27" spans="1:15" ht="12.75">
      <c r="A27" s="1">
        <v>37742</v>
      </c>
      <c r="B27" s="3"/>
      <c r="C27" s="3">
        <v>37556483</v>
      </c>
      <c r="D27" s="3"/>
      <c r="E27" s="3">
        <v>12623569</v>
      </c>
      <c r="F27" s="3"/>
      <c r="G27" s="3">
        <v>75643162</v>
      </c>
      <c r="H27" s="3">
        <v>194029</v>
      </c>
      <c r="I27" s="3"/>
      <c r="J27" s="3">
        <v>585652</v>
      </c>
      <c r="K27" s="3">
        <v>2033</v>
      </c>
      <c r="L27" s="3">
        <v>4</v>
      </c>
      <c r="M27" s="3">
        <v>13612</v>
      </c>
      <c r="N27" s="3">
        <v>142018</v>
      </c>
      <c r="O27" s="3"/>
    </row>
    <row r="28" spans="1:15" ht="12.75">
      <c r="A28" s="1">
        <v>37773</v>
      </c>
      <c r="B28" s="3"/>
      <c r="C28" s="3">
        <v>42984371</v>
      </c>
      <c r="D28" s="3"/>
      <c r="E28" s="3">
        <v>13621464</v>
      </c>
      <c r="F28" s="3"/>
      <c r="G28" s="3">
        <v>77395094</v>
      </c>
      <c r="H28" s="3">
        <v>192710</v>
      </c>
      <c r="I28" s="3"/>
      <c r="J28" s="3">
        <v>529270</v>
      </c>
      <c r="K28" s="3">
        <v>2041</v>
      </c>
      <c r="L28" s="3">
        <v>4</v>
      </c>
      <c r="M28" s="3">
        <v>13612</v>
      </c>
      <c r="N28" s="3">
        <v>141774</v>
      </c>
      <c r="O28" s="3"/>
    </row>
    <row r="29" spans="1:15" ht="12.75">
      <c r="A29" s="1">
        <v>37803</v>
      </c>
      <c r="B29" s="3"/>
      <c r="C29" s="3">
        <v>52284129</v>
      </c>
      <c r="D29" s="3"/>
      <c r="E29" s="3">
        <v>15172270</v>
      </c>
      <c r="F29" s="3"/>
      <c r="G29" s="3">
        <v>85584277</v>
      </c>
      <c r="H29" s="3">
        <v>209796</v>
      </c>
      <c r="I29" s="3"/>
      <c r="J29" s="3">
        <v>569499</v>
      </c>
      <c r="K29" s="3">
        <v>2046</v>
      </c>
      <c r="L29" s="3">
        <v>4</v>
      </c>
      <c r="M29" s="3">
        <v>13672</v>
      </c>
      <c r="N29" s="3">
        <v>142291</v>
      </c>
      <c r="O29" s="3"/>
    </row>
    <row r="30" spans="1:15" ht="12.75">
      <c r="A30" s="1">
        <v>37834</v>
      </c>
      <c r="B30" s="3"/>
      <c r="C30" s="3">
        <v>50166813</v>
      </c>
      <c r="D30" s="3"/>
      <c r="E30" s="3">
        <v>13939309</v>
      </c>
      <c r="F30" s="3"/>
      <c r="G30" s="3">
        <v>80381442</v>
      </c>
      <c r="H30" s="3">
        <v>212604</v>
      </c>
      <c r="I30" s="3"/>
      <c r="J30" s="3">
        <v>641378</v>
      </c>
      <c r="K30" s="3">
        <v>2048</v>
      </c>
      <c r="L30" s="3">
        <v>4</v>
      </c>
      <c r="M30" s="3">
        <v>13702</v>
      </c>
      <c r="N30" s="3">
        <v>142439</v>
      </c>
      <c r="O30" s="3"/>
    </row>
    <row r="31" spans="1:15" ht="12.75">
      <c r="A31" s="1">
        <v>37865</v>
      </c>
      <c r="B31" s="3"/>
      <c r="C31" s="3">
        <v>41546449</v>
      </c>
      <c r="D31" s="3"/>
      <c r="E31" s="3">
        <v>13536278</v>
      </c>
      <c r="F31" s="3"/>
      <c r="G31" s="3">
        <v>80424090</v>
      </c>
      <c r="H31" s="3">
        <v>207989</v>
      </c>
      <c r="I31" s="3"/>
      <c r="J31" s="3">
        <v>708739</v>
      </c>
      <c r="K31" s="3">
        <v>2057</v>
      </c>
      <c r="L31" s="3">
        <v>4</v>
      </c>
      <c r="M31" s="3">
        <v>13721</v>
      </c>
      <c r="N31" s="3">
        <v>143478</v>
      </c>
      <c r="O31" s="3"/>
    </row>
    <row r="32" spans="1:15" ht="12.75">
      <c r="A32" s="1">
        <v>37895</v>
      </c>
      <c r="B32" s="3"/>
      <c r="C32" s="3">
        <v>39767949</v>
      </c>
      <c r="D32" s="3"/>
      <c r="E32" s="3">
        <v>12902693</v>
      </c>
      <c r="F32" s="3"/>
      <c r="G32" s="3">
        <v>77858426</v>
      </c>
      <c r="H32" s="3">
        <v>202436</v>
      </c>
      <c r="I32" s="3"/>
      <c r="J32" s="3">
        <v>828738</v>
      </c>
      <c r="K32" s="3">
        <v>2065</v>
      </c>
      <c r="L32" s="3">
        <v>4</v>
      </c>
      <c r="M32" s="3">
        <v>13804</v>
      </c>
      <c r="N32" s="3">
        <v>143605</v>
      </c>
      <c r="O32" s="3"/>
    </row>
    <row r="33" spans="1:15" ht="12.75">
      <c r="A33" s="1">
        <v>37926</v>
      </c>
      <c r="B33" s="3"/>
      <c r="C33" s="3">
        <v>39517539</v>
      </c>
      <c r="D33" s="3"/>
      <c r="E33" s="3">
        <v>12759013</v>
      </c>
      <c r="F33" s="3"/>
      <c r="G33" s="3">
        <v>76495907</v>
      </c>
      <c r="H33" s="3">
        <v>193158</v>
      </c>
      <c r="I33" s="3"/>
      <c r="J33" s="3">
        <v>886363</v>
      </c>
      <c r="K33" s="3">
        <v>2069</v>
      </c>
      <c r="L33" s="3">
        <v>4</v>
      </c>
      <c r="M33" s="3">
        <v>13834</v>
      </c>
      <c r="N33" s="3">
        <v>143928</v>
      </c>
      <c r="O33" s="3"/>
    </row>
    <row r="34" spans="1:15" ht="12.75">
      <c r="A34" s="1">
        <v>37956</v>
      </c>
      <c r="B34" s="3"/>
      <c r="C34" s="3">
        <v>44880488</v>
      </c>
      <c r="D34" s="3"/>
      <c r="E34" s="3">
        <v>13845612</v>
      </c>
      <c r="F34" s="3"/>
      <c r="G34" s="3">
        <v>76737586</v>
      </c>
      <c r="H34" s="3">
        <v>191167</v>
      </c>
      <c r="I34" s="3"/>
      <c r="J34" s="3">
        <v>925877</v>
      </c>
      <c r="K34" s="3">
        <v>2048</v>
      </c>
      <c r="L34" s="3">
        <v>4</v>
      </c>
      <c r="M34" s="3">
        <v>13859</v>
      </c>
      <c r="N34" s="3">
        <v>340441</v>
      </c>
      <c r="O34" s="3"/>
    </row>
    <row r="35" spans="1:15" ht="12.75">
      <c r="A35" s="1">
        <v>37987</v>
      </c>
      <c r="B35" s="3"/>
      <c r="C35" s="3">
        <v>46621843</v>
      </c>
      <c r="D35" s="3">
        <v>51561</v>
      </c>
      <c r="E35" s="3">
        <v>14085449</v>
      </c>
      <c r="F35" s="3">
        <v>4382</v>
      </c>
      <c r="G35" s="3">
        <v>83579788</v>
      </c>
      <c r="H35" s="3">
        <v>196048</v>
      </c>
      <c r="I35" s="3">
        <v>986</v>
      </c>
      <c r="J35" s="3">
        <v>804383</v>
      </c>
      <c r="K35" s="3">
        <v>2064</v>
      </c>
      <c r="L35" s="3">
        <v>4</v>
      </c>
      <c r="M35" s="3">
        <v>13721</v>
      </c>
      <c r="N35" s="3">
        <v>424969</v>
      </c>
      <c r="O35" s="3">
        <v>40</v>
      </c>
    </row>
    <row r="36" spans="1:15" ht="12.75">
      <c r="A36" s="1">
        <v>38018</v>
      </c>
      <c r="B36" s="3"/>
      <c r="C36" s="3">
        <v>41725458</v>
      </c>
      <c r="D36" s="3"/>
      <c r="E36" s="3">
        <v>13888435</v>
      </c>
      <c r="F36" s="3"/>
      <c r="G36" s="3">
        <v>78665825</v>
      </c>
      <c r="H36" s="3">
        <v>200449</v>
      </c>
      <c r="I36" s="3"/>
      <c r="J36" s="3">
        <v>926358</v>
      </c>
      <c r="K36" s="3">
        <v>2051</v>
      </c>
      <c r="L36" s="3">
        <v>4</v>
      </c>
      <c r="M36" s="3">
        <v>13799</v>
      </c>
      <c r="N36" s="3">
        <v>382638</v>
      </c>
      <c r="O36" s="3"/>
    </row>
    <row r="37" spans="1:15" ht="12.75">
      <c r="A37" s="1">
        <v>38047</v>
      </c>
      <c r="B37" s="3"/>
      <c r="C37" s="3">
        <v>40318730</v>
      </c>
      <c r="D37" s="3"/>
      <c r="E37" s="3">
        <v>13762531</v>
      </c>
      <c r="F37" s="3"/>
      <c r="G37" s="3">
        <v>81904568</v>
      </c>
      <c r="H37" s="3">
        <v>191666</v>
      </c>
      <c r="I37" s="3"/>
      <c r="J37" s="3">
        <v>770099</v>
      </c>
      <c r="K37" s="3">
        <v>2064</v>
      </c>
      <c r="L37" s="3">
        <v>4</v>
      </c>
      <c r="M37" s="3">
        <v>13799</v>
      </c>
      <c r="N37" s="3">
        <v>384411</v>
      </c>
      <c r="O37" s="3"/>
    </row>
    <row r="38" spans="1:15" ht="12.75">
      <c r="A38" s="1">
        <v>38078</v>
      </c>
      <c r="B38" s="3"/>
      <c r="C38" s="3">
        <v>36501288</v>
      </c>
      <c r="D38" s="3">
        <v>51882</v>
      </c>
      <c r="E38" s="3">
        <v>12400465</v>
      </c>
      <c r="F38" s="3">
        <v>4373</v>
      </c>
      <c r="G38" s="3">
        <v>75763152</v>
      </c>
      <c r="H38" s="3">
        <v>193280</v>
      </c>
      <c r="I38" s="3">
        <v>998</v>
      </c>
      <c r="J38" s="3">
        <v>654473</v>
      </c>
      <c r="K38" s="3">
        <v>2068</v>
      </c>
      <c r="L38" s="3">
        <v>4</v>
      </c>
      <c r="M38" s="3">
        <v>13799</v>
      </c>
      <c r="N38" s="3">
        <v>386321</v>
      </c>
      <c r="O38" s="3">
        <v>43</v>
      </c>
    </row>
    <row r="39" spans="1:15" ht="12.75">
      <c r="A39" s="1">
        <v>38108</v>
      </c>
      <c r="B39" s="3"/>
      <c r="C39" s="3">
        <v>37912797</v>
      </c>
      <c r="D39" s="3"/>
      <c r="E39" s="3">
        <v>12698878</v>
      </c>
      <c r="F39" s="3"/>
      <c r="G39" s="3">
        <v>78496582</v>
      </c>
      <c r="H39" s="3">
        <v>194878</v>
      </c>
      <c r="I39" s="3"/>
      <c r="J39" s="3">
        <v>595822</v>
      </c>
      <c r="K39" s="3">
        <v>2068</v>
      </c>
      <c r="L39" s="3">
        <v>4</v>
      </c>
      <c r="M39" s="3">
        <v>13835</v>
      </c>
      <c r="N39" s="3">
        <v>388490</v>
      </c>
      <c r="O39" s="3"/>
    </row>
    <row r="40" spans="1:15" ht="12.75">
      <c r="A40" s="1">
        <v>38139</v>
      </c>
      <c r="B40" s="3"/>
      <c r="C40" s="3">
        <v>40816462</v>
      </c>
      <c r="D40" s="3">
        <v>51966</v>
      </c>
      <c r="E40" s="3">
        <v>12797929</v>
      </c>
      <c r="F40" s="3">
        <v>4364</v>
      </c>
      <c r="G40" s="3">
        <v>80544814</v>
      </c>
      <c r="H40" s="3">
        <v>204001</v>
      </c>
      <c r="I40" s="3">
        <v>1003</v>
      </c>
      <c r="J40" s="3">
        <v>537671</v>
      </c>
      <c r="K40" s="3">
        <v>2068</v>
      </c>
      <c r="L40" s="3">
        <v>4</v>
      </c>
      <c r="M40" s="3">
        <v>13835</v>
      </c>
      <c r="N40" s="3">
        <v>387397</v>
      </c>
      <c r="O40" s="3">
        <v>44</v>
      </c>
    </row>
    <row r="41" spans="1:15" ht="12.75">
      <c r="A41" s="1">
        <v>38169</v>
      </c>
      <c r="B41" s="3"/>
      <c r="C41" s="3">
        <v>46558822</v>
      </c>
      <c r="D41" s="3">
        <v>52156</v>
      </c>
      <c r="E41" s="3">
        <v>13695289</v>
      </c>
      <c r="F41" s="3">
        <v>4362</v>
      </c>
      <c r="G41" s="3">
        <v>82237798</v>
      </c>
      <c r="H41" s="3">
        <v>211152</v>
      </c>
      <c r="I41" s="3">
        <v>1009</v>
      </c>
      <c r="J41" s="3">
        <v>580374</v>
      </c>
      <c r="K41" s="3">
        <v>2082</v>
      </c>
      <c r="L41" s="3">
        <v>4</v>
      </c>
      <c r="M41" s="3">
        <v>13835</v>
      </c>
      <c r="N41" s="3">
        <v>387796</v>
      </c>
      <c r="O41" s="3">
        <v>44</v>
      </c>
    </row>
    <row r="42" spans="1:15" ht="12.75">
      <c r="A42" s="1">
        <v>38200</v>
      </c>
      <c r="B42" s="3"/>
      <c r="C42" s="3">
        <v>46668262</v>
      </c>
      <c r="D42" s="3">
        <v>52296</v>
      </c>
      <c r="E42" s="3">
        <v>13771120</v>
      </c>
      <c r="F42" s="3">
        <v>4372</v>
      </c>
      <c r="G42" s="3">
        <v>82890009</v>
      </c>
      <c r="H42" s="3">
        <v>208109</v>
      </c>
      <c r="I42" s="3">
        <v>1009</v>
      </c>
      <c r="J42" s="3">
        <v>652571</v>
      </c>
      <c r="K42" s="3">
        <v>2085</v>
      </c>
      <c r="L42" s="3">
        <v>4</v>
      </c>
      <c r="M42" s="3">
        <v>13887</v>
      </c>
      <c r="N42" s="3">
        <v>155142</v>
      </c>
      <c r="O42" s="3">
        <v>44</v>
      </c>
    </row>
    <row r="43" spans="1:15" ht="12.75">
      <c r="A43" s="1">
        <v>38231</v>
      </c>
      <c r="B43" s="3"/>
      <c r="C43" s="3">
        <v>42381567</v>
      </c>
      <c r="D43" s="3">
        <v>52434</v>
      </c>
      <c r="E43" s="3">
        <v>13033548</v>
      </c>
      <c r="F43" s="3">
        <v>4374</v>
      </c>
      <c r="G43" s="3">
        <v>80286544</v>
      </c>
      <c r="H43" s="3">
        <v>209231</v>
      </c>
      <c r="I43" s="3">
        <v>1023</v>
      </c>
      <c r="J43" s="3">
        <v>719369</v>
      </c>
      <c r="K43" s="3">
        <v>2085</v>
      </c>
      <c r="L43" s="3">
        <v>4</v>
      </c>
      <c r="M43" s="3">
        <v>13907</v>
      </c>
      <c r="N43" s="3">
        <v>352286</v>
      </c>
      <c r="O43" s="3">
        <v>44</v>
      </c>
    </row>
    <row r="44" spans="1:15" ht="12.75">
      <c r="A44" s="1">
        <v>38261</v>
      </c>
      <c r="B44" s="3"/>
      <c r="C44" s="3">
        <v>40841015</v>
      </c>
      <c r="D44" s="3">
        <v>52600</v>
      </c>
      <c r="E44" s="3">
        <v>12801196</v>
      </c>
      <c r="F44" s="3">
        <v>4362</v>
      </c>
      <c r="G44" s="3">
        <v>78562718</v>
      </c>
      <c r="H44" s="3">
        <v>207825</v>
      </c>
      <c r="I44" s="3">
        <v>1027</v>
      </c>
      <c r="J44" s="3">
        <v>839811</v>
      </c>
      <c r="K44" s="3">
        <v>2085</v>
      </c>
      <c r="L44" s="3">
        <v>4</v>
      </c>
      <c r="M44" s="3">
        <v>13907</v>
      </c>
      <c r="N44" s="3">
        <v>363044</v>
      </c>
      <c r="O44" s="3">
        <v>44</v>
      </c>
    </row>
    <row r="45" spans="1:15" ht="12.75">
      <c r="A45" s="1">
        <v>38292</v>
      </c>
      <c r="B45" s="3"/>
      <c r="C45" s="3">
        <v>39833401</v>
      </c>
      <c r="D45" s="3">
        <v>52600</v>
      </c>
      <c r="E45" s="3">
        <v>13166644</v>
      </c>
      <c r="F45" s="3">
        <v>4362</v>
      </c>
      <c r="G45" s="3">
        <v>78684174</v>
      </c>
      <c r="H45" s="3">
        <v>204191</v>
      </c>
      <c r="I45" s="3">
        <v>1027</v>
      </c>
      <c r="J45" s="3">
        <v>893853</v>
      </c>
      <c r="K45" s="3">
        <v>2085</v>
      </c>
      <c r="L45" s="3">
        <v>4</v>
      </c>
      <c r="M45" s="3">
        <v>13907</v>
      </c>
      <c r="N45" s="3">
        <v>368546</v>
      </c>
      <c r="O45" s="3">
        <v>45</v>
      </c>
    </row>
    <row r="46" spans="1:15" ht="12.75">
      <c r="A46" s="1">
        <v>38322</v>
      </c>
      <c r="B46" s="3"/>
      <c r="C46" s="3">
        <v>44722043</v>
      </c>
      <c r="D46" s="3" t="s">
        <v>17</v>
      </c>
      <c r="E46" s="3">
        <v>13797330</v>
      </c>
      <c r="F46" s="3" t="s">
        <v>17</v>
      </c>
      <c r="G46" s="3">
        <v>79760239</v>
      </c>
      <c r="H46" s="3">
        <v>192526</v>
      </c>
      <c r="I46" s="3" t="s">
        <v>17</v>
      </c>
      <c r="J46" s="3">
        <v>967079</v>
      </c>
      <c r="K46" s="3">
        <v>2085</v>
      </c>
      <c r="L46" s="3">
        <v>4</v>
      </c>
      <c r="M46" s="3">
        <v>13907</v>
      </c>
      <c r="N46" s="3">
        <v>367222</v>
      </c>
      <c r="O46" s="3">
        <v>45</v>
      </c>
    </row>
    <row r="47" spans="1:15" ht="12.75">
      <c r="A47" s="1">
        <v>38353</v>
      </c>
      <c r="B47" s="3"/>
      <c r="C47" s="3">
        <v>48542522</v>
      </c>
      <c r="D47" s="3">
        <v>52910</v>
      </c>
      <c r="E47" s="3">
        <v>14766967</v>
      </c>
      <c r="F47" s="3">
        <v>4398</v>
      </c>
      <c r="G47" s="3">
        <v>87883841</v>
      </c>
      <c r="H47" s="3">
        <v>207986</v>
      </c>
      <c r="I47" s="3">
        <v>1056</v>
      </c>
      <c r="J47" s="3">
        <v>948398</v>
      </c>
      <c r="K47" s="3">
        <v>2103</v>
      </c>
      <c r="L47" s="3">
        <v>4</v>
      </c>
      <c r="M47" s="3">
        <v>13907</v>
      </c>
      <c r="N47" s="3">
        <v>363976</v>
      </c>
      <c r="O47" s="3">
        <v>43</v>
      </c>
    </row>
    <row r="48" spans="1:15" ht="12.75">
      <c r="A48" s="1">
        <v>38384</v>
      </c>
      <c r="B48" s="3"/>
      <c r="C48" s="3">
        <v>41428497</v>
      </c>
      <c r="D48" s="3">
        <v>53000</v>
      </c>
      <c r="E48" s="3">
        <v>13804600</v>
      </c>
      <c r="F48" s="3">
        <v>4398</v>
      </c>
      <c r="G48" s="3">
        <v>79239244</v>
      </c>
      <c r="H48" s="3">
        <v>211017</v>
      </c>
      <c r="I48" s="3">
        <v>1060</v>
      </c>
      <c r="J48" s="3">
        <v>792539</v>
      </c>
      <c r="K48" s="3">
        <v>2103</v>
      </c>
      <c r="L48" s="3">
        <v>4</v>
      </c>
      <c r="M48" s="3">
        <v>14058</v>
      </c>
      <c r="N48" s="3">
        <v>362812</v>
      </c>
      <c r="O48" s="3">
        <v>43</v>
      </c>
    </row>
    <row r="49" spans="1:15" ht="12.75">
      <c r="A49" s="1">
        <v>38412</v>
      </c>
      <c r="B49" s="3"/>
      <c r="C49" s="3">
        <v>41222444</v>
      </c>
      <c r="D49" s="3">
        <v>53062</v>
      </c>
      <c r="E49" s="3">
        <v>13686035</v>
      </c>
      <c r="F49" s="3">
        <v>4397</v>
      </c>
      <c r="G49" s="3">
        <v>83758720</v>
      </c>
      <c r="H49" s="3">
        <v>199158</v>
      </c>
      <c r="I49" s="3">
        <v>1061</v>
      </c>
      <c r="J49" s="3">
        <v>786708</v>
      </c>
      <c r="K49" s="3">
        <v>2110</v>
      </c>
      <c r="L49" s="3">
        <v>4</v>
      </c>
      <c r="M49" s="3">
        <v>14065</v>
      </c>
      <c r="N49" s="3">
        <v>365415</v>
      </c>
      <c r="O49" s="3">
        <v>43</v>
      </c>
    </row>
    <row r="50" spans="1:15" ht="12.75">
      <c r="A50" s="1">
        <v>38443</v>
      </c>
      <c r="B50" s="3"/>
      <c r="C50" s="3">
        <v>37169881</v>
      </c>
      <c r="D50" s="3">
        <v>53163</v>
      </c>
      <c r="E50" s="3">
        <v>12498043</v>
      </c>
      <c r="F50" s="3">
        <v>4399</v>
      </c>
      <c r="G50" s="3">
        <v>77896246</v>
      </c>
      <c r="H50" s="3">
        <v>200444</v>
      </c>
      <c r="I50" s="3">
        <v>1067</v>
      </c>
      <c r="J50" s="3">
        <v>668233</v>
      </c>
      <c r="K50" s="3">
        <v>2110</v>
      </c>
      <c r="L50" s="3">
        <v>4</v>
      </c>
      <c r="M50" s="3">
        <v>14088</v>
      </c>
      <c r="N50" s="3">
        <v>364005</v>
      </c>
      <c r="O50" s="3">
        <v>43</v>
      </c>
    </row>
    <row r="51" spans="1:15" ht="12.75">
      <c r="A51" s="1">
        <v>38473</v>
      </c>
      <c r="B51" s="3"/>
      <c r="C51" s="3">
        <v>41798246</v>
      </c>
      <c r="D51" s="3">
        <v>53320</v>
      </c>
      <c r="E51" s="3">
        <v>12869194</v>
      </c>
      <c r="F51" s="3">
        <v>4391</v>
      </c>
      <c r="G51" s="3">
        <v>79486296</v>
      </c>
      <c r="H51" s="3">
        <v>197079</v>
      </c>
      <c r="I51" s="3">
        <v>1066</v>
      </c>
      <c r="J51" s="3">
        <v>607565</v>
      </c>
      <c r="K51" s="3">
        <v>2110</v>
      </c>
      <c r="L51" s="3">
        <v>4</v>
      </c>
      <c r="M51" s="3">
        <v>14088</v>
      </c>
      <c r="N51" s="3">
        <v>305738</v>
      </c>
      <c r="O51" s="3">
        <v>43</v>
      </c>
    </row>
    <row r="52" spans="1:15" ht="12.75">
      <c r="A52" s="1">
        <v>38504</v>
      </c>
      <c r="B52" s="3"/>
      <c r="C52" s="3">
        <v>50864873</v>
      </c>
      <c r="D52" s="3">
        <v>53357</v>
      </c>
      <c r="E52" s="3">
        <v>14454200</v>
      </c>
      <c r="F52" s="3">
        <v>4394</v>
      </c>
      <c r="G52" s="3">
        <v>86984309</v>
      </c>
      <c r="H52" s="3">
        <v>205993</v>
      </c>
      <c r="I52" s="3">
        <v>1063</v>
      </c>
      <c r="J52" s="3">
        <v>549744</v>
      </c>
      <c r="K52" s="3">
        <v>2118</v>
      </c>
      <c r="L52" s="3">
        <v>4</v>
      </c>
      <c r="M52" s="3">
        <v>14091</v>
      </c>
      <c r="N52" s="3">
        <v>350749</v>
      </c>
      <c r="O52" s="3">
        <v>43</v>
      </c>
    </row>
    <row r="53" spans="1:15" ht="12.75">
      <c r="A53" s="1">
        <v>38534</v>
      </c>
      <c r="B53" s="3"/>
      <c r="C53" s="3">
        <v>64310254</v>
      </c>
      <c r="D53" s="3">
        <v>53560</v>
      </c>
      <c r="E53" s="3">
        <v>15509626</v>
      </c>
      <c r="F53" s="3">
        <v>4400</v>
      </c>
      <c r="G53" s="3">
        <v>88101741</v>
      </c>
      <c r="H53" s="3">
        <v>224932</v>
      </c>
      <c r="I53" s="3">
        <v>1067</v>
      </c>
      <c r="J53" s="3">
        <v>590009</v>
      </c>
      <c r="K53" s="3">
        <v>2118</v>
      </c>
      <c r="L53" s="3">
        <v>4</v>
      </c>
      <c r="M53" s="3">
        <v>14145</v>
      </c>
      <c r="N53" s="3">
        <v>352858</v>
      </c>
      <c r="O53" s="3">
        <v>43</v>
      </c>
    </row>
    <row r="54" spans="1:15" ht="12.75">
      <c r="A54" s="1">
        <v>38565</v>
      </c>
      <c r="B54" s="3"/>
      <c r="C54" s="3">
        <v>57380326</v>
      </c>
      <c r="D54" s="3">
        <v>53553</v>
      </c>
      <c r="E54" s="3">
        <v>14861042</v>
      </c>
      <c r="F54" s="3">
        <v>4396</v>
      </c>
      <c r="G54" s="3">
        <v>88099534</v>
      </c>
      <c r="H54" s="3">
        <v>222795</v>
      </c>
      <c r="I54" s="3">
        <v>1069</v>
      </c>
      <c r="J54" s="3">
        <v>663368</v>
      </c>
      <c r="K54" s="3">
        <v>2118</v>
      </c>
      <c r="L54" s="3">
        <v>4</v>
      </c>
      <c r="M54" s="3">
        <v>14145</v>
      </c>
      <c r="N54" s="3">
        <v>352854</v>
      </c>
      <c r="O54" s="3">
        <v>43</v>
      </c>
    </row>
    <row r="55" spans="1:15" ht="12.75">
      <c r="A55" s="1">
        <v>38596</v>
      </c>
      <c r="B55" s="3"/>
      <c r="C55" s="3">
        <v>44439886</v>
      </c>
      <c r="D55" s="3">
        <v>53669</v>
      </c>
      <c r="E55" s="3">
        <v>13389341</v>
      </c>
      <c r="F55" s="3">
        <v>4406</v>
      </c>
      <c r="G55" s="3">
        <v>82921459</v>
      </c>
      <c r="H55" s="3">
        <v>211575</v>
      </c>
      <c r="I55" s="3">
        <v>1071</v>
      </c>
      <c r="J55" s="3">
        <v>732349</v>
      </c>
      <c r="K55" s="3">
        <v>2118</v>
      </c>
      <c r="L55" s="3">
        <v>4</v>
      </c>
      <c r="M55" s="3">
        <v>14145</v>
      </c>
      <c r="N55" s="3">
        <v>353121</v>
      </c>
      <c r="O55" s="3">
        <v>43</v>
      </c>
    </row>
    <row r="56" spans="1:15" ht="12.75">
      <c r="A56" s="1">
        <v>38626</v>
      </c>
      <c r="B56" s="3"/>
      <c r="C56" s="3">
        <v>43790040</v>
      </c>
      <c r="D56" s="3">
        <v>53817</v>
      </c>
      <c r="E56" s="3">
        <v>12747922</v>
      </c>
      <c r="F56" s="3">
        <v>4413</v>
      </c>
      <c r="G56" s="3">
        <v>79551766</v>
      </c>
      <c r="H56" s="3">
        <v>215679</v>
      </c>
      <c r="I56" s="3">
        <v>1075</v>
      </c>
      <c r="J56" s="3">
        <v>862788</v>
      </c>
      <c r="K56" s="3">
        <v>2143</v>
      </c>
      <c r="L56" s="3">
        <v>4</v>
      </c>
      <c r="M56" s="3">
        <v>14145</v>
      </c>
      <c r="N56" s="3">
        <v>354703</v>
      </c>
      <c r="O56" s="3">
        <v>43</v>
      </c>
    </row>
    <row r="57" spans="1:15" ht="12.75">
      <c r="A57" s="1">
        <v>38657</v>
      </c>
      <c r="B57" s="3"/>
      <c r="C57" s="3">
        <v>40873328</v>
      </c>
      <c r="D57" s="3">
        <v>53923</v>
      </c>
      <c r="E57" s="3">
        <v>12843936</v>
      </c>
      <c r="F57" s="3">
        <v>4429</v>
      </c>
      <c r="G57" s="3">
        <v>80156802</v>
      </c>
      <c r="H57" s="3">
        <v>216170</v>
      </c>
      <c r="I57" s="3">
        <v>1074</v>
      </c>
      <c r="J57" s="3">
        <v>919243</v>
      </c>
      <c r="K57" s="3">
        <v>2143</v>
      </c>
      <c r="L57" s="3">
        <v>4</v>
      </c>
      <c r="M57" s="3">
        <v>14145</v>
      </c>
      <c r="N57" s="3">
        <v>350219</v>
      </c>
      <c r="O57" s="3">
        <v>43</v>
      </c>
    </row>
    <row r="58" spans="1:15" ht="12.75">
      <c r="A58" s="1">
        <v>38687</v>
      </c>
      <c r="B58" s="3"/>
      <c r="C58" s="3">
        <v>44804197</v>
      </c>
      <c r="D58" s="3">
        <v>53972</v>
      </c>
      <c r="E58" s="3">
        <v>14193120</v>
      </c>
      <c r="F58" s="3">
        <v>4443</v>
      </c>
      <c r="G58" s="3">
        <v>81292738</v>
      </c>
      <c r="H58" s="3">
        <v>200295</v>
      </c>
      <c r="I58" s="3">
        <v>1079</v>
      </c>
      <c r="J58" s="3">
        <v>994659</v>
      </c>
      <c r="K58" s="3">
        <v>2143</v>
      </c>
      <c r="L58" s="3">
        <v>4</v>
      </c>
      <c r="M58" s="3">
        <v>14145</v>
      </c>
      <c r="N58" s="3">
        <v>353596</v>
      </c>
      <c r="O58" s="3">
        <v>30</v>
      </c>
    </row>
    <row r="59" spans="1:15" ht="12.75">
      <c r="A59" s="1">
        <v>38718</v>
      </c>
      <c r="B59" s="3"/>
      <c r="C59" s="3">
        <v>45114205</v>
      </c>
      <c r="D59" s="3">
        <v>54120</v>
      </c>
      <c r="E59" s="3">
        <v>14265893</v>
      </c>
      <c r="F59" s="3">
        <v>4451</v>
      </c>
      <c r="G59" s="3">
        <v>84001283</v>
      </c>
      <c r="H59" s="3">
        <v>203160</v>
      </c>
      <c r="I59" s="3">
        <v>1088</v>
      </c>
      <c r="J59" s="3">
        <v>963887</v>
      </c>
      <c r="K59" s="3">
        <v>2131</v>
      </c>
      <c r="L59" s="3">
        <v>4</v>
      </c>
      <c r="M59" s="3">
        <v>14199</v>
      </c>
      <c r="N59" s="3">
        <v>347972</v>
      </c>
      <c r="O59" s="3">
        <v>30</v>
      </c>
    </row>
    <row r="60" spans="1:15" ht="12.75">
      <c r="A60" s="1">
        <v>38749</v>
      </c>
      <c r="B60" s="3"/>
      <c r="C60" s="3">
        <v>40806997</v>
      </c>
      <c r="D60" s="3">
        <v>54210</v>
      </c>
      <c r="E60" s="3">
        <v>13236791</v>
      </c>
      <c r="F60" s="3">
        <v>4475</v>
      </c>
      <c r="G60" s="3">
        <v>77779059</v>
      </c>
      <c r="H60" s="3">
        <v>199569</v>
      </c>
      <c r="I60" s="3">
        <v>1082</v>
      </c>
      <c r="J60" s="3">
        <v>803208</v>
      </c>
      <c r="K60" s="3">
        <v>2131</v>
      </c>
      <c r="L60" s="3">
        <v>4</v>
      </c>
      <c r="M60" s="3">
        <v>14199</v>
      </c>
      <c r="N60" s="3">
        <v>346455</v>
      </c>
      <c r="O60" s="3">
        <v>30</v>
      </c>
    </row>
    <row r="61" spans="1:15" ht="12.75">
      <c r="A61" s="1">
        <v>38777</v>
      </c>
      <c r="B61" s="3"/>
      <c r="C61" s="3">
        <v>40480471</v>
      </c>
      <c r="D61" s="3">
        <v>54292</v>
      </c>
      <c r="E61" s="3">
        <v>13910653</v>
      </c>
      <c r="F61" s="3">
        <v>4479</v>
      </c>
      <c r="G61" s="3">
        <v>83749692</v>
      </c>
      <c r="H61" s="3">
        <v>208660</v>
      </c>
      <c r="I61" s="3">
        <v>1097</v>
      </c>
      <c r="J61" s="3">
        <v>795468</v>
      </c>
      <c r="K61" s="3">
        <v>2131</v>
      </c>
      <c r="L61" s="3">
        <v>4</v>
      </c>
      <c r="M61" s="3">
        <v>14205</v>
      </c>
      <c r="N61" s="3">
        <v>348885</v>
      </c>
      <c r="O61" s="3">
        <v>30</v>
      </c>
    </row>
    <row r="62" spans="1:15" ht="12.75">
      <c r="A62" s="1">
        <v>38808</v>
      </c>
      <c r="B62" s="3"/>
      <c r="C62" s="3">
        <v>35812279</v>
      </c>
      <c r="D62" s="3">
        <v>54328</v>
      </c>
      <c r="E62" s="3">
        <v>12254987</v>
      </c>
      <c r="F62" s="3">
        <v>4466</v>
      </c>
      <c r="G62" s="3">
        <v>74769717</v>
      </c>
      <c r="H62" s="3">
        <v>188860</v>
      </c>
      <c r="I62" s="3">
        <v>1092</v>
      </c>
      <c r="J62" s="3">
        <v>676678</v>
      </c>
      <c r="K62" s="3">
        <v>2142</v>
      </c>
      <c r="L62" s="3">
        <v>4</v>
      </c>
      <c r="M62" s="3">
        <v>14205</v>
      </c>
      <c r="N62" s="3">
        <v>346438</v>
      </c>
      <c r="O62" s="3">
        <v>29</v>
      </c>
    </row>
    <row r="63" spans="1:15" ht="12.75">
      <c r="A63" s="1">
        <v>38838</v>
      </c>
      <c r="B63" s="3"/>
      <c r="C63" s="3">
        <v>42016702</v>
      </c>
      <c r="D63" s="3">
        <v>54328</v>
      </c>
      <c r="E63" s="3">
        <v>12986715</v>
      </c>
      <c r="F63" s="3">
        <v>4466</v>
      </c>
      <c r="G63" s="3">
        <v>79191069</v>
      </c>
      <c r="H63" s="3">
        <v>199840</v>
      </c>
      <c r="I63" s="3">
        <v>1092</v>
      </c>
      <c r="J63" s="3">
        <v>617263</v>
      </c>
      <c r="K63" s="3">
        <v>2142</v>
      </c>
      <c r="L63" s="3">
        <v>4</v>
      </c>
      <c r="M63" s="3">
        <v>14276</v>
      </c>
      <c r="N63" s="3">
        <v>348273</v>
      </c>
      <c r="O63" s="3">
        <v>29</v>
      </c>
    </row>
    <row r="64" spans="1:15" ht="12.75">
      <c r="A64" s="1">
        <v>38869</v>
      </c>
      <c r="B64" s="3"/>
      <c r="C64" s="3">
        <v>47732513</v>
      </c>
      <c r="D64" s="3">
        <v>54582</v>
      </c>
      <c r="E64" s="3">
        <v>13696422</v>
      </c>
      <c r="F64" s="3">
        <v>4484</v>
      </c>
      <c r="G64" s="3">
        <v>83409824</v>
      </c>
      <c r="H64" s="3">
        <v>220404</v>
      </c>
      <c r="I64" s="3">
        <v>1101</v>
      </c>
      <c r="J64" s="3">
        <v>556390</v>
      </c>
      <c r="K64" s="3">
        <v>2142</v>
      </c>
      <c r="L64" s="3">
        <v>4</v>
      </c>
      <c r="M64" s="3">
        <v>14276</v>
      </c>
      <c r="N64" s="3">
        <v>348004</v>
      </c>
      <c r="O64" s="3">
        <v>29</v>
      </c>
    </row>
    <row r="65" spans="1:15" ht="12.75">
      <c r="A65" s="1">
        <v>38899</v>
      </c>
      <c r="B65" s="3"/>
      <c r="C65" s="3">
        <v>57684708</v>
      </c>
      <c r="D65" s="3">
        <v>54614</v>
      </c>
      <c r="E65" s="3">
        <v>15371315</v>
      </c>
      <c r="F65" s="3">
        <v>4489</v>
      </c>
      <c r="G65" s="3">
        <v>87535072</v>
      </c>
      <c r="H65" s="3">
        <v>216910</v>
      </c>
      <c r="I65" s="3">
        <v>1103</v>
      </c>
      <c r="J65" s="3">
        <v>596433</v>
      </c>
      <c r="K65" s="3">
        <v>2142</v>
      </c>
      <c r="L65" s="3">
        <v>4</v>
      </c>
      <c r="M65" s="3">
        <v>14276</v>
      </c>
      <c r="N65" s="3">
        <v>349170</v>
      </c>
      <c r="O65" s="3">
        <v>29</v>
      </c>
    </row>
    <row r="66" spans="1:15" ht="12.75">
      <c r="A66" s="1">
        <v>38930</v>
      </c>
      <c r="B66" s="3"/>
      <c r="C66" s="3">
        <v>54013596</v>
      </c>
      <c r="D66" s="3">
        <v>54720</v>
      </c>
      <c r="E66" s="3">
        <v>14499122</v>
      </c>
      <c r="F66" s="3">
        <v>4496</v>
      </c>
      <c r="G66" s="3">
        <v>85467855</v>
      </c>
      <c r="H66" s="3">
        <v>224163</v>
      </c>
      <c r="I66" s="3">
        <v>1102</v>
      </c>
      <c r="J66" s="3">
        <v>670396</v>
      </c>
      <c r="K66" s="3">
        <v>2142</v>
      </c>
      <c r="L66" s="3">
        <v>4</v>
      </c>
      <c r="M66" s="3">
        <v>14276</v>
      </c>
      <c r="N66" s="3">
        <v>348807</v>
      </c>
      <c r="O66" s="3">
        <v>29</v>
      </c>
    </row>
    <row r="67" spans="1:15" ht="12.75">
      <c r="A67" s="1">
        <v>38961</v>
      </c>
      <c r="B67" s="3"/>
      <c r="C67" s="3">
        <v>41817352</v>
      </c>
      <c r="D67" s="3">
        <v>54771</v>
      </c>
      <c r="E67" s="3">
        <v>12687211</v>
      </c>
      <c r="F67" s="3">
        <v>4498</v>
      </c>
      <c r="G67" s="3">
        <v>77924768</v>
      </c>
      <c r="H67" s="3">
        <v>221907</v>
      </c>
      <c r="I67" s="3">
        <v>1104</v>
      </c>
      <c r="J67" s="3">
        <v>729987</v>
      </c>
      <c r="K67" s="3">
        <v>2113</v>
      </c>
      <c r="L67" s="3">
        <v>3</v>
      </c>
      <c r="M67" s="3">
        <v>14276</v>
      </c>
      <c r="N67" s="3">
        <v>345336</v>
      </c>
      <c r="O67" s="3">
        <v>29</v>
      </c>
    </row>
    <row r="68" spans="1:15" ht="12.75">
      <c r="A68" s="1">
        <v>38991</v>
      </c>
      <c r="B68" s="3"/>
      <c r="C68" s="3">
        <v>40617584</v>
      </c>
      <c r="D68" s="3">
        <v>54867</v>
      </c>
      <c r="E68" s="3">
        <v>13130024</v>
      </c>
      <c r="F68" s="3">
        <v>4525</v>
      </c>
      <c r="G68" s="3">
        <v>78147283</v>
      </c>
      <c r="H68" s="3">
        <v>207594</v>
      </c>
      <c r="I68" s="3">
        <v>1111</v>
      </c>
      <c r="J68" s="3">
        <v>850809</v>
      </c>
      <c r="K68" s="3">
        <v>2113</v>
      </c>
      <c r="L68" s="3">
        <v>3</v>
      </c>
      <c r="M68" s="3">
        <v>14175</v>
      </c>
      <c r="N68" s="3">
        <v>341238</v>
      </c>
      <c r="O68" s="3">
        <v>29</v>
      </c>
    </row>
    <row r="69" spans="1:15" ht="12.75">
      <c r="A69" s="1">
        <v>39022</v>
      </c>
      <c r="B69" s="3"/>
      <c r="C69" s="3">
        <v>39860324</v>
      </c>
      <c r="D69" s="3">
        <v>55895</v>
      </c>
      <c r="E69" s="3">
        <v>13947133</v>
      </c>
      <c r="F69" s="3">
        <v>4718</v>
      </c>
      <c r="G69" s="3">
        <v>77305316</v>
      </c>
      <c r="H69" s="3">
        <v>219348</v>
      </c>
      <c r="I69" s="3">
        <v>961</v>
      </c>
      <c r="J69" s="3">
        <v>905503</v>
      </c>
      <c r="K69" s="3">
        <v>2109</v>
      </c>
      <c r="L69" s="3">
        <v>3</v>
      </c>
      <c r="M69" s="3">
        <v>14175</v>
      </c>
      <c r="N69" s="3">
        <v>340338</v>
      </c>
      <c r="O69" s="3">
        <v>29</v>
      </c>
    </row>
    <row r="70" spans="1:15" ht="12.75">
      <c r="A70" s="1">
        <v>39052</v>
      </c>
      <c r="B70" s="3"/>
      <c r="C70" s="3">
        <v>42300327</v>
      </c>
      <c r="D70" s="3">
        <v>55016</v>
      </c>
      <c r="E70" s="3">
        <v>14597906</v>
      </c>
      <c r="F70" s="3">
        <v>4738</v>
      </c>
      <c r="G70" s="3">
        <v>75502945</v>
      </c>
      <c r="H70" s="3">
        <v>181132</v>
      </c>
      <c r="I70" s="3">
        <v>974</v>
      </c>
      <c r="J70" s="3">
        <v>978493</v>
      </c>
      <c r="K70" s="3">
        <v>2109</v>
      </c>
      <c r="L70" s="3">
        <v>3</v>
      </c>
      <c r="M70" s="3">
        <v>14151</v>
      </c>
      <c r="N70" s="3">
        <v>343819</v>
      </c>
      <c r="O70" s="3">
        <v>29</v>
      </c>
    </row>
    <row r="71" spans="1:15" ht="12.75">
      <c r="A71" s="1">
        <v>39083</v>
      </c>
      <c r="B71" s="3"/>
      <c r="C71" s="3">
        <v>49655654</v>
      </c>
      <c r="D71" s="3">
        <v>55075</v>
      </c>
      <c r="E71" s="3">
        <v>15809611</v>
      </c>
      <c r="F71" s="3">
        <v>4756</v>
      </c>
      <c r="G71" s="3">
        <v>82238335</v>
      </c>
      <c r="H71" s="3">
        <v>196693</v>
      </c>
      <c r="I71" s="3">
        <v>980</v>
      </c>
      <c r="J71" s="3">
        <v>956114</v>
      </c>
      <c r="K71" s="3">
        <v>2112</v>
      </c>
      <c r="L71" s="3">
        <v>3</v>
      </c>
      <c r="M71" s="3">
        <v>14151</v>
      </c>
      <c r="N71" s="3">
        <v>334790</v>
      </c>
      <c r="O71" s="3">
        <v>29</v>
      </c>
    </row>
    <row r="72" spans="1:15" ht="12.75">
      <c r="A72" s="1">
        <v>39114</v>
      </c>
      <c r="B72" s="3"/>
      <c r="C72" s="3">
        <v>42071834</v>
      </c>
      <c r="D72" s="3">
        <v>55141</v>
      </c>
      <c r="E72" s="3">
        <v>15056106</v>
      </c>
      <c r="F72" s="3">
        <v>4752</v>
      </c>
      <c r="G72" s="3">
        <v>78151825</v>
      </c>
      <c r="H72" s="3">
        <v>199217</v>
      </c>
      <c r="I72" s="3">
        <v>981</v>
      </c>
      <c r="J72" s="3">
        <v>797244</v>
      </c>
      <c r="K72" s="3">
        <v>2112</v>
      </c>
      <c r="L72" s="3">
        <v>3</v>
      </c>
      <c r="M72" s="3">
        <v>14134</v>
      </c>
      <c r="N72" s="3">
        <v>333205</v>
      </c>
      <c r="O72" s="3">
        <v>29</v>
      </c>
    </row>
    <row r="73" spans="1:15" ht="12.75">
      <c r="A73" s="1">
        <v>39142</v>
      </c>
      <c r="B73" s="3"/>
      <c r="C73" s="3">
        <v>42673883</v>
      </c>
      <c r="D73" s="3">
        <v>55179</v>
      </c>
      <c r="E73" s="3">
        <v>15315370</v>
      </c>
      <c r="F73" s="3">
        <v>4751</v>
      </c>
      <c r="G73" s="3">
        <v>82573885</v>
      </c>
      <c r="H73" s="3">
        <v>204469</v>
      </c>
      <c r="I73" s="3">
        <v>982</v>
      </c>
      <c r="J73" s="3">
        <v>793196</v>
      </c>
      <c r="K73" s="3">
        <v>2129</v>
      </c>
      <c r="L73" s="3">
        <v>3</v>
      </c>
      <c r="M73" s="3">
        <v>14131</v>
      </c>
      <c r="N73" s="3">
        <v>335343</v>
      </c>
      <c r="O73" s="3">
        <v>29</v>
      </c>
    </row>
    <row r="74" spans="1:15" ht="12.75">
      <c r="A74" s="1">
        <v>39173</v>
      </c>
      <c r="B74" s="3"/>
      <c r="C74" s="3">
        <v>38768209</v>
      </c>
      <c r="D74" s="3">
        <v>55234</v>
      </c>
      <c r="E74" s="3">
        <v>13685110</v>
      </c>
      <c r="F74" s="3">
        <v>4758</v>
      </c>
      <c r="G74" s="3">
        <v>76960082</v>
      </c>
      <c r="H74" s="3">
        <v>201102</v>
      </c>
      <c r="I74" s="3">
        <v>985</v>
      </c>
      <c r="J74" s="3">
        <v>675600</v>
      </c>
      <c r="K74" s="3">
        <v>2129</v>
      </c>
      <c r="L74" s="3">
        <v>3</v>
      </c>
      <c r="M74" s="3">
        <v>14222</v>
      </c>
      <c r="N74" s="3">
        <v>333223</v>
      </c>
      <c r="O74" s="3">
        <v>28</v>
      </c>
    </row>
    <row r="75" spans="1:15" ht="12.75">
      <c r="A75" s="1">
        <v>39203</v>
      </c>
      <c r="B75" s="3"/>
      <c r="C75" s="3">
        <v>42375322</v>
      </c>
      <c r="D75" s="3">
        <v>55254</v>
      </c>
      <c r="E75" s="3">
        <v>13960122</v>
      </c>
      <c r="F75" s="3">
        <v>4762</v>
      </c>
      <c r="G75" s="3">
        <v>80343380</v>
      </c>
      <c r="H75" s="3">
        <v>204165</v>
      </c>
      <c r="I75" s="3">
        <v>986</v>
      </c>
      <c r="J75" s="3">
        <v>614460</v>
      </c>
      <c r="K75" s="3">
        <v>2129</v>
      </c>
      <c r="L75" s="3">
        <v>3</v>
      </c>
      <c r="M75" s="3">
        <v>14222</v>
      </c>
      <c r="N75" s="3">
        <v>333917</v>
      </c>
      <c r="O75" s="3">
        <v>28</v>
      </c>
    </row>
    <row r="76" spans="1:15" ht="12.75">
      <c r="A76" s="1">
        <v>39234</v>
      </c>
      <c r="B76" s="3"/>
      <c r="C76" s="3">
        <v>47241676</v>
      </c>
      <c r="D76" s="3">
        <v>55380</v>
      </c>
      <c r="E76" s="3">
        <v>14673629</v>
      </c>
      <c r="F76" s="3">
        <v>4766</v>
      </c>
      <c r="G76" s="3">
        <v>83934983</v>
      </c>
      <c r="H76" s="3">
        <v>210111</v>
      </c>
      <c r="I76" s="3">
        <v>992</v>
      </c>
      <c r="J76" s="3">
        <v>552976</v>
      </c>
      <c r="K76" s="3">
        <v>2129</v>
      </c>
      <c r="L76" s="3">
        <v>3</v>
      </c>
      <c r="M76" s="3">
        <v>14222</v>
      </c>
      <c r="N76" s="3">
        <v>333196</v>
      </c>
      <c r="O76" s="3">
        <v>28</v>
      </c>
    </row>
    <row r="77" spans="1:15" ht="12.75">
      <c r="A77" s="1">
        <v>39264</v>
      </c>
      <c r="B77" s="3"/>
      <c r="C77" s="3">
        <v>55686988</v>
      </c>
      <c r="D77" s="3">
        <v>55403</v>
      </c>
      <c r="E77" s="3">
        <v>15730380</v>
      </c>
      <c r="F77" s="3">
        <v>4764</v>
      </c>
      <c r="G77" s="3">
        <v>85368303</v>
      </c>
      <c r="H77" s="3">
        <v>223414</v>
      </c>
      <c r="I77" s="3">
        <v>995</v>
      </c>
      <c r="J77" s="3">
        <v>592432</v>
      </c>
      <c r="K77" s="3">
        <v>2128</v>
      </c>
      <c r="L77" s="3">
        <v>3</v>
      </c>
      <c r="M77" s="3">
        <v>14222</v>
      </c>
      <c r="N77" s="3">
        <v>333751</v>
      </c>
      <c r="O77" s="3">
        <v>28</v>
      </c>
    </row>
    <row r="78" spans="1:15" ht="12.75">
      <c r="A78" s="1">
        <v>39295</v>
      </c>
      <c r="B78" s="3"/>
      <c r="C78" s="3">
        <v>52589522</v>
      </c>
      <c r="D78" s="3">
        <v>55507</v>
      </c>
      <c r="E78" s="3">
        <v>15502155</v>
      </c>
      <c r="F78" s="3">
        <v>4770</v>
      </c>
      <c r="G78" s="3">
        <v>85986959</v>
      </c>
      <c r="H78" s="3">
        <v>216458</v>
      </c>
      <c r="I78" s="3">
        <v>996</v>
      </c>
      <c r="J78" s="3">
        <v>665293</v>
      </c>
      <c r="K78" s="3">
        <v>2128</v>
      </c>
      <c r="L78" s="3">
        <v>3</v>
      </c>
      <c r="M78" s="3">
        <v>14222</v>
      </c>
      <c r="N78" s="3">
        <v>334381</v>
      </c>
      <c r="O78" s="3">
        <v>28</v>
      </c>
    </row>
    <row r="79" spans="1:15" ht="12.75">
      <c r="A79" s="1">
        <v>39326</v>
      </c>
      <c r="B79" s="3"/>
      <c r="C79" s="3">
        <v>46292473</v>
      </c>
      <c r="D79" s="3">
        <v>55577</v>
      </c>
      <c r="E79" s="3">
        <v>14311612</v>
      </c>
      <c r="F79" s="3">
        <v>4778</v>
      </c>
      <c r="G79" s="3">
        <v>79914933</v>
      </c>
      <c r="H79" s="3">
        <v>221190</v>
      </c>
      <c r="I79" s="3">
        <v>997</v>
      </c>
      <c r="J79" s="3">
        <v>734407</v>
      </c>
      <c r="K79" s="3">
        <v>2129</v>
      </c>
      <c r="L79" s="3">
        <v>3</v>
      </c>
      <c r="M79" s="3">
        <v>14220</v>
      </c>
      <c r="N79" s="3">
        <v>333655</v>
      </c>
      <c r="O79" s="3">
        <v>28</v>
      </c>
    </row>
    <row r="80" spans="1:15" ht="12.75">
      <c r="A80" s="1">
        <v>39356</v>
      </c>
      <c r="B80" s="3"/>
      <c r="C80" s="3">
        <v>42755297</v>
      </c>
      <c r="D80" s="3">
        <v>55613</v>
      </c>
      <c r="E80" s="3">
        <v>13967367</v>
      </c>
      <c r="F80" s="3">
        <v>4783</v>
      </c>
      <c r="G80" s="3">
        <v>79550306</v>
      </c>
      <c r="H80" s="3">
        <v>216206</v>
      </c>
      <c r="I80" s="3">
        <v>996</v>
      </c>
      <c r="J80" s="3">
        <v>856539</v>
      </c>
      <c r="K80" s="3">
        <v>2129</v>
      </c>
      <c r="L80" s="3">
        <v>3</v>
      </c>
      <c r="M80" s="3">
        <v>14225</v>
      </c>
      <c r="N80" s="3">
        <v>334363</v>
      </c>
      <c r="O80" s="3">
        <v>28</v>
      </c>
    </row>
    <row r="81" spans="1:15" ht="12.75">
      <c r="A81" s="1">
        <v>39387</v>
      </c>
      <c r="B81" s="3"/>
      <c r="C81" s="3">
        <v>39696528</v>
      </c>
      <c r="D81" s="3">
        <v>55765</v>
      </c>
      <c r="E81" s="3">
        <v>13996509</v>
      </c>
      <c r="F81" s="3">
        <v>4807</v>
      </c>
      <c r="G81" s="3">
        <v>76837653</v>
      </c>
      <c r="H81" s="3">
        <v>224474</v>
      </c>
      <c r="I81" s="3">
        <v>1006</v>
      </c>
      <c r="J81" s="3">
        <v>917226</v>
      </c>
      <c r="K81" s="3">
        <v>2109</v>
      </c>
      <c r="L81" s="3">
        <v>3</v>
      </c>
      <c r="M81" s="3">
        <v>14225</v>
      </c>
      <c r="N81" s="3">
        <v>355665</v>
      </c>
      <c r="O81" s="3">
        <v>28</v>
      </c>
    </row>
    <row r="82" spans="1:15" ht="12.75">
      <c r="A82" s="1">
        <v>39417</v>
      </c>
      <c r="B82" s="3"/>
      <c r="C82" s="3">
        <v>45664188</v>
      </c>
      <c r="D82" s="3">
        <v>55815</v>
      </c>
      <c r="E82" s="3">
        <v>15266952</v>
      </c>
      <c r="F82" s="3">
        <v>4814</v>
      </c>
      <c r="G82" s="3">
        <v>77418749</v>
      </c>
      <c r="H82" s="3">
        <v>175179</v>
      </c>
      <c r="I82" s="3">
        <v>1007</v>
      </c>
      <c r="J82" s="3">
        <v>978621</v>
      </c>
      <c r="K82" s="3">
        <v>2109</v>
      </c>
      <c r="L82" s="3">
        <v>3</v>
      </c>
      <c r="M82" s="3">
        <v>14319</v>
      </c>
      <c r="N82" s="3">
        <v>359916</v>
      </c>
      <c r="O82" s="3">
        <v>27</v>
      </c>
    </row>
    <row r="83" spans="1:15" ht="12.75">
      <c r="A83" s="1">
        <v>39448</v>
      </c>
      <c r="C83" s="3">
        <v>48403355</v>
      </c>
      <c r="D83">
        <v>55914</v>
      </c>
      <c r="E83" s="3">
        <v>15544828</v>
      </c>
      <c r="F83">
        <v>4818</v>
      </c>
      <c r="G83" s="3">
        <v>82434516</v>
      </c>
      <c r="H83" s="3">
        <v>204711</v>
      </c>
      <c r="I83" s="3">
        <v>1012</v>
      </c>
      <c r="J83" s="3">
        <v>970514</v>
      </c>
      <c r="K83" s="3">
        <v>2144</v>
      </c>
      <c r="L83" s="3">
        <v>3</v>
      </c>
      <c r="M83" s="3">
        <v>14319</v>
      </c>
      <c r="N83" s="3">
        <v>357842</v>
      </c>
      <c r="O83" s="3">
        <v>27</v>
      </c>
    </row>
    <row r="84" spans="1:15" ht="12.75">
      <c r="A84" s="1">
        <v>39479</v>
      </c>
      <c r="C84" s="3">
        <v>41987002</v>
      </c>
      <c r="D84">
        <v>55994</v>
      </c>
      <c r="E84" s="3">
        <v>14862324</v>
      </c>
      <c r="F84">
        <v>4819</v>
      </c>
      <c r="G84" s="3">
        <v>77683397</v>
      </c>
      <c r="H84" s="3">
        <v>199878</v>
      </c>
      <c r="I84" s="3">
        <v>1011</v>
      </c>
      <c r="J84" s="3">
        <v>809218</v>
      </c>
      <c r="K84" s="3">
        <v>2144</v>
      </c>
      <c r="L84" s="3">
        <v>3</v>
      </c>
      <c r="M84" s="3">
        <v>14096</v>
      </c>
      <c r="N84" s="3">
        <v>356818</v>
      </c>
      <c r="O84" s="3">
        <v>27</v>
      </c>
    </row>
    <row r="85" spans="1:15" ht="12.75">
      <c r="A85" s="1">
        <v>39508</v>
      </c>
      <c r="C85" s="3">
        <v>42868481</v>
      </c>
      <c r="D85">
        <v>56076</v>
      </c>
      <c r="E85" s="3">
        <v>15097048</v>
      </c>
      <c r="F85">
        <v>4821</v>
      </c>
      <c r="G85" s="3">
        <v>79014173</v>
      </c>
      <c r="H85" s="3">
        <v>199940</v>
      </c>
      <c r="I85" s="3">
        <v>1012</v>
      </c>
      <c r="J85" s="3">
        <v>801637</v>
      </c>
      <c r="K85" s="3">
        <v>2144</v>
      </c>
      <c r="L85" s="3">
        <v>3</v>
      </c>
      <c r="M85" s="3">
        <v>14096</v>
      </c>
      <c r="N85" s="3">
        <v>358413</v>
      </c>
      <c r="O85" s="3">
        <v>27</v>
      </c>
    </row>
    <row r="86" spans="1:15" ht="12.75">
      <c r="A86" s="1">
        <v>39539</v>
      </c>
      <c r="C86" s="3">
        <v>37437487</v>
      </c>
      <c r="D86">
        <v>56134</v>
      </c>
      <c r="E86" s="3">
        <v>13585077</v>
      </c>
      <c r="F86">
        <v>4828</v>
      </c>
      <c r="G86" s="3">
        <v>75002971</v>
      </c>
      <c r="H86" s="3">
        <v>195328</v>
      </c>
      <c r="I86" s="3">
        <v>1013</v>
      </c>
      <c r="J86" s="3">
        <v>680394</v>
      </c>
      <c r="K86" s="3">
        <v>2144</v>
      </c>
      <c r="L86" s="3">
        <v>3</v>
      </c>
      <c r="M86" s="3">
        <v>14924</v>
      </c>
      <c r="N86" s="3">
        <v>342011</v>
      </c>
      <c r="O86" s="3">
        <v>26</v>
      </c>
    </row>
    <row r="87" spans="1:15" ht="12.75">
      <c r="A87" s="1">
        <v>39569</v>
      </c>
      <c r="C87" s="3">
        <v>40389568</v>
      </c>
      <c r="D87">
        <v>56250</v>
      </c>
      <c r="E87" s="3">
        <v>13492129</v>
      </c>
      <c r="F87">
        <v>4822</v>
      </c>
      <c r="G87" s="3">
        <v>75240970</v>
      </c>
      <c r="H87" s="3">
        <v>195468</v>
      </c>
      <c r="I87" s="3">
        <v>1013</v>
      </c>
      <c r="J87" s="3">
        <v>619185</v>
      </c>
      <c r="K87" s="3">
        <v>2146</v>
      </c>
      <c r="L87" s="3">
        <v>3</v>
      </c>
      <c r="M87" s="3">
        <v>14372</v>
      </c>
      <c r="N87" s="3">
        <v>341683</v>
      </c>
      <c r="O87" s="3">
        <v>26</v>
      </c>
    </row>
    <row r="88" spans="1:15" ht="12.75">
      <c r="A88" s="1">
        <v>39600</v>
      </c>
      <c r="C88" s="3">
        <v>46892295</v>
      </c>
      <c r="D88">
        <v>56284</v>
      </c>
      <c r="E88" s="3">
        <v>14258259</v>
      </c>
      <c r="F88">
        <v>4826</v>
      </c>
      <c r="G88" s="3">
        <v>78608887</v>
      </c>
      <c r="H88" s="3">
        <v>204155</v>
      </c>
      <c r="I88" s="3">
        <v>1012</v>
      </c>
      <c r="J88" s="3">
        <v>557419</v>
      </c>
      <c r="K88" s="3">
        <v>2146</v>
      </c>
      <c r="L88" s="3">
        <v>3</v>
      </c>
      <c r="M88" s="3">
        <v>14380</v>
      </c>
      <c r="N88" s="3">
        <v>340946</v>
      </c>
      <c r="O88" s="3">
        <v>26</v>
      </c>
    </row>
    <row r="89" spans="1:15" ht="12.75">
      <c r="A89" s="1">
        <v>39630</v>
      </c>
      <c r="C89" s="3">
        <v>53433614</v>
      </c>
      <c r="D89">
        <v>56337</v>
      </c>
      <c r="E89" s="3">
        <v>15471914</v>
      </c>
      <c r="F89">
        <v>4828</v>
      </c>
      <c r="G89" s="3">
        <v>84457848</v>
      </c>
      <c r="H89" s="3">
        <v>219011</v>
      </c>
      <c r="I89" s="3">
        <v>1017</v>
      </c>
      <c r="J89" s="3">
        <v>597219</v>
      </c>
      <c r="K89" s="3">
        <v>2146</v>
      </c>
      <c r="L89" s="3">
        <v>3</v>
      </c>
      <c r="M89" s="3">
        <v>14380</v>
      </c>
      <c r="N89" s="3">
        <v>332874</v>
      </c>
      <c r="O89" s="3">
        <v>26</v>
      </c>
    </row>
    <row r="90" spans="1:15" ht="12.75">
      <c r="A90" s="1">
        <v>39661</v>
      </c>
      <c r="C90" s="3">
        <v>50492140</v>
      </c>
      <c r="D90">
        <v>56396</v>
      </c>
      <c r="E90" s="3">
        <v>15015979</v>
      </c>
      <c r="F90">
        <v>4826</v>
      </c>
      <c r="G90" s="3">
        <v>80678707</v>
      </c>
      <c r="H90" s="3">
        <v>212311</v>
      </c>
      <c r="I90" s="3">
        <v>1018</v>
      </c>
      <c r="J90" s="3">
        <v>670800</v>
      </c>
      <c r="K90" s="3">
        <v>2146</v>
      </c>
      <c r="L90" s="3">
        <v>3</v>
      </c>
      <c r="M90" s="3">
        <v>14380</v>
      </c>
      <c r="N90" s="3">
        <v>332211</v>
      </c>
      <c r="O90" s="3">
        <v>26</v>
      </c>
    </row>
    <row r="91" spans="1:15" ht="12.75">
      <c r="A91" s="1">
        <v>39692</v>
      </c>
      <c r="C91" s="3">
        <v>43875199</v>
      </c>
      <c r="D91">
        <v>56508</v>
      </c>
      <c r="E91" s="3">
        <v>13735683</v>
      </c>
      <c r="F91">
        <v>4827</v>
      </c>
      <c r="G91" s="3">
        <v>76880780</v>
      </c>
      <c r="H91" s="3">
        <v>212744</v>
      </c>
      <c r="I91" s="3">
        <v>1020</v>
      </c>
      <c r="J91" s="3">
        <v>740546</v>
      </c>
      <c r="K91" s="3">
        <v>2147</v>
      </c>
      <c r="L91" s="3">
        <v>3</v>
      </c>
      <c r="M91" s="3">
        <v>14380</v>
      </c>
      <c r="N91" s="3">
        <v>331767</v>
      </c>
      <c r="O91" s="3">
        <v>26</v>
      </c>
    </row>
    <row r="92" spans="1:15" ht="12.75">
      <c r="A92" s="1">
        <v>39722</v>
      </c>
      <c r="C92" s="3">
        <v>41962529</v>
      </c>
      <c r="D92">
        <v>56576</v>
      </c>
      <c r="E92" s="3">
        <v>13572429</v>
      </c>
      <c r="F92">
        <v>4829</v>
      </c>
      <c r="G92" s="3">
        <v>74988368</v>
      </c>
      <c r="H92" s="3">
        <v>211011</v>
      </c>
      <c r="I92" s="3">
        <v>1027</v>
      </c>
      <c r="J92" s="3">
        <v>864321</v>
      </c>
      <c r="K92" s="3">
        <v>2150</v>
      </c>
      <c r="L92" s="3">
        <v>3</v>
      </c>
      <c r="M92" s="3">
        <v>14394</v>
      </c>
      <c r="N92" s="3">
        <v>332482</v>
      </c>
      <c r="O92" s="3">
        <v>26</v>
      </c>
    </row>
    <row r="93" spans="1:15" ht="12.75">
      <c r="A93" s="1">
        <v>39753</v>
      </c>
      <c r="C93" s="3">
        <v>41454529</v>
      </c>
      <c r="D93">
        <v>56751</v>
      </c>
      <c r="E93" s="3">
        <v>14047607</v>
      </c>
      <c r="F93">
        <v>4828</v>
      </c>
      <c r="G93" s="3">
        <v>73331592</v>
      </c>
      <c r="H93" s="3">
        <v>206414</v>
      </c>
      <c r="I93" s="3">
        <v>1030</v>
      </c>
      <c r="J93" s="3">
        <v>923045</v>
      </c>
      <c r="K93" s="3">
        <v>2155</v>
      </c>
      <c r="L93" s="3">
        <v>3</v>
      </c>
      <c r="M93" s="3">
        <v>14408</v>
      </c>
      <c r="N93" s="3">
        <v>290924</v>
      </c>
      <c r="O93" s="3">
        <v>26</v>
      </c>
    </row>
    <row r="94" spans="1:15" ht="12.75">
      <c r="A94" s="1">
        <v>39783</v>
      </c>
      <c r="C94" s="3">
        <v>46779913</v>
      </c>
      <c r="D94">
        <v>56841</v>
      </c>
      <c r="E94" s="3">
        <v>15131468</v>
      </c>
      <c r="F94">
        <v>4838</v>
      </c>
      <c r="G94" s="3">
        <v>75182782</v>
      </c>
      <c r="H94" s="3">
        <v>191031</v>
      </c>
      <c r="I94" s="3">
        <v>1035</v>
      </c>
      <c r="J94" s="3">
        <v>1000034</v>
      </c>
      <c r="K94" s="3">
        <v>2155</v>
      </c>
      <c r="L94" s="3">
        <v>3</v>
      </c>
      <c r="M94" s="3">
        <v>14446</v>
      </c>
      <c r="N94" s="3">
        <v>292934</v>
      </c>
      <c r="O94" s="3">
        <v>26</v>
      </c>
    </row>
    <row r="95" spans="1:15" ht="12.75">
      <c r="A95" s="1">
        <v>39814</v>
      </c>
      <c r="C95" s="3">
        <v>49269704</v>
      </c>
      <c r="D95">
        <v>56884</v>
      </c>
      <c r="E95" s="3">
        <v>15895146</v>
      </c>
      <c r="F95">
        <v>4836</v>
      </c>
      <c r="G95" s="3">
        <v>78477185</v>
      </c>
      <c r="H95" s="3">
        <v>199776</v>
      </c>
      <c r="I95" s="3">
        <v>1039</v>
      </c>
      <c r="J95" s="3">
        <v>975753</v>
      </c>
      <c r="K95" s="3">
        <v>2155</v>
      </c>
      <c r="L95" s="3">
        <v>3</v>
      </c>
      <c r="M95" s="3">
        <v>14457</v>
      </c>
      <c r="N95" s="3">
        <v>290878</v>
      </c>
      <c r="O95" s="3">
        <v>26</v>
      </c>
    </row>
    <row r="96" spans="1:15" ht="12.75">
      <c r="A96" s="1">
        <v>39845</v>
      </c>
      <c r="C96" s="3">
        <v>42707906</v>
      </c>
      <c r="D96">
        <v>56984</v>
      </c>
      <c r="E96" s="3">
        <v>14653535</v>
      </c>
      <c r="F96">
        <v>4849</v>
      </c>
      <c r="G96" s="3">
        <v>69813296</v>
      </c>
      <c r="H96" s="3">
        <v>195880</v>
      </c>
      <c r="I96" s="3">
        <v>1039</v>
      </c>
      <c r="J96" s="3">
        <v>813578</v>
      </c>
      <c r="K96" s="3">
        <v>2155</v>
      </c>
      <c r="L96" s="3">
        <v>3</v>
      </c>
      <c r="M96" s="3">
        <v>14457</v>
      </c>
      <c r="N96" s="3">
        <v>289675</v>
      </c>
      <c r="O96" s="3">
        <v>26</v>
      </c>
    </row>
    <row r="97" spans="1:15" ht="12.75">
      <c r="A97" s="1">
        <v>39873</v>
      </c>
      <c r="C97" s="3">
        <v>42120515</v>
      </c>
      <c r="D97">
        <v>57095</v>
      </c>
      <c r="E97" s="3">
        <v>15181939</v>
      </c>
      <c r="F97">
        <v>4946</v>
      </c>
      <c r="G97" s="3">
        <v>74798495</v>
      </c>
      <c r="H97" s="3">
        <v>192326</v>
      </c>
      <c r="I97" s="3">
        <v>951</v>
      </c>
      <c r="J97" s="3">
        <v>805966</v>
      </c>
      <c r="K97" s="3">
        <v>2155</v>
      </c>
      <c r="L97" s="3">
        <v>3</v>
      </c>
      <c r="M97" s="3">
        <v>14457</v>
      </c>
      <c r="N97" s="3">
        <v>291711</v>
      </c>
      <c r="O97" s="3">
        <v>26</v>
      </c>
    </row>
    <row r="98" spans="1:15" ht="12.75">
      <c r="A98" s="1">
        <v>39904</v>
      </c>
      <c r="C98" s="3">
        <v>36025863</v>
      </c>
      <c r="D98">
        <v>57176</v>
      </c>
      <c r="E98" s="3">
        <v>13561049</v>
      </c>
      <c r="F98">
        <v>4960</v>
      </c>
      <c r="G98" s="3">
        <v>69997321</v>
      </c>
      <c r="H98" s="3">
        <v>191225</v>
      </c>
      <c r="I98" s="3">
        <v>952</v>
      </c>
      <c r="J98" s="3">
        <v>805966</v>
      </c>
      <c r="K98" s="3">
        <v>2155</v>
      </c>
      <c r="L98" s="3">
        <v>3</v>
      </c>
      <c r="M98" s="3">
        <v>14457</v>
      </c>
      <c r="N98" s="3">
        <v>289667</v>
      </c>
      <c r="O98" s="3">
        <v>26</v>
      </c>
    </row>
    <row r="99" spans="1:15" ht="12.75">
      <c r="A99" s="1">
        <v>39934</v>
      </c>
      <c r="C99" s="3">
        <v>40093276</v>
      </c>
      <c r="D99">
        <v>57167</v>
      </c>
      <c r="E99" s="3">
        <v>13559089</v>
      </c>
      <c r="F99">
        <v>4949</v>
      </c>
      <c r="G99" s="3">
        <v>71065529</v>
      </c>
      <c r="H99" s="3">
        <v>194354</v>
      </c>
      <c r="I99" s="3">
        <v>955</v>
      </c>
      <c r="J99" s="3">
        <v>622163</v>
      </c>
      <c r="K99" s="3">
        <v>2155</v>
      </c>
      <c r="L99" s="3">
        <v>3</v>
      </c>
      <c r="M99" s="3">
        <v>14457</v>
      </c>
      <c r="N99" s="3">
        <v>290188</v>
      </c>
      <c r="O99" s="3">
        <v>26</v>
      </c>
    </row>
    <row r="100" spans="1:15" ht="12.75">
      <c r="A100" s="1">
        <v>39965</v>
      </c>
      <c r="C100" s="3">
        <v>42053575</v>
      </c>
      <c r="D100">
        <v>57196</v>
      </c>
      <c r="E100" s="3">
        <v>13757165</v>
      </c>
      <c r="F100">
        <v>4971</v>
      </c>
      <c r="G100" s="3">
        <v>72571304</v>
      </c>
      <c r="H100" s="3">
        <v>195214</v>
      </c>
      <c r="I100" s="3">
        <v>957</v>
      </c>
      <c r="J100" s="3">
        <v>559908</v>
      </c>
      <c r="K100" s="3">
        <v>2155</v>
      </c>
      <c r="L100" s="3">
        <v>3</v>
      </c>
      <c r="M100" s="3">
        <v>14457</v>
      </c>
      <c r="N100" s="3">
        <v>289562</v>
      </c>
      <c r="O100" s="3">
        <v>26</v>
      </c>
    </row>
    <row r="101" spans="1:15" ht="12.75">
      <c r="A101" s="1">
        <v>39995</v>
      </c>
      <c r="C101" s="3">
        <v>49014200</v>
      </c>
      <c r="D101">
        <v>57220</v>
      </c>
      <c r="E101" s="3">
        <v>14681369</v>
      </c>
      <c r="F101">
        <v>4952</v>
      </c>
      <c r="G101" s="3">
        <v>76270069</v>
      </c>
      <c r="H101" s="3">
        <v>204376</v>
      </c>
      <c r="I101" s="3">
        <v>958</v>
      </c>
      <c r="J101" s="3">
        <v>599858</v>
      </c>
      <c r="K101" s="3">
        <v>2155</v>
      </c>
      <c r="L101" s="3">
        <v>3</v>
      </c>
      <c r="M101" s="3">
        <v>14457</v>
      </c>
      <c r="N101" s="3">
        <v>290188</v>
      </c>
      <c r="O101" s="3">
        <v>26</v>
      </c>
    </row>
    <row r="102" spans="1:15" ht="12.75">
      <c r="A102" s="1">
        <v>40026</v>
      </c>
      <c r="C102" s="3">
        <v>49062730</v>
      </c>
      <c r="D102">
        <v>57272</v>
      </c>
      <c r="E102" s="3">
        <v>15190741</v>
      </c>
      <c r="F102">
        <v>4959</v>
      </c>
      <c r="G102" s="3">
        <v>77615469</v>
      </c>
      <c r="H102" s="3">
        <v>201041</v>
      </c>
      <c r="I102" s="3">
        <v>962</v>
      </c>
      <c r="J102" s="3">
        <v>673794</v>
      </c>
      <c r="K102" s="3">
        <v>2155</v>
      </c>
      <c r="L102" s="3">
        <v>3</v>
      </c>
      <c r="M102" s="3">
        <v>14457</v>
      </c>
      <c r="N102" s="3">
        <v>289875</v>
      </c>
      <c r="O102" s="3">
        <v>26</v>
      </c>
    </row>
    <row r="103" spans="1:15" ht="12.75">
      <c r="A103" s="1">
        <v>40057</v>
      </c>
      <c r="C103" s="3">
        <v>45459559</v>
      </c>
      <c r="D103">
        <v>57269</v>
      </c>
      <c r="E103" s="3">
        <v>13734145</v>
      </c>
      <c r="F103">
        <v>4961</v>
      </c>
      <c r="G103" s="3">
        <v>72243328</v>
      </c>
      <c r="H103" s="3">
        <v>205970</v>
      </c>
      <c r="I103" s="3">
        <v>967</v>
      </c>
      <c r="J103" s="3">
        <v>743742</v>
      </c>
      <c r="K103" s="3">
        <v>2156</v>
      </c>
      <c r="L103" s="3">
        <v>3</v>
      </c>
      <c r="M103" s="3">
        <v>14457</v>
      </c>
      <c r="N103" s="3">
        <v>289562</v>
      </c>
      <c r="O103" s="3">
        <v>26</v>
      </c>
    </row>
    <row r="104" spans="1:15" ht="12.75">
      <c r="A104" s="1">
        <v>40087</v>
      </c>
      <c r="C104" s="3">
        <v>41950384</v>
      </c>
      <c r="D104">
        <v>57328</v>
      </c>
      <c r="E104" s="3">
        <v>13581813</v>
      </c>
      <c r="F104">
        <v>4970</v>
      </c>
      <c r="G104" s="3">
        <v>71678170</v>
      </c>
      <c r="H104" s="3">
        <v>198737</v>
      </c>
      <c r="I104" s="3">
        <v>975</v>
      </c>
      <c r="J104" s="3">
        <v>867077</v>
      </c>
      <c r="K104" s="3">
        <v>2155</v>
      </c>
      <c r="L104" s="3">
        <v>3</v>
      </c>
      <c r="M104" s="3">
        <v>14457</v>
      </c>
      <c r="N104" s="3">
        <v>290985</v>
      </c>
      <c r="O104" s="3">
        <v>26</v>
      </c>
    </row>
    <row r="105" spans="1:15" ht="12.75">
      <c r="A105" s="1">
        <v>40118</v>
      </c>
      <c r="C105" s="3">
        <v>40104832</v>
      </c>
      <c r="D105">
        <v>57440</v>
      </c>
      <c r="E105" s="3">
        <v>13607461</v>
      </c>
      <c r="F105">
        <v>4978</v>
      </c>
      <c r="G105" s="3">
        <v>70515402</v>
      </c>
      <c r="H105" s="3">
        <v>201717</v>
      </c>
      <c r="I105" s="3">
        <v>975</v>
      </c>
      <c r="J105" s="3">
        <v>923336</v>
      </c>
      <c r="K105" s="3">
        <v>2155</v>
      </c>
      <c r="L105" s="3">
        <v>3</v>
      </c>
      <c r="M105" s="3">
        <v>14457</v>
      </c>
      <c r="N105" s="3">
        <v>290970</v>
      </c>
      <c r="O105" s="3">
        <v>26</v>
      </c>
    </row>
    <row r="106" spans="1:15" ht="12.75">
      <c r="A106" s="1">
        <v>40148</v>
      </c>
      <c r="C106" s="3">
        <v>46088356</v>
      </c>
      <c r="D106">
        <v>57580</v>
      </c>
      <c r="E106" s="3">
        <v>14959640</v>
      </c>
      <c r="F106">
        <v>4974</v>
      </c>
      <c r="G106" s="3">
        <v>74049852</v>
      </c>
      <c r="H106" s="3">
        <v>172594</v>
      </c>
      <c r="I106" s="3">
        <v>980</v>
      </c>
      <c r="J106" s="3">
        <v>1000038</v>
      </c>
      <c r="K106" s="3">
        <v>2155</v>
      </c>
      <c r="L106" s="3">
        <v>3</v>
      </c>
      <c r="M106" s="3">
        <v>14457</v>
      </c>
      <c r="N106" s="3">
        <v>294364</v>
      </c>
      <c r="O106" s="3">
        <v>26</v>
      </c>
    </row>
    <row r="107" spans="1:15" ht="12.75">
      <c r="A107" s="1">
        <v>40179</v>
      </c>
      <c r="C107" s="3">
        <v>49397907</v>
      </c>
      <c r="D107">
        <v>57642</v>
      </c>
      <c r="E107" s="3">
        <v>15762767</v>
      </c>
      <c r="F107">
        <v>4982</v>
      </c>
      <c r="G107" s="3">
        <v>77865432</v>
      </c>
      <c r="H107" s="3">
        <v>193851</v>
      </c>
      <c r="I107" s="3">
        <v>979</v>
      </c>
      <c r="J107" s="3">
        <v>975753</v>
      </c>
      <c r="K107" s="3">
        <v>2155</v>
      </c>
      <c r="L107" s="3">
        <v>3</v>
      </c>
      <c r="M107" s="3">
        <v>14457</v>
      </c>
      <c r="N107" s="3">
        <v>292706</v>
      </c>
      <c r="O107" s="3">
        <v>26</v>
      </c>
    </row>
    <row r="108" spans="1:15" ht="12.75">
      <c r="A108" s="1">
        <v>40210</v>
      </c>
      <c r="C108" s="3">
        <v>40768686</v>
      </c>
      <c r="D108">
        <v>57677</v>
      </c>
      <c r="E108" s="3">
        <v>14456043</v>
      </c>
      <c r="F108">
        <v>4991</v>
      </c>
      <c r="G108" s="3">
        <v>70892677</v>
      </c>
      <c r="H108" s="3">
        <v>190226</v>
      </c>
      <c r="I108" s="3">
        <v>978</v>
      </c>
      <c r="J108" s="3">
        <v>824273</v>
      </c>
      <c r="K108" s="3">
        <v>2184</v>
      </c>
      <c r="L108" s="3">
        <v>3</v>
      </c>
      <c r="M108" s="3">
        <v>14457</v>
      </c>
      <c r="N108" s="3">
        <v>291806</v>
      </c>
      <c r="O108" s="3">
        <v>26</v>
      </c>
    </row>
    <row r="109" spans="1:15" ht="12.75">
      <c r="A109" s="1">
        <v>40238</v>
      </c>
      <c r="C109" s="3">
        <v>40910014</v>
      </c>
      <c r="D109">
        <v>57709</v>
      </c>
      <c r="E109" s="3">
        <v>14266604</v>
      </c>
      <c r="F109">
        <v>4993</v>
      </c>
      <c r="G109" s="3">
        <v>76083324</v>
      </c>
      <c r="H109" s="3">
        <v>199292</v>
      </c>
      <c r="I109" s="3">
        <v>983</v>
      </c>
      <c r="J109" s="3">
        <v>823304</v>
      </c>
      <c r="K109" s="3">
        <v>2202</v>
      </c>
      <c r="L109" s="3">
        <v>3</v>
      </c>
      <c r="M109" s="3">
        <v>14599</v>
      </c>
      <c r="N109" s="3">
        <v>293979</v>
      </c>
      <c r="O109" s="3">
        <v>26</v>
      </c>
    </row>
    <row r="110" spans="1:15" ht="12.75">
      <c r="A110" s="1">
        <v>40269</v>
      </c>
      <c r="C110" s="3">
        <v>36681881</v>
      </c>
      <c r="D110">
        <v>57751</v>
      </c>
      <c r="E110" s="3">
        <v>12709245</v>
      </c>
      <c r="F110">
        <v>4962</v>
      </c>
      <c r="G110" s="3">
        <v>70016664</v>
      </c>
      <c r="H110" s="3">
        <v>181890</v>
      </c>
      <c r="I110" s="3">
        <v>994</v>
      </c>
      <c r="J110" s="3">
        <v>698785</v>
      </c>
      <c r="K110" s="3">
        <v>2202</v>
      </c>
      <c r="L110" s="3">
        <v>3</v>
      </c>
      <c r="M110" s="3">
        <v>14701</v>
      </c>
      <c r="N110" s="3">
        <v>291851</v>
      </c>
      <c r="O110" s="3">
        <v>27</v>
      </c>
    </row>
    <row r="111" spans="1:15" ht="12.75">
      <c r="A111" s="1">
        <v>40299</v>
      </c>
      <c r="C111" s="3">
        <v>44687288</v>
      </c>
      <c r="D111">
        <v>57814</v>
      </c>
      <c r="E111" s="3">
        <v>13617876</v>
      </c>
      <c r="F111">
        <v>4969</v>
      </c>
      <c r="G111" s="3">
        <v>75214102</v>
      </c>
      <c r="H111" s="3">
        <v>191949</v>
      </c>
      <c r="I111" s="3">
        <v>996</v>
      </c>
      <c r="J111" s="3">
        <v>635554</v>
      </c>
      <c r="K111" s="3">
        <v>2202</v>
      </c>
      <c r="L111" s="3">
        <v>3</v>
      </c>
      <c r="M111" s="3">
        <v>14701</v>
      </c>
      <c r="N111" s="3">
        <v>292854</v>
      </c>
      <c r="O111" s="3">
        <v>26</v>
      </c>
    </row>
    <row r="112" spans="1:15" ht="12.75">
      <c r="A112" s="1">
        <v>40330</v>
      </c>
      <c r="C112" s="3">
        <v>51533466</v>
      </c>
      <c r="D112">
        <v>57809</v>
      </c>
      <c r="E112" s="3">
        <v>14352297</v>
      </c>
      <c r="F112">
        <v>4976</v>
      </c>
      <c r="G112" s="3">
        <v>78113215</v>
      </c>
      <c r="H112" s="3">
        <v>218312</v>
      </c>
      <c r="I112" s="3">
        <v>997</v>
      </c>
      <c r="J112" s="3">
        <v>571953</v>
      </c>
      <c r="K112" s="3">
        <v>2202</v>
      </c>
      <c r="L112" s="3">
        <v>3</v>
      </c>
      <c r="M112" s="3">
        <v>14701</v>
      </c>
      <c r="N112" s="3">
        <v>292127</v>
      </c>
      <c r="O112" s="3">
        <v>26</v>
      </c>
    </row>
    <row r="113" spans="1:15" ht="12.75">
      <c r="A113" s="1">
        <v>40360</v>
      </c>
      <c r="C113" s="3">
        <v>61497459</v>
      </c>
      <c r="D113">
        <v>57987</v>
      </c>
      <c r="E113" s="3">
        <v>16022256</v>
      </c>
      <c r="F113">
        <v>4982</v>
      </c>
      <c r="G113" s="3">
        <v>83811408</v>
      </c>
      <c r="H113" s="3">
        <v>209550</v>
      </c>
      <c r="I113" s="3">
        <v>995</v>
      </c>
      <c r="J113" s="3">
        <v>612762</v>
      </c>
      <c r="K113" s="3">
        <v>2202</v>
      </c>
      <c r="L113" s="3">
        <v>3</v>
      </c>
      <c r="M113" s="3">
        <v>14701</v>
      </c>
      <c r="N113" s="3">
        <v>292850</v>
      </c>
      <c r="O113" s="3">
        <v>26</v>
      </c>
    </row>
    <row r="114" spans="1:15" ht="12.75">
      <c r="A114" s="1">
        <v>40391</v>
      </c>
      <c r="C114" s="3">
        <v>57219511</v>
      </c>
      <c r="D114">
        <v>58018</v>
      </c>
      <c r="E114" s="3">
        <v>15750964</v>
      </c>
      <c r="F114">
        <v>4983</v>
      </c>
      <c r="G114" s="3">
        <v>83014987</v>
      </c>
      <c r="H114" s="3">
        <v>213330</v>
      </c>
      <c r="I114" s="3">
        <v>998</v>
      </c>
      <c r="J114" s="3">
        <v>688288</v>
      </c>
      <c r="K114" s="3">
        <v>2202</v>
      </c>
      <c r="L114" s="3">
        <v>3</v>
      </c>
      <c r="M114" s="3">
        <v>14701</v>
      </c>
      <c r="N114" s="3">
        <v>292538</v>
      </c>
      <c r="O114" s="3">
        <v>26</v>
      </c>
    </row>
    <row r="115" spans="1:15" ht="12.75">
      <c r="A115" s="1">
        <v>40422</v>
      </c>
      <c r="C115" s="3">
        <v>45833578</v>
      </c>
      <c r="D115">
        <v>58071</v>
      </c>
      <c r="E115" s="3">
        <v>13403453</v>
      </c>
      <c r="F115">
        <v>4981</v>
      </c>
      <c r="G115" s="3">
        <v>73574953</v>
      </c>
      <c r="H115" s="3">
        <v>223610</v>
      </c>
      <c r="I115" s="3">
        <v>1000</v>
      </c>
      <c r="J115" s="3">
        <v>759741</v>
      </c>
      <c r="K115" s="3">
        <v>2202</v>
      </c>
      <c r="L115" s="3">
        <v>3</v>
      </c>
      <c r="M115" s="3">
        <v>14701</v>
      </c>
      <c r="N115" s="3">
        <v>292222</v>
      </c>
      <c r="O115" s="3">
        <v>26</v>
      </c>
    </row>
    <row r="116" spans="1:15" ht="12.75">
      <c r="A116" s="1">
        <v>40452</v>
      </c>
      <c r="C116" s="3">
        <v>41340554</v>
      </c>
      <c r="D116">
        <v>58121</v>
      </c>
      <c r="E116" s="3">
        <v>13142565</v>
      </c>
      <c r="F116">
        <v>4981</v>
      </c>
      <c r="G116" s="3">
        <v>71065323</v>
      </c>
      <c r="H116" s="3">
        <v>210107</v>
      </c>
      <c r="I116" s="3">
        <v>1006</v>
      </c>
      <c r="J116" s="3">
        <v>885728</v>
      </c>
      <c r="K116" s="3">
        <v>2202</v>
      </c>
      <c r="L116" s="3">
        <v>3</v>
      </c>
      <c r="M116" s="3">
        <v>14701</v>
      </c>
      <c r="N116" s="3">
        <v>292554</v>
      </c>
      <c r="O116" s="3">
        <v>26</v>
      </c>
    </row>
    <row r="117" spans="1:15" ht="12.75">
      <c r="A117" s="1">
        <v>40483</v>
      </c>
      <c r="C117" s="3">
        <v>39815993</v>
      </c>
      <c r="D117">
        <v>58162</v>
      </c>
      <c r="E117" s="3">
        <v>13574075</v>
      </c>
      <c r="F117">
        <v>5023</v>
      </c>
      <c r="G117" s="3">
        <v>71655511</v>
      </c>
      <c r="H117" s="3">
        <v>196628</v>
      </c>
      <c r="I117" s="3">
        <v>1007</v>
      </c>
      <c r="J117" s="3">
        <v>943199</v>
      </c>
      <c r="K117" s="3">
        <v>2202</v>
      </c>
      <c r="L117" s="3">
        <v>3</v>
      </c>
      <c r="M117" s="3">
        <v>14701</v>
      </c>
      <c r="N117" s="3">
        <v>292222</v>
      </c>
      <c r="O117" s="3">
        <v>26</v>
      </c>
    </row>
    <row r="118" spans="1:15" ht="12.75">
      <c r="A118" s="1">
        <v>40513</v>
      </c>
      <c r="C118" s="3">
        <v>47209999</v>
      </c>
      <c r="D118">
        <v>58247</v>
      </c>
      <c r="E118" s="3">
        <v>15142180</v>
      </c>
      <c r="F118">
        <v>5036</v>
      </c>
      <c r="G118" s="3">
        <v>74889412</v>
      </c>
      <c r="H118" s="3">
        <v>174261</v>
      </c>
      <c r="I118" s="3">
        <v>1013</v>
      </c>
      <c r="J118" s="3">
        <v>1048047</v>
      </c>
      <c r="K118" s="3">
        <v>2259</v>
      </c>
      <c r="L118" s="3">
        <v>3</v>
      </c>
      <c r="M118" s="3">
        <v>14701</v>
      </c>
      <c r="N118" s="3">
        <v>294842</v>
      </c>
      <c r="O118" s="3">
        <v>25</v>
      </c>
    </row>
    <row r="119" spans="1:15" ht="12.75">
      <c r="A119" s="1">
        <v>40544</v>
      </c>
      <c r="C119" s="3">
        <v>49366174</v>
      </c>
      <c r="D119">
        <v>58273</v>
      </c>
      <c r="E119" s="3">
        <v>15948894</v>
      </c>
      <c r="F119">
        <v>5045</v>
      </c>
      <c r="G119" s="3">
        <v>79314255</v>
      </c>
      <c r="H119" s="3">
        <v>192635</v>
      </c>
      <c r="I119" s="3">
        <v>1021</v>
      </c>
      <c r="J119" s="3">
        <v>1026582</v>
      </c>
      <c r="K119" s="3">
        <v>2268</v>
      </c>
      <c r="L119" s="3">
        <v>3</v>
      </c>
      <c r="M119" s="3">
        <v>14927</v>
      </c>
      <c r="N119" s="3">
        <v>292859</v>
      </c>
      <c r="O119" s="3">
        <v>25</v>
      </c>
    </row>
    <row r="120" spans="1:15" ht="12.75">
      <c r="A120" s="1">
        <v>40575</v>
      </c>
      <c r="C120" s="3">
        <v>41646640</v>
      </c>
      <c r="D120">
        <v>58299</v>
      </c>
      <c r="E120" s="3">
        <v>14508851</v>
      </c>
      <c r="F120">
        <v>5089</v>
      </c>
      <c r="G120" s="3">
        <v>71604165</v>
      </c>
      <c r="H120" s="3">
        <v>189352</v>
      </c>
      <c r="I120" s="3">
        <v>977</v>
      </c>
      <c r="J120" s="3">
        <v>858134</v>
      </c>
      <c r="K120" s="3">
        <v>2277</v>
      </c>
      <c r="L120" s="3">
        <v>3</v>
      </c>
      <c r="M120" s="3">
        <v>14976</v>
      </c>
      <c r="N120" s="3">
        <v>276643</v>
      </c>
      <c r="O120" s="3">
        <v>25</v>
      </c>
    </row>
    <row r="121" spans="1:15" ht="12.75">
      <c r="A121" s="1">
        <v>40603</v>
      </c>
      <c r="C121" s="3">
        <v>42432747</v>
      </c>
      <c r="D121">
        <v>58318</v>
      </c>
      <c r="E121" s="3">
        <v>15118512</v>
      </c>
      <c r="F121">
        <v>5088</v>
      </c>
      <c r="G121" s="3">
        <v>79168308</v>
      </c>
      <c r="H121" s="3">
        <v>199423</v>
      </c>
      <c r="I121" s="3">
        <v>979</v>
      </c>
      <c r="J121" s="3">
        <v>851260</v>
      </c>
      <c r="K121" s="3">
        <v>2277</v>
      </c>
      <c r="L121" s="3">
        <v>3</v>
      </c>
      <c r="M121" s="3">
        <v>15036</v>
      </c>
      <c r="N121" s="3">
        <v>278717</v>
      </c>
      <c r="O121" s="3">
        <v>25</v>
      </c>
    </row>
    <row r="122" spans="1:15" ht="12.75">
      <c r="A122" s="1">
        <v>40634</v>
      </c>
      <c r="C122" s="3">
        <v>38424019</v>
      </c>
      <c r="D122">
        <v>58345</v>
      </c>
      <c r="E122" s="3">
        <v>13472398</v>
      </c>
      <c r="F122">
        <v>5085</v>
      </c>
      <c r="G122" s="3">
        <v>71394821</v>
      </c>
      <c r="H122" s="3">
        <v>177390</v>
      </c>
      <c r="I122" s="3">
        <v>980</v>
      </c>
      <c r="J122" s="3">
        <v>722513</v>
      </c>
      <c r="K122" s="3">
        <v>2277</v>
      </c>
      <c r="L122" s="3">
        <v>3</v>
      </c>
      <c r="M122" s="3">
        <v>15036</v>
      </c>
      <c r="N122" s="3">
        <v>276431</v>
      </c>
      <c r="O122" s="3">
        <v>25</v>
      </c>
    </row>
    <row r="123" spans="1:15" ht="12.75">
      <c r="A123" s="1">
        <v>40664</v>
      </c>
      <c r="C123" s="3">
        <v>42408613</v>
      </c>
      <c r="D123">
        <v>58385</v>
      </c>
      <c r="E123" s="3">
        <v>13580628</v>
      </c>
      <c r="F123">
        <v>5078</v>
      </c>
      <c r="G123" s="3">
        <v>74077734</v>
      </c>
      <c r="H123" s="3">
        <v>196574</v>
      </c>
      <c r="I123" s="3">
        <v>982</v>
      </c>
      <c r="J123" s="3">
        <v>657139</v>
      </c>
      <c r="K123" s="3">
        <v>2277</v>
      </c>
      <c r="L123" s="3">
        <v>3</v>
      </c>
      <c r="M123" s="3">
        <v>15036</v>
      </c>
      <c r="N123" s="3">
        <v>271003</v>
      </c>
      <c r="O123" s="3">
        <v>25</v>
      </c>
    </row>
    <row r="124" spans="1:15" ht="12.75">
      <c r="A124" s="1">
        <v>40695</v>
      </c>
      <c r="C124" s="3">
        <v>49689088</v>
      </c>
      <c r="D124">
        <v>58495</v>
      </c>
      <c r="E124" s="3">
        <v>14441555</v>
      </c>
      <c r="F124">
        <v>5082</v>
      </c>
      <c r="G124" s="3">
        <v>76932742</v>
      </c>
      <c r="H124" s="3">
        <v>200273</v>
      </c>
      <c r="I124" s="3">
        <v>985</v>
      </c>
      <c r="J124" s="3">
        <v>591348</v>
      </c>
      <c r="K124" s="3">
        <v>2277</v>
      </c>
      <c r="L124" s="3">
        <v>3</v>
      </c>
      <c r="M124" s="3">
        <v>15036</v>
      </c>
      <c r="N124" s="3">
        <v>270213</v>
      </c>
      <c r="O124" s="3">
        <v>25</v>
      </c>
    </row>
    <row r="125" spans="1:15" ht="12.75">
      <c r="A125" s="1">
        <v>40725</v>
      </c>
      <c r="C125" s="3">
        <v>61625002</v>
      </c>
      <c r="D125">
        <v>58515</v>
      </c>
      <c r="E125" s="3">
        <v>16563549</v>
      </c>
      <c r="F125">
        <v>5096</v>
      </c>
      <c r="G125" s="3">
        <v>84466569</v>
      </c>
      <c r="H125" s="3">
        <v>214167</v>
      </c>
      <c r="I125" s="3">
        <v>983</v>
      </c>
      <c r="J125" s="3">
        <v>634718</v>
      </c>
      <c r="K125" s="3">
        <v>2277</v>
      </c>
      <c r="L125" s="3">
        <v>3</v>
      </c>
      <c r="M125" s="3">
        <v>15036</v>
      </c>
      <c r="N125" s="3">
        <v>271583</v>
      </c>
      <c r="O125" s="3">
        <v>25</v>
      </c>
    </row>
    <row r="126" spans="1:15" ht="12.75">
      <c r="A126" s="1">
        <v>40756</v>
      </c>
      <c r="C126" s="3">
        <v>56052529</v>
      </c>
      <c r="D126">
        <v>58526</v>
      </c>
      <c r="E126" s="3">
        <v>15817066</v>
      </c>
      <c r="F126">
        <v>5089</v>
      </c>
      <c r="G126" s="3">
        <v>82014098</v>
      </c>
      <c r="H126" s="3">
        <v>238830</v>
      </c>
      <c r="I126" s="3">
        <v>983</v>
      </c>
      <c r="J126" s="3">
        <v>758824</v>
      </c>
      <c r="K126" s="3">
        <v>2276</v>
      </c>
      <c r="L126" s="3">
        <v>3</v>
      </c>
      <c r="M126" s="3">
        <v>15041</v>
      </c>
      <c r="N126" s="3">
        <v>271317</v>
      </c>
      <c r="O126" s="3">
        <v>25</v>
      </c>
    </row>
    <row r="127" spans="1:15" ht="12.75">
      <c r="A127" s="1">
        <v>40787</v>
      </c>
      <c r="C127" s="3">
        <v>44303045</v>
      </c>
      <c r="D127">
        <v>58615</v>
      </c>
      <c r="E127" s="3">
        <v>13485911</v>
      </c>
      <c r="F127">
        <v>5088</v>
      </c>
      <c r="G127" s="3">
        <v>74299994</v>
      </c>
      <c r="H127" s="3">
        <v>200230</v>
      </c>
      <c r="I127" s="3">
        <v>984</v>
      </c>
      <c r="J127" s="3">
        <v>788049</v>
      </c>
      <c r="K127" s="3">
        <v>2277</v>
      </c>
      <c r="L127" s="3">
        <v>3</v>
      </c>
      <c r="M127" s="3">
        <v>15041</v>
      </c>
      <c r="N127" s="3">
        <v>271024</v>
      </c>
      <c r="O127" s="3">
        <v>25</v>
      </c>
    </row>
    <row r="128" spans="1:15" ht="12.75">
      <c r="A128" s="1">
        <v>40817</v>
      </c>
      <c r="C128" s="3">
        <v>41882054</v>
      </c>
      <c r="D128">
        <v>58637</v>
      </c>
      <c r="E128" s="3">
        <v>13233997</v>
      </c>
      <c r="F128">
        <v>5102</v>
      </c>
      <c r="G128" s="3">
        <v>71946177</v>
      </c>
      <c r="H128" s="3">
        <v>204528</v>
      </c>
      <c r="I128" s="3">
        <v>983</v>
      </c>
      <c r="J128" s="3">
        <v>918269</v>
      </c>
      <c r="K128" s="3">
        <v>2277</v>
      </c>
      <c r="L128" s="3">
        <v>3</v>
      </c>
      <c r="M128" s="3">
        <v>15041</v>
      </c>
      <c r="N128" s="3">
        <v>271610</v>
      </c>
      <c r="O128" s="3">
        <v>25</v>
      </c>
    </row>
    <row r="129" spans="1:15" ht="12.75">
      <c r="A129" s="1">
        <v>40848</v>
      </c>
      <c r="C129" s="3">
        <v>39806546</v>
      </c>
      <c r="D129">
        <v>58706</v>
      </c>
      <c r="E129" s="3">
        <v>13536526</v>
      </c>
      <c r="F129">
        <v>5122</v>
      </c>
      <c r="G129" s="3">
        <v>70880320</v>
      </c>
      <c r="H129" s="3">
        <v>208328</v>
      </c>
      <c r="I129" s="3">
        <v>991</v>
      </c>
      <c r="J129" s="3">
        <v>981306</v>
      </c>
      <c r="K129" s="3">
        <v>2287</v>
      </c>
      <c r="L129" s="3">
        <v>3</v>
      </c>
      <c r="M129" s="3">
        <v>15041</v>
      </c>
      <c r="N129" s="3">
        <v>271024</v>
      </c>
      <c r="O129" s="3">
        <v>25</v>
      </c>
    </row>
    <row r="130" spans="1:15" ht="12.75">
      <c r="A130" s="1">
        <v>40878</v>
      </c>
      <c r="C130" s="3">
        <v>43716549</v>
      </c>
      <c r="D130">
        <v>58745</v>
      </c>
      <c r="E130" s="3">
        <v>14776178</v>
      </c>
      <c r="F130">
        <v>5123</v>
      </c>
      <c r="G130" s="3">
        <v>72129927</v>
      </c>
      <c r="H130" s="3">
        <v>175026</v>
      </c>
      <c r="I130" s="3">
        <v>995</v>
      </c>
      <c r="J130" s="3">
        <v>1059138</v>
      </c>
      <c r="K130" s="3">
        <v>2287</v>
      </c>
      <c r="L130" s="3">
        <v>3</v>
      </c>
      <c r="M130" s="3">
        <v>15041</v>
      </c>
      <c r="N130" s="3">
        <v>274355</v>
      </c>
      <c r="O130" s="3">
        <v>25</v>
      </c>
    </row>
    <row r="131" spans="1:15" ht="12.75">
      <c r="A131" s="1">
        <v>40909</v>
      </c>
      <c r="C131" s="3">
        <v>46828561</v>
      </c>
      <c r="D131">
        <v>58846</v>
      </c>
      <c r="E131" s="3">
        <v>15377774</v>
      </c>
      <c r="F131">
        <v>5121</v>
      </c>
      <c r="G131" s="3">
        <v>77199795</v>
      </c>
      <c r="H131" s="3">
        <v>208709</v>
      </c>
      <c r="I131" s="3">
        <v>996</v>
      </c>
      <c r="J131" s="3">
        <v>1035847</v>
      </c>
      <c r="K131" s="3">
        <v>2287</v>
      </c>
      <c r="L131" s="3">
        <v>3</v>
      </c>
      <c r="M131" s="3">
        <v>15041</v>
      </c>
      <c r="N131" s="3">
        <v>372128</v>
      </c>
      <c r="O131" s="3">
        <v>25</v>
      </c>
    </row>
    <row r="132" spans="1:15" ht="12.75">
      <c r="A132" s="1">
        <v>40940</v>
      </c>
      <c r="C132" s="3">
        <v>40144723</v>
      </c>
      <c r="D132">
        <v>58886</v>
      </c>
      <c r="E132" s="3">
        <v>14331621</v>
      </c>
      <c r="F132">
        <v>5127</v>
      </c>
      <c r="G132" s="3">
        <v>72250757</v>
      </c>
      <c r="H132" s="3">
        <v>186053</v>
      </c>
      <c r="I132" s="3">
        <v>995</v>
      </c>
      <c r="J132" s="3">
        <v>893228</v>
      </c>
      <c r="K132" s="3">
        <v>2287</v>
      </c>
      <c r="L132" s="3">
        <v>3</v>
      </c>
      <c r="M132" s="3">
        <v>15041</v>
      </c>
      <c r="N132" s="3">
        <v>271088</v>
      </c>
      <c r="O132" s="3">
        <v>25</v>
      </c>
    </row>
    <row r="133" spans="1:15" ht="12.75">
      <c r="A133" s="1">
        <v>40969</v>
      </c>
      <c r="C133" s="3">
        <v>38792419</v>
      </c>
      <c r="D133">
        <v>58950</v>
      </c>
      <c r="E133" s="3">
        <v>14211977</v>
      </c>
      <c r="F133">
        <v>5122</v>
      </c>
      <c r="G133" s="3">
        <v>74228247</v>
      </c>
      <c r="H133" s="3">
        <v>180847</v>
      </c>
      <c r="I133" s="3">
        <v>996</v>
      </c>
      <c r="J133" s="3">
        <v>852724</v>
      </c>
      <c r="K133" s="3">
        <v>2287</v>
      </c>
      <c r="L133" s="3">
        <v>3</v>
      </c>
      <c r="M133" s="3">
        <v>15041</v>
      </c>
      <c r="N133" s="3">
        <v>272285</v>
      </c>
      <c r="O133" s="3">
        <v>25</v>
      </c>
    </row>
    <row r="134" spans="1:15" ht="12.75">
      <c r="A134" s="1">
        <v>41000</v>
      </c>
      <c r="C134" s="3">
        <v>37716766</v>
      </c>
      <c r="D134">
        <v>59035</v>
      </c>
      <c r="E134" s="3">
        <v>13069683</v>
      </c>
      <c r="F134">
        <v>5123</v>
      </c>
      <c r="G134" s="3">
        <v>69239673</v>
      </c>
      <c r="H134" s="3">
        <v>191354</v>
      </c>
      <c r="I134" s="3">
        <v>996</v>
      </c>
      <c r="J134" s="3">
        <v>723442</v>
      </c>
      <c r="K134" s="3">
        <v>2287</v>
      </c>
      <c r="L134" s="3">
        <v>3</v>
      </c>
      <c r="M134" s="3">
        <v>15095</v>
      </c>
      <c r="N134" s="3">
        <v>270583</v>
      </c>
      <c r="O134" s="3">
        <v>25</v>
      </c>
    </row>
    <row r="135" spans="1:15" ht="12.75">
      <c r="A135" s="1">
        <v>41030</v>
      </c>
      <c r="C135" s="3">
        <v>42865233</v>
      </c>
      <c r="D135">
        <v>59072</v>
      </c>
      <c r="E135" s="3">
        <v>13868621</v>
      </c>
      <c r="F135">
        <v>5123</v>
      </c>
      <c r="G135" s="3">
        <v>75036444</v>
      </c>
      <c r="H135" s="3">
        <v>200873</v>
      </c>
      <c r="I135" s="3">
        <v>998</v>
      </c>
      <c r="J135" s="3">
        <v>658589</v>
      </c>
      <c r="K135" s="3">
        <v>2287</v>
      </c>
      <c r="L135" s="3">
        <v>3</v>
      </c>
      <c r="M135" s="3">
        <v>15095</v>
      </c>
      <c r="N135" s="3">
        <v>271142</v>
      </c>
      <c r="O135" s="3">
        <v>25</v>
      </c>
    </row>
    <row r="136" spans="1:15" ht="12.75">
      <c r="A136" s="1">
        <v>41061</v>
      </c>
      <c r="C136" s="3">
        <v>52997688</v>
      </c>
      <c r="D136">
        <v>59132</v>
      </c>
      <c r="E136" s="3">
        <v>14868354</v>
      </c>
      <c r="F136">
        <v>5127</v>
      </c>
      <c r="G136" s="3">
        <v>77981189</v>
      </c>
      <c r="H136" s="3">
        <v>208434</v>
      </c>
      <c r="I136" s="3">
        <v>999</v>
      </c>
      <c r="J136" s="3">
        <v>593850</v>
      </c>
      <c r="K136" s="3">
        <v>2287</v>
      </c>
      <c r="L136" s="3">
        <v>3</v>
      </c>
      <c r="M136" s="3">
        <v>15095</v>
      </c>
      <c r="N136" s="3">
        <v>270556</v>
      </c>
      <c r="O136" s="3">
        <v>25</v>
      </c>
    </row>
    <row r="137" spans="1:15" ht="12.75">
      <c r="A137" s="1">
        <v>41091</v>
      </c>
      <c r="C137" s="3">
        <v>63233816</v>
      </c>
      <c r="D137">
        <v>59180</v>
      </c>
      <c r="E137" s="3">
        <v>16622947</v>
      </c>
      <c r="F137">
        <v>5135</v>
      </c>
      <c r="G137" s="3">
        <v>84647767</v>
      </c>
      <c r="H137" s="3">
        <v>214820</v>
      </c>
      <c r="I137" s="3">
        <v>1000</v>
      </c>
      <c r="J137" s="3">
        <v>638139</v>
      </c>
      <c r="K137" s="3">
        <v>2289</v>
      </c>
      <c r="L137" s="3">
        <v>3</v>
      </c>
      <c r="M137" s="3">
        <v>15095</v>
      </c>
      <c r="N137" s="3">
        <v>271142</v>
      </c>
      <c r="O137" s="3">
        <v>25</v>
      </c>
    </row>
    <row r="138" spans="1:15" ht="12.75">
      <c r="A138" s="1">
        <v>41122</v>
      </c>
      <c r="C138" s="3">
        <v>57288251</v>
      </c>
      <c r="D138">
        <v>59175</v>
      </c>
      <c r="E138" s="3">
        <v>15780828</v>
      </c>
      <c r="F138">
        <v>5147</v>
      </c>
      <c r="G138" s="3">
        <v>81855567</v>
      </c>
      <c r="H138" s="3">
        <v>226247</v>
      </c>
      <c r="I138" s="3">
        <v>999</v>
      </c>
      <c r="J138" s="3">
        <v>717791</v>
      </c>
      <c r="K138" s="3">
        <v>2289</v>
      </c>
      <c r="L138" s="3">
        <v>3</v>
      </c>
      <c r="M138" s="3">
        <v>15096</v>
      </c>
      <c r="N138" s="3">
        <v>270450</v>
      </c>
      <c r="O138" s="3">
        <v>25</v>
      </c>
    </row>
    <row r="139" spans="1:15" ht="12.75">
      <c r="A139" s="1">
        <v>41153</v>
      </c>
      <c r="C139" s="3">
        <v>46380786</v>
      </c>
      <c r="D139">
        <v>59185</v>
      </c>
      <c r="E139" s="3">
        <v>14057851</v>
      </c>
      <c r="F139">
        <v>5148</v>
      </c>
      <c r="G139" s="3">
        <v>74012181</v>
      </c>
      <c r="H139" s="3">
        <v>209543</v>
      </c>
      <c r="I139" s="3">
        <v>999</v>
      </c>
      <c r="J139" s="3">
        <v>792296</v>
      </c>
      <c r="K139" s="3">
        <v>2289</v>
      </c>
      <c r="L139" s="3">
        <v>3</v>
      </c>
      <c r="M139" s="3">
        <v>15096</v>
      </c>
      <c r="N139" s="3">
        <v>270145</v>
      </c>
      <c r="O139" s="3">
        <v>25</v>
      </c>
    </row>
    <row r="140" spans="1:15" ht="12.75">
      <c r="A140" s="7">
        <v>41183</v>
      </c>
      <c r="C140" s="3">
        <v>41744479</v>
      </c>
      <c r="D140">
        <v>59026</v>
      </c>
      <c r="E140" s="3">
        <v>13542230</v>
      </c>
      <c r="F140">
        <v>5150</v>
      </c>
      <c r="G140" s="3">
        <v>72712948</v>
      </c>
      <c r="H140" s="3">
        <v>222776</v>
      </c>
      <c r="I140" s="3">
        <v>998</v>
      </c>
      <c r="J140" s="3">
        <v>919844</v>
      </c>
      <c r="K140" s="3">
        <v>2289</v>
      </c>
      <c r="L140" s="3">
        <v>3</v>
      </c>
      <c r="M140" s="3">
        <v>15096</v>
      </c>
      <c r="N140" s="3">
        <v>270729</v>
      </c>
      <c r="O140" s="3">
        <v>25</v>
      </c>
    </row>
    <row r="141" spans="1:15" ht="12.75">
      <c r="A141" s="7">
        <v>41214</v>
      </c>
      <c r="C141" s="3">
        <v>39247878</v>
      </c>
      <c r="D141">
        <v>59073</v>
      </c>
      <c r="E141" s="3">
        <v>14045765</v>
      </c>
      <c r="F141">
        <v>5162</v>
      </c>
      <c r="G141" s="3">
        <v>72147206</v>
      </c>
      <c r="H141" s="3">
        <v>204520</v>
      </c>
      <c r="I141" s="3">
        <v>1000</v>
      </c>
      <c r="J141" s="3">
        <v>979610</v>
      </c>
      <c r="K141" s="3">
        <v>2289</v>
      </c>
      <c r="L141" s="3">
        <v>3</v>
      </c>
      <c r="M141" s="3">
        <v>15096</v>
      </c>
      <c r="N141" s="3">
        <v>270145</v>
      </c>
      <c r="O141" s="3">
        <v>25</v>
      </c>
    </row>
    <row r="142" spans="1:15" ht="12.75">
      <c r="A142" s="7">
        <v>41244</v>
      </c>
      <c r="C142" s="3">
        <v>44598971</v>
      </c>
      <c r="D142">
        <v>59257</v>
      </c>
      <c r="E142" s="3">
        <v>14927116</v>
      </c>
      <c r="F142">
        <v>5168</v>
      </c>
      <c r="G142" s="3">
        <v>72026072</v>
      </c>
      <c r="H142" s="3">
        <v>168867</v>
      </c>
      <c r="I142" s="3">
        <v>1004</v>
      </c>
      <c r="J142" s="3">
        <v>1061020</v>
      </c>
      <c r="K142" s="3">
        <v>2290</v>
      </c>
      <c r="L142" s="3">
        <v>3</v>
      </c>
      <c r="M142" s="3">
        <v>15105</v>
      </c>
      <c r="N142" s="3">
        <v>273475</v>
      </c>
      <c r="O142" s="3">
        <v>25</v>
      </c>
    </row>
    <row r="143" spans="1:15" ht="12.75">
      <c r="A143" s="7">
        <v>41287</v>
      </c>
      <c r="C143" s="3">
        <v>47625433</v>
      </c>
      <c r="D143">
        <v>59253</v>
      </c>
      <c r="E143" s="3">
        <v>15674916</v>
      </c>
      <c r="F143">
        <v>5182</v>
      </c>
      <c r="G143" s="3">
        <v>78036065</v>
      </c>
      <c r="H143" s="3">
        <v>204487</v>
      </c>
      <c r="I143" s="3">
        <v>1001</v>
      </c>
      <c r="J143" s="3">
        <v>1062548</v>
      </c>
      <c r="K143" s="3">
        <v>2290</v>
      </c>
      <c r="L143" s="3">
        <v>3</v>
      </c>
      <c r="M143" s="3">
        <v>15105</v>
      </c>
      <c r="N143" s="3">
        <v>273440</v>
      </c>
      <c r="O143" s="3">
        <v>25</v>
      </c>
    </row>
    <row r="144" spans="1:15" ht="12.75">
      <c r="A144" s="7">
        <v>41318</v>
      </c>
      <c r="C144" s="3">
        <v>40793809</v>
      </c>
      <c r="D144">
        <v>59267</v>
      </c>
      <c r="E144" s="3">
        <v>14425835</v>
      </c>
      <c r="F144">
        <v>5180</v>
      </c>
      <c r="G144" s="3">
        <v>71523214</v>
      </c>
      <c r="H144" s="3">
        <v>183323</v>
      </c>
      <c r="I144" s="3">
        <v>1002</v>
      </c>
      <c r="J144" s="3">
        <v>1037207</v>
      </c>
      <c r="K144" s="3">
        <v>2290</v>
      </c>
      <c r="L144" s="3">
        <v>3</v>
      </c>
      <c r="M144" s="3">
        <v>15105</v>
      </c>
      <c r="N144" s="3">
        <v>271270</v>
      </c>
      <c r="O144" s="3">
        <v>25</v>
      </c>
    </row>
    <row r="145" spans="1:15" ht="12.75">
      <c r="A145" s="7">
        <v>41346</v>
      </c>
      <c r="C145" s="3">
        <v>42064195</v>
      </c>
      <c r="D145">
        <v>59270</v>
      </c>
      <c r="E145" s="3">
        <v>15234288</v>
      </c>
      <c r="F145">
        <v>5183</v>
      </c>
      <c r="G145" s="3">
        <v>75629694</v>
      </c>
      <c r="H145" s="3">
        <v>197492</v>
      </c>
      <c r="I145" s="3">
        <v>1004</v>
      </c>
      <c r="J145" s="3">
        <v>964937</v>
      </c>
      <c r="K145" s="3">
        <v>2290</v>
      </c>
      <c r="L145" s="3">
        <v>3</v>
      </c>
      <c r="M145" s="3">
        <v>15105</v>
      </c>
      <c r="N145" s="3">
        <v>271270</v>
      </c>
      <c r="O145" s="3">
        <v>25</v>
      </c>
    </row>
    <row r="146" spans="1:15" ht="12.75">
      <c r="A146" s="8">
        <v>41365</v>
      </c>
      <c r="C146" s="3">
        <v>38200195</v>
      </c>
      <c r="D146">
        <v>59258</v>
      </c>
      <c r="E146" s="3">
        <v>13794442</v>
      </c>
      <c r="F146">
        <v>5142</v>
      </c>
      <c r="G146" s="3">
        <v>71209621</v>
      </c>
      <c r="H146" s="3">
        <v>194894</v>
      </c>
      <c r="I146" s="3">
        <v>1006</v>
      </c>
      <c r="J146" s="3">
        <v>853565</v>
      </c>
      <c r="K146" s="3">
        <v>2290</v>
      </c>
      <c r="L146" s="3">
        <v>3</v>
      </c>
      <c r="M146" s="3">
        <v>15105</v>
      </c>
      <c r="N146" s="3">
        <v>271270</v>
      </c>
      <c r="O146" s="3">
        <v>25</v>
      </c>
    </row>
    <row r="147" spans="1:15" ht="12.75">
      <c r="A147" s="8">
        <v>41395</v>
      </c>
      <c r="C147" s="3">
        <v>41031394</v>
      </c>
      <c r="D147">
        <v>59297</v>
      </c>
      <c r="E147" s="3">
        <v>13783136</v>
      </c>
      <c r="F147">
        <v>5149</v>
      </c>
      <c r="G147" s="3">
        <v>73215814</v>
      </c>
      <c r="H147" s="3">
        <v>190791</v>
      </c>
      <c r="I147" s="3">
        <v>1006</v>
      </c>
      <c r="J147" s="3">
        <v>724151</v>
      </c>
      <c r="K147" s="3">
        <v>2290</v>
      </c>
      <c r="L147" s="3">
        <v>3</v>
      </c>
      <c r="M147" s="3">
        <v>15105</v>
      </c>
      <c r="N147" s="3">
        <v>269866</v>
      </c>
      <c r="O147" s="3">
        <v>25</v>
      </c>
    </row>
    <row r="148" spans="1:15" ht="12.75">
      <c r="A148" s="8">
        <v>41426</v>
      </c>
      <c r="C148" s="3">
        <v>47474943</v>
      </c>
      <c r="D148">
        <v>59312</v>
      </c>
      <c r="E148" s="3">
        <v>14353292</v>
      </c>
      <c r="F148">
        <v>5150</v>
      </c>
      <c r="G148" s="3">
        <v>74939084</v>
      </c>
      <c r="H148" s="3">
        <v>202400</v>
      </c>
      <c r="I148" s="3">
        <v>1005</v>
      </c>
      <c r="J148" s="3">
        <v>659236</v>
      </c>
      <c r="K148" s="3">
        <v>2290</v>
      </c>
      <c r="L148" s="3">
        <v>3</v>
      </c>
      <c r="M148" s="3">
        <v>15106</v>
      </c>
      <c r="N148" s="3">
        <v>259556</v>
      </c>
      <c r="O148" s="3">
        <v>25</v>
      </c>
    </row>
    <row r="149" spans="1:15" ht="12.75">
      <c r="A149" s="8">
        <v>41456</v>
      </c>
      <c r="C149" s="3">
        <v>55946075</v>
      </c>
      <c r="D149">
        <v>59347</v>
      </c>
      <c r="E149" s="3">
        <v>16171502</v>
      </c>
      <c r="F149">
        <v>5154</v>
      </c>
      <c r="G149" s="3">
        <v>82122695</v>
      </c>
      <c r="H149" s="3">
        <v>226601</v>
      </c>
      <c r="I149">
        <v>1007</v>
      </c>
      <c r="J149" s="3">
        <v>594434</v>
      </c>
      <c r="K149" s="3">
        <v>2290</v>
      </c>
      <c r="L149">
        <v>3</v>
      </c>
      <c r="M149" s="3">
        <v>15106</v>
      </c>
      <c r="N149" s="3">
        <v>259556</v>
      </c>
      <c r="O149">
        <v>25</v>
      </c>
    </row>
    <row r="150" spans="1:15" ht="12.75">
      <c r="A150" s="8">
        <v>41487</v>
      </c>
      <c r="C150" s="3">
        <v>52769566</v>
      </c>
      <c r="D150">
        <v>59356</v>
      </c>
      <c r="E150" s="3">
        <v>15437622</v>
      </c>
      <c r="F150">
        <v>5153</v>
      </c>
      <c r="G150" s="3">
        <v>79505353</v>
      </c>
      <c r="H150" s="3">
        <v>214136</v>
      </c>
      <c r="I150">
        <v>1008</v>
      </c>
      <c r="J150" s="3">
        <v>638674</v>
      </c>
      <c r="K150" s="3">
        <v>2291</v>
      </c>
      <c r="L150">
        <v>3</v>
      </c>
      <c r="M150" s="3">
        <v>15123</v>
      </c>
      <c r="N150" s="3">
        <v>258732</v>
      </c>
      <c r="O150">
        <v>25</v>
      </c>
    </row>
    <row r="151" spans="1:15" ht="12.75">
      <c r="A151" s="8">
        <v>41518</v>
      </c>
      <c r="C151" s="3">
        <v>45059628</v>
      </c>
      <c r="D151">
        <v>59433</v>
      </c>
      <c r="E151" s="3">
        <v>14047358</v>
      </c>
      <c r="F151">
        <v>5158</v>
      </c>
      <c r="G151" s="3">
        <v>72735576</v>
      </c>
      <c r="H151" s="3">
        <v>209426</v>
      </c>
      <c r="I151">
        <v>1009</v>
      </c>
      <c r="J151" s="3">
        <v>719317</v>
      </c>
      <c r="K151" s="3">
        <v>2294</v>
      </c>
      <c r="L151">
        <v>3</v>
      </c>
      <c r="M151" s="3">
        <v>15123</v>
      </c>
      <c r="N151" s="3">
        <v>258732</v>
      </c>
      <c r="O151">
        <v>25</v>
      </c>
    </row>
    <row r="152" spans="1:15" ht="12.75">
      <c r="A152" s="8">
        <v>41548</v>
      </c>
      <c r="C152" s="3">
        <v>41972213</v>
      </c>
      <c r="D152">
        <v>59487</v>
      </c>
      <c r="E152" s="3">
        <v>13615030</v>
      </c>
      <c r="F152">
        <v>5157</v>
      </c>
      <c r="G152" s="3">
        <v>73153347</v>
      </c>
      <c r="H152" s="3">
        <v>208131</v>
      </c>
      <c r="I152">
        <v>1013</v>
      </c>
      <c r="J152" s="3">
        <v>794622</v>
      </c>
      <c r="K152" s="3">
        <v>2295</v>
      </c>
      <c r="L152">
        <v>3</v>
      </c>
      <c r="M152" s="3">
        <v>15130</v>
      </c>
      <c r="N152" s="3">
        <v>258732</v>
      </c>
      <c r="O152">
        <v>25</v>
      </c>
    </row>
    <row r="153" spans="1:15" ht="12.75">
      <c r="A153" s="8">
        <v>41579</v>
      </c>
      <c r="D153">
        <v>59504</v>
      </c>
      <c r="E153" s="3">
        <v>13376948</v>
      </c>
      <c r="F153">
        <v>5180</v>
      </c>
      <c r="G153" s="3">
        <v>71231985</v>
      </c>
      <c r="H153" s="3">
        <v>208178</v>
      </c>
      <c r="I153">
        <v>1014</v>
      </c>
      <c r="J153" s="3">
        <v>925896</v>
      </c>
      <c r="K153" s="3">
        <v>2295</v>
      </c>
      <c r="L153">
        <v>3</v>
      </c>
      <c r="M153" s="3">
        <v>15130</v>
      </c>
      <c r="N153" s="3">
        <v>258732</v>
      </c>
      <c r="O153">
        <v>25</v>
      </c>
    </row>
    <row r="154" spans="1:15" ht="12.75">
      <c r="A154" s="8">
        <v>41609</v>
      </c>
      <c r="D154">
        <v>59714</v>
      </c>
      <c r="F154">
        <v>5183</v>
      </c>
      <c r="I154">
        <v>1015</v>
      </c>
      <c r="J154" s="3">
        <v>1912324</v>
      </c>
      <c r="K154" s="3">
        <v>2620</v>
      </c>
      <c r="L154">
        <v>3</v>
      </c>
      <c r="M154">
        <v>15130</v>
      </c>
      <c r="N154" s="3">
        <v>249726</v>
      </c>
      <c r="O154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="70" zoomScaleNormal="70" zoomScalePageLayoutView="0" workbookViewId="0" topLeftCell="A1">
      <selection activeCell="A1" sqref="A1"/>
    </sheetView>
  </sheetViews>
  <sheetFormatPr defaultColWidth="9.33203125" defaultRowHeight="12.75"/>
  <cols>
    <col min="1" max="1" width="8.83203125" style="9" customWidth="1"/>
    <col min="2" max="2" width="10.66015625" style="19" customWidth="1"/>
    <col min="3" max="3" width="1.83203125" style="9" customWidth="1"/>
    <col min="4" max="4" width="10" style="9" bestFit="1" customWidth="1"/>
    <col min="5" max="5" width="8.83203125" style="9" customWidth="1"/>
    <col min="6" max="6" width="12" style="9" bestFit="1" customWidth="1"/>
    <col min="7" max="10" width="12" style="9" customWidth="1"/>
    <col min="11" max="11" width="1.83203125" style="9" customWidth="1"/>
    <col min="12" max="12" width="10" style="9" bestFit="1" customWidth="1"/>
    <col min="13" max="13" width="8.83203125" style="9" customWidth="1"/>
    <col min="14" max="14" width="10" style="9" bestFit="1" customWidth="1"/>
    <col min="15" max="15" width="11.16015625" style="9" customWidth="1"/>
    <col min="16" max="17" width="10" style="9" customWidth="1"/>
    <col min="18" max="18" width="11.16015625" style="9" customWidth="1"/>
    <col min="19" max="19" width="1.83203125" style="9" customWidth="1"/>
    <col min="20" max="20" width="10" style="9" bestFit="1" customWidth="1"/>
    <col min="21" max="22" width="8.83203125" style="9" customWidth="1"/>
    <col min="23" max="23" width="17.16015625" style="9" bestFit="1" customWidth="1"/>
    <col min="24" max="25" width="8.83203125" style="9" customWidth="1"/>
    <col min="26" max="26" width="11" style="9" customWidth="1"/>
    <col min="27" max="27" width="1.83203125" style="9" customWidth="1"/>
    <col min="28" max="28" width="14.83203125" style="9" customWidth="1"/>
    <col min="29" max="29" width="14.16015625" style="9" customWidth="1"/>
    <col min="30" max="31" width="8.83203125" style="9" customWidth="1"/>
    <col min="32" max="32" width="11.83203125" style="9" customWidth="1"/>
    <col min="33" max="33" width="1.83203125" style="9" customWidth="1"/>
    <col min="34" max="34" width="11" style="9" bestFit="1" customWidth="1"/>
    <col min="35" max="16384" width="8.83203125" style="9" customWidth="1"/>
  </cols>
  <sheetData>
    <row r="1" ht="13.5">
      <c r="A1" s="9" t="s">
        <v>20</v>
      </c>
    </row>
    <row r="2" ht="13.5">
      <c r="A2" s="9" t="s">
        <v>21</v>
      </c>
    </row>
    <row r="3" ht="13.5">
      <c r="A3" s="9" t="s">
        <v>22</v>
      </c>
    </row>
    <row r="4" spans="4:26" ht="13.5">
      <c r="D4" s="33" t="s">
        <v>62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4:32" ht="13.5">
      <c r="D5" s="33" t="s">
        <v>1</v>
      </c>
      <c r="E5" s="33"/>
      <c r="F5" s="33"/>
      <c r="G5" s="33"/>
      <c r="H5" s="33"/>
      <c r="I5" s="33"/>
      <c r="J5" s="33"/>
      <c r="L5" s="33" t="s">
        <v>5</v>
      </c>
      <c r="M5" s="33"/>
      <c r="N5" s="33"/>
      <c r="O5" s="33"/>
      <c r="P5" s="33"/>
      <c r="Q5" s="33"/>
      <c r="R5" s="33"/>
      <c r="T5" s="33" t="s">
        <v>6</v>
      </c>
      <c r="U5" s="33"/>
      <c r="V5" s="33"/>
      <c r="W5" s="33"/>
      <c r="X5" s="33"/>
      <c r="Y5" s="33"/>
      <c r="Z5" s="33"/>
      <c r="AB5" s="34" t="s">
        <v>60</v>
      </c>
      <c r="AC5" s="34"/>
      <c r="AD5" s="34"/>
      <c r="AE5" s="34"/>
      <c r="AF5" s="34"/>
    </row>
    <row r="6" spans="2:32" s="13" customFormat="1" ht="66.75" customHeight="1">
      <c r="B6" s="20"/>
      <c r="D6" s="13" t="s">
        <v>23</v>
      </c>
      <c r="E6" s="13" t="s">
        <v>24</v>
      </c>
      <c r="F6" s="13" t="s">
        <v>25</v>
      </c>
      <c r="G6" s="13" t="str">
        <f>+$AC$6</f>
        <v>Amount Eligible for Carrying Charges</v>
      </c>
      <c r="H6" s="13" t="str">
        <f>+$AD$6</f>
        <v>Carrying Charge Rate</v>
      </c>
      <c r="I6" s="13" t="str">
        <f>+$AE$6</f>
        <v>Month Carrying Charges</v>
      </c>
      <c r="J6" s="13" t="str">
        <f>+$AF$6</f>
        <v>Cumulative Carrying Charge</v>
      </c>
      <c r="L6" s="13" t="s">
        <v>23</v>
      </c>
      <c r="M6" s="13" t="s">
        <v>24</v>
      </c>
      <c r="N6" s="13" t="s">
        <v>25</v>
      </c>
      <c r="O6" s="13" t="str">
        <f>+$AC$6</f>
        <v>Amount Eligible for Carrying Charges</v>
      </c>
      <c r="P6" s="13" t="str">
        <f>+$AD$6</f>
        <v>Carrying Charge Rate</v>
      </c>
      <c r="Q6" s="13" t="str">
        <f>+$AE$6</f>
        <v>Month Carrying Charges</v>
      </c>
      <c r="R6" s="13" t="str">
        <f>+$AF$6</f>
        <v>Cumulative Carrying Charge</v>
      </c>
      <c r="T6" s="13" t="s">
        <v>23</v>
      </c>
      <c r="U6" s="13" t="s">
        <v>24</v>
      </c>
      <c r="V6" s="13" t="s">
        <v>25</v>
      </c>
      <c r="W6" s="13" t="str">
        <f>+$AC$6</f>
        <v>Amount Eligible for Carrying Charges</v>
      </c>
      <c r="X6" s="13" t="str">
        <f>+$AD$6</f>
        <v>Carrying Charge Rate</v>
      </c>
      <c r="Y6" s="13" t="str">
        <f>+$AE$6</f>
        <v>Month Carrying Charges</v>
      </c>
      <c r="Z6" s="13" t="str">
        <f>+$AF$6</f>
        <v>Cumulative Carrying Charge</v>
      </c>
      <c r="AB6" s="13" t="s">
        <v>44</v>
      </c>
      <c r="AC6" s="13" t="s">
        <v>28</v>
      </c>
      <c r="AD6" s="13" t="s">
        <v>29</v>
      </c>
      <c r="AE6" s="13" t="s">
        <v>31</v>
      </c>
      <c r="AF6" s="13" t="s">
        <v>32</v>
      </c>
    </row>
    <row r="7" spans="2:32" ht="13.5">
      <c r="B7" s="21" t="s">
        <v>26</v>
      </c>
      <c r="C7" s="10"/>
      <c r="D7" s="18">
        <f>+Data!D135</f>
        <v>59072</v>
      </c>
      <c r="E7" s="9">
        <v>0.73</v>
      </c>
      <c r="F7" s="17">
        <f>+D7*E7</f>
        <v>43122.56</v>
      </c>
      <c r="G7" s="17">
        <f>+F7</f>
        <v>43122.56</v>
      </c>
      <c r="H7" s="22">
        <f>+$AD7</f>
        <v>0</v>
      </c>
      <c r="I7" s="9">
        <f>ROUND(+G7*H7/12,2)</f>
        <v>0</v>
      </c>
      <c r="J7" s="16">
        <f>ROUND(+I7,2)</f>
        <v>0</v>
      </c>
      <c r="L7" s="18">
        <f>+Data!F135</f>
        <v>5123</v>
      </c>
      <c r="M7" s="9">
        <v>0.72</v>
      </c>
      <c r="N7" s="17">
        <f>+L7*M7</f>
        <v>3688.56</v>
      </c>
      <c r="O7" s="17">
        <f>+N7</f>
        <v>3688.56</v>
      </c>
      <c r="P7" s="22">
        <f>+$AD7</f>
        <v>0</v>
      </c>
      <c r="Q7" s="9">
        <f>ROUND(+O7*P7/12,2)</f>
        <v>0</v>
      </c>
      <c r="R7" s="16">
        <f>ROUND(+Q7,2)</f>
        <v>0</v>
      </c>
      <c r="T7" s="12">
        <f>+Data!I135</f>
        <v>998</v>
      </c>
      <c r="U7" s="9">
        <v>0.46</v>
      </c>
      <c r="V7" s="17">
        <f>+T7*U7</f>
        <v>459.08000000000004</v>
      </c>
      <c r="W7" s="17">
        <f>+V7</f>
        <v>459.08000000000004</v>
      </c>
      <c r="X7" s="22">
        <f>+$AD7</f>
        <v>0</v>
      </c>
      <c r="Y7" s="9">
        <f>ROUND(+W7*X7/12,2)</f>
        <v>0</v>
      </c>
      <c r="Z7" s="16">
        <f>ROUND(+Y7,2)</f>
        <v>0</v>
      </c>
      <c r="AB7" s="16">
        <f aca="true" t="shared" si="0" ref="AB7:AB18">ROUND(+F7+N7+V7,2)</f>
        <v>47270.2</v>
      </c>
      <c r="AC7" s="16">
        <f>ROUND(+AB7,2)</f>
        <v>47270.2</v>
      </c>
      <c r="AD7" s="14">
        <v>0</v>
      </c>
      <c r="AE7" s="9">
        <f>ROUND(+AC7*AD7/12,2)</f>
        <v>0</v>
      </c>
      <c r="AF7" s="15">
        <f>ROUND(+AE7,2)</f>
        <v>0</v>
      </c>
    </row>
    <row r="8" spans="2:32" ht="13.5">
      <c r="B8" s="21" t="s">
        <v>33</v>
      </c>
      <c r="C8" s="10"/>
      <c r="D8" s="18">
        <f>+Data!D136</f>
        <v>59132</v>
      </c>
      <c r="E8" s="9">
        <v>0.73</v>
      </c>
      <c r="F8" s="17">
        <f>+D8*E8</f>
        <v>43166.36</v>
      </c>
      <c r="G8" s="17">
        <f>+G7+F8</f>
        <v>86288.92</v>
      </c>
      <c r="H8" s="22">
        <f aca="true" t="shared" si="1" ref="H8:H18">+$AD8</f>
        <v>0.0147</v>
      </c>
      <c r="I8" s="9">
        <f>ROUND(+G8*H8/12,2)</f>
        <v>105.7</v>
      </c>
      <c r="J8" s="16">
        <f>ROUND(+I8+J7,2)</f>
        <v>105.7</v>
      </c>
      <c r="L8" s="18">
        <f>+Data!F136</f>
        <v>5127</v>
      </c>
      <c r="M8" s="9">
        <v>0.72</v>
      </c>
      <c r="N8" s="17">
        <f>+L8*M8</f>
        <v>3691.44</v>
      </c>
      <c r="O8" s="17">
        <f>+O7+N8</f>
        <v>7380</v>
      </c>
      <c r="P8" s="22">
        <f aca="true" t="shared" si="2" ref="P8:P18">+$AD8</f>
        <v>0.0147</v>
      </c>
      <c r="Q8" s="9">
        <f>ROUND(+O8*P8/12,2)</f>
        <v>9.04</v>
      </c>
      <c r="R8" s="16">
        <f>ROUND(+Q8+R7,2)</f>
        <v>9.04</v>
      </c>
      <c r="T8" s="12">
        <f>+Data!I136</f>
        <v>999</v>
      </c>
      <c r="U8" s="9">
        <v>0.46</v>
      </c>
      <c r="V8" s="17">
        <f>+T8*U8</f>
        <v>459.54</v>
      </c>
      <c r="W8" s="17">
        <f>+W7+V8</f>
        <v>918.6200000000001</v>
      </c>
      <c r="X8" s="22">
        <f aca="true" t="shared" si="3" ref="X8:X18">+$AD8</f>
        <v>0.0147</v>
      </c>
      <c r="Y8" s="9">
        <f>ROUND(+W8*X8/12,2)</f>
        <v>1.13</v>
      </c>
      <c r="Z8" s="16">
        <f>ROUND(+Y8+Z7,2)</f>
        <v>1.13</v>
      </c>
      <c r="AB8" s="16">
        <f t="shared" si="0"/>
        <v>47317.34</v>
      </c>
      <c r="AC8" s="16">
        <f>ROUND(+AB8+AC7,2)</f>
        <v>94587.54</v>
      </c>
      <c r="AD8" s="14">
        <v>0.0147</v>
      </c>
      <c r="AE8" s="17">
        <f aca="true" t="shared" si="4" ref="AE8:AE18">ROUND(+AC8*AD8/12,2)</f>
        <v>115.87</v>
      </c>
      <c r="AF8" s="15">
        <f>ROUND(+AF7+AE8,2)</f>
        <v>115.87</v>
      </c>
    </row>
    <row r="9" spans="2:32" ht="13.5">
      <c r="B9" s="31" t="s">
        <v>34</v>
      </c>
      <c r="C9" s="27"/>
      <c r="D9" s="28">
        <f>+Data!D137</f>
        <v>59180</v>
      </c>
      <c r="E9" s="27">
        <v>0.73</v>
      </c>
      <c r="F9" s="29">
        <f aca="true" t="shared" si="5" ref="F9:F18">+D9*E9</f>
        <v>43201.4</v>
      </c>
      <c r="G9" s="29">
        <f aca="true" t="shared" si="6" ref="G9:G18">+G8+F9</f>
        <v>129490.32</v>
      </c>
      <c r="H9" s="30">
        <f t="shared" si="1"/>
        <v>0.0147</v>
      </c>
      <c r="I9" s="27">
        <f aca="true" t="shared" si="7" ref="I9:I18">ROUND(+G9*H9/12,2)</f>
        <v>158.63</v>
      </c>
      <c r="J9" s="32">
        <f aca="true" t="shared" si="8" ref="J9:J18">ROUND(+I9+J8,2)</f>
        <v>264.33</v>
      </c>
      <c r="L9" s="18">
        <f>+Data!F137</f>
        <v>5135</v>
      </c>
      <c r="M9" s="9">
        <v>0.72</v>
      </c>
      <c r="N9" s="17">
        <f aca="true" t="shared" si="9" ref="N9:N18">+L9*M9</f>
        <v>3697.2</v>
      </c>
      <c r="O9" s="17">
        <f aca="true" t="shared" si="10" ref="O9:O18">+O8+N9</f>
        <v>11077.2</v>
      </c>
      <c r="P9" s="22">
        <f t="shared" si="2"/>
        <v>0.0147</v>
      </c>
      <c r="Q9" s="9">
        <f aca="true" t="shared" si="11" ref="Q9:Q18">ROUND(+O9*P9/12,2)</f>
        <v>13.57</v>
      </c>
      <c r="R9" s="16">
        <f aca="true" t="shared" si="12" ref="R9:R18">ROUND(+Q9+R8,2)</f>
        <v>22.61</v>
      </c>
      <c r="T9" s="12">
        <f>+Data!I137</f>
        <v>1000</v>
      </c>
      <c r="U9" s="9">
        <v>0.46</v>
      </c>
      <c r="V9" s="17">
        <f aca="true" t="shared" si="13" ref="V9:V18">+T9*U9</f>
        <v>460</v>
      </c>
      <c r="W9" s="17">
        <f aca="true" t="shared" si="14" ref="W9:W18">+W8+V9</f>
        <v>1378.6200000000001</v>
      </c>
      <c r="X9" s="22">
        <f t="shared" si="3"/>
        <v>0.0147</v>
      </c>
      <c r="Y9" s="9">
        <f aca="true" t="shared" si="15" ref="Y9:Y18">ROUND(+W9*X9/12,2)</f>
        <v>1.69</v>
      </c>
      <c r="Z9" s="16">
        <f aca="true" t="shared" si="16" ref="Z9:Z18">ROUND(+Y9+Z8,2)</f>
        <v>2.82</v>
      </c>
      <c r="AB9" s="16">
        <f t="shared" si="0"/>
        <v>47358.6</v>
      </c>
      <c r="AC9" s="16">
        <f aca="true" t="shared" si="17" ref="AC9:AC18">ROUND(+AB9+AC8,2)</f>
        <v>141946.14</v>
      </c>
      <c r="AD9" s="14">
        <v>0.0147</v>
      </c>
      <c r="AE9" s="17">
        <f t="shared" si="4"/>
        <v>173.88</v>
      </c>
      <c r="AF9" s="15">
        <f aca="true" t="shared" si="18" ref="AF9:AF18">ROUND(+AF8+AE9,2)</f>
        <v>289.75</v>
      </c>
    </row>
    <row r="10" spans="2:32" ht="13.5">
      <c r="B10" s="31" t="s">
        <v>35</v>
      </c>
      <c r="C10" s="27"/>
      <c r="D10" s="28">
        <f>+Data!D138</f>
        <v>59175</v>
      </c>
      <c r="E10" s="27">
        <v>0.73</v>
      </c>
      <c r="F10" s="29">
        <f t="shared" si="5"/>
        <v>43197.75</v>
      </c>
      <c r="G10" s="29">
        <f t="shared" si="6"/>
        <v>172688.07</v>
      </c>
      <c r="H10" s="30">
        <f t="shared" si="1"/>
        <v>0.0147</v>
      </c>
      <c r="I10" s="27">
        <f t="shared" si="7"/>
        <v>211.54</v>
      </c>
      <c r="J10" s="32">
        <f t="shared" si="8"/>
        <v>475.87</v>
      </c>
      <c r="L10" s="18">
        <f>+Data!F138</f>
        <v>5147</v>
      </c>
      <c r="M10" s="9">
        <v>0.72</v>
      </c>
      <c r="N10" s="17">
        <f t="shared" si="9"/>
        <v>3705.8399999999997</v>
      </c>
      <c r="O10" s="17">
        <f t="shared" si="10"/>
        <v>14783.04</v>
      </c>
      <c r="P10" s="22">
        <f t="shared" si="2"/>
        <v>0.0147</v>
      </c>
      <c r="Q10" s="9">
        <f t="shared" si="11"/>
        <v>18.11</v>
      </c>
      <c r="R10" s="16">
        <f t="shared" si="12"/>
        <v>40.72</v>
      </c>
      <c r="T10" s="12">
        <f>+Data!I138</f>
        <v>999</v>
      </c>
      <c r="U10" s="9">
        <v>0.46</v>
      </c>
      <c r="V10" s="17">
        <f t="shared" si="13"/>
        <v>459.54</v>
      </c>
      <c r="W10" s="17">
        <f t="shared" si="14"/>
        <v>1838.16</v>
      </c>
      <c r="X10" s="22">
        <f t="shared" si="3"/>
        <v>0.0147</v>
      </c>
      <c r="Y10" s="9">
        <f t="shared" si="15"/>
        <v>2.25</v>
      </c>
      <c r="Z10" s="16">
        <f t="shared" si="16"/>
        <v>5.07</v>
      </c>
      <c r="AB10" s="16">
        <f t="shared" si="0"/>
        <v>47363.13</v>
      </c>
      <c r="AC10" s="16">
        <f t="shared" si="17"/>
        <v>189309.27</v>
      </c>
      <c r="AD10" s="14">
        <v>0.0147</v>
      </c>
      <c r="AE10" s="17">
        <f t="shared" si="4"/>
        <v>231.9</v>
      </c>
      <c r="AF10" s="15">
        <f t="shared" si="18"/>
        <v>521.65</v>
      </c>
    </row>
    <row r="11" spans="2:32" ht="13.5">
      <c r="B11" s="31" t="s">
        <v>36</v>
      </c>
      <c r="C11" s="27"/>
      <c r="D11" s="28">
        <f>+Data!D139</f>
        <v>59185</v>
      </c>
      <c r="E11" s="27">
        <v>0.73</v>
      </c>
      <c r="F11" s="29">
        <f t="shared" si="5"/>
        <v>43205.049999999996</v>
      </c>
      <c r="G11" s="29">
        <f t="shared" si="6"/>
        <v>215893.12</v>
      </c>
      <c r="H11" s="30">
        <f t="shared" si="1"/>
        <v>0.0147</v>
      </c>
      <c r="I11" s="27">
        <f t="shared" si="7"/>
        <v>264.47</v>
      </c>
      <c r="J11" s="32">
        <f t="shared" si="8"/>
        <v>740.34</v>
      </c>
      <c r="L11" s="18">
        <f>+Data!F139</f>
        <v>5148</v>
      </c>
      <c r="M11" s="9">
        <v>0.72</v>
      </c>
      <c r="N11" s="17">
        <f t="shared" si="9"/>
        <v>3706.56</v>
      </c>
      <c r="O11" s="17">
        <f t="shared" si="10"/>
        <v>18489.600000000002</v>
      </c>
      <c r="P11" s="22">
        <f t="shared" si="2"/>
        <v>0.0147</v>
      </c>
      <c r="Q11" s="9">
        <f t="shared" si="11"/>
        <v>22.65</v>
      </c>
      <c r="R11" s="16">
        <f t="shared" si="12"/>
        <v>63.37</v>
      </c>
      <c r="T11" s="12">
        <f>+Data!I139</f>
        <v>999</v>
      </c>
      <c r="U11" s="9">
        <v>0.46</v>
      </c>
      <c r="V11" s="17">
        <f t="shared" si="13"/>
        <v>459.54</v>
      </c>
      <c r="W11" s="17">
        <f t="shared" si="14"/>
        <v>2297.7000000000003</v>
      </c>
      <c r="X11" s="22">
        <f t="shared" si="3"/>
        <v>0.0147</v>
      </c>
      <c r="Y11" s="9">
        <f t="shared" si="15"/>
        <v>2.81</v>
      </c>
      <c r="Z11" s="16">
        <f t="shared" si="16"/>
        <v>7.88</v>
      </c>
      <c r="AB11" s="16">
        <f t="shared" si="0"/>
        <v>47371.15</v>
      </c>
      <c r="AC11" s="16">
        <f t="shared" si="17"/>
        <v>236680.42</v>
      </c>
      <c r="AD11" s="14">
        <v>0.0147</v>
      </c>
      <c r="AE11" s="17">
        <f t="shared" si="4"/>
        <v>289.93</v>
      </c>
      <c r="AF11" s="15">
        <f t="shared" si="18"/>
        <v>811.58</v>
      </c>
    </row>
    <row r="12" spans="2:32" ht="13.5">
      <c r="B12" s="31" t="s">
        <v>37</v>
      </c>
      <c r="C12" s="27"/>
      <c r="D12" s="28">
        <f>+Data!D140</f>
        <v>59026</v>
      </c>
      <c r="E12" s="27">
        <v>0.73</v>
      </c>
      <c r="F12" s="29">
        <f t="shared" si="5"/>
        <v>43088.979999999996</v>
      </c>
      <c r="G12" s="29">
        <f t="shared" si="6"/>
        <v>258982.09999999998</v>
      </c>
      <c r="H12" s="30">
        <f t="shared" si="1"/>
        <v>0.0147</v>
      </c>
      <c r="I12" s="27">
        <f t="shared" si="7"/>
        <v>317.25</v>
      </c>
      <c r="J12" s="32">
        <f t="shared" si="8"/>
        <v>1057.59</v>
      </c>
      <c r="L12" s="18">
        <f>+Data!F140</f>
        <v>5150</v>
      </c>
      <c r="M12" s="9">
        <v>0.72</v>
      </c>
      <c r="N12" s="17">
        <f t="shared" si="9"/>
        <v>3708</v>
      </c>
      <c r="O12" s="17">
        <f t="shared" si="10"/>
        <v>22197.600000000002</v>
      </c>
      <c r="P12" s="22">
        <f t="shared" si="2"/>
        <v>0.0147</v>
      </c>
      <c r="Q12" s="9">
        <f t="shared" si="11"/>
        <v>27.19</v>
      </c>
      <c r="R12" s="16">
        <f t="shared" si="12"/>
        <v>90.56</v>
      </c>
      <c r="T12" s="12">
        <f>+Data!I140</f>
        <v>998</v>
      </c>
      <c r="U12" s="9">
        <v>0.46</v>
      </c>
      <c r="V12" s="17">
        <f t="shared" si="13"/>
        <v>459.08000000000004</v>
      </c>
      <c r="W12" s="17">
        <f t="shared" si="14"/>
        <v>2756.78</v>
      </c>
      <c r="X12" s="22">
        <f t="shared" si="3"/>
        <v>0.0147</v>
      </c>
      <c r="Y12" s="9">
        <f t="shared" si="15"/>
        <v>3.38</v>
      </c>
      <c r="Z12" s="16">
        <f t="shared" si="16"/>
        <v>11.26</v>
      </c>
      <c r="AB12" s="16">
        <f t="shared" si="0"/>
        <v>47256.06</v>
      </c>
      <c r="AC12" s="16">
        <f t="shared" si="17"/>
        <v>283936.48</v>
      </c>
      <c r="AD12" s="14">
        <v>0.0147</v>
      </c>
      <c r="AE12" s="17">
        <f t="shared" si="4"/>
        <v>347.82</v>
      </c>
      <c r="AF12" s="15">
        <f t="shared" si="18"/>
        <v>1159.4</v>
      </c>
    </row>
    <row r="13" spans="2:32" ht="13.5">
      <c r="B13" s="31" t="s">
        <v>38</v>
      </c>
      <c r="C13" s="27"/>
      <c r="D13" s="28">
        <f>+Data!D141</f>
        <v>59073</v>
      </c>
      <c r="E13" s="27">
        <v>0.73</v>
      </c>
      <c r="F13" s="29">
        <f t="shared" si="5"/>
        <v>43123.29</v>
      </c>
      <c r="G13" s="29">
        <f t="shared" si="6"/>
        <v>302105.38999999996</v>
      </c>
      <c r="H13" s="30">
        <f t="shared" si="1"/>
        <v>0.0147</v>
      </c>
      <c r="I13" s="27">
        <f t="shared" si="7"/>
        <v>370.08</v>
      </c>
      <c r="J13" s="32">
        <f t="shared" si="8"/>
        <v>1427.67</v>
      </c>
      <c r="L13" s="18">
        <f>+Data!F141</f>
        <v>5162</v>
      </c>
      <c r="M13" s="9">
        <v>0.72</v>
      </c>
      <c r="N13" s="17">
        <f t="shared" si="9"/>
        <v>3716.64</v>
      </c>
      <c r="O13" s="17">
        <f t="shared" si="10"/>
        <v>25914.24</v>
      </c>
      <c r="P13" s="22">
        <f t="shared" si="2"/>
        <v>0.0147</v>
      </c>
      <c r="Q13" s="9">
        <f t="shared" si="11"/>
        <v>31.74</v>
      </c>
      <c r="R13" s="16">
        <f t="shared" si="12"/>
        <v>122.3</v>
      </c>
      <c r="T13" s="12">
        <f>+Data!I141</f>
        <v>1000</v>
      </c>
      <c r="U13" s="9">
        <v>0.46</v>
      </c>
      <c r="V13" s="17">
        <f t="shared" si="13"/>
        <v>460</v>
      </c>
      <c r="W13" s="17">
        <f t="shared" si="14"/>
        <v>3216.78</v>
      </c>
      <c r="X13" s="22">
        <f t="shared" si="3"/>
        <v>0.0147</v>
      </c>
      <c r="Y13" s="9">
        <f t="shared" si="15"/>
        <v>3.94</v>
      </c>
      <c r="Z13" s="16">
        <f t="shared" si="16"/>
        <v>15.2</v>
      </c>
      <c r="AB13" s="16">
        <f t="shared" si="0"/>
        <v>47299.93</v>
      </c>
      <c r="AC13" s="16">
        <f t="shared" si="17"/>
        <v>331236.41</v>
      </c>
      <c r="AD13" s="14">
        <v>0.0147</v>
      </c>
      <c r="AE13" s="17">
        <f t="shared" si="4"/>
        <v>405.76</v>
      </c>
      <c r="AF13" s="15">
        <f t="shared" si="18"/>
        <v>1565.16</v>
      </c>
    </row>
    <row r="14" spans="2:32" ht="13.5">
      <c r="B14" s="31" t="s">
        <v>39</v>
      </c>
      <c r="C14" s="27"/>
      <c r="D14" s="28">
        <f>+Data!D142</f>
        <v>59257</v>
      </c>
      <c r="E14" s="27">
        <v>0.73</v>
      </c>
      <c r="F14" s="29">
        <f t="shared" si="5"/>
        <v>43257.61</v>
      </c>
      <c r="G14" s="29">
        <f t="shared" si="6"/>
        <v>345362.99999999994</v>
      </c>
      <c r="H14" s="30">
        <f t="shared" si="1"/>
        <v>0.0147</v>
      </c>
      <c r="I14" s="27">
        <f t="shared" si="7"/>
        <v>423.07</v>
      </c>
      <c r="J14" s="32">
        <f t="shared" si="8"/>
        <v>1850.74</v>
      </c>
      <c r="L14" s="18">
        <f>+Data!F142</f>
        <v>5168</v>
      </c>
      <c r="M14" s="9">
        <v>0.72</v>
      </c>
      <c r="N14" s="17">
        <f t="shared" si="9"/>
        <v>3720.96</v>
      </c>
      <c r="O14" s="17">
        <f t="shared" si="10"/>
        <v>29635.2</v>
      </c>
      <c r="P14" s="22">
        <f t="shared" si="2"/>
        <v>0.0147</v>
      </c>
      <c r="Q14" s="9">
        <f t="shared" si="11"/>
        <v>36.3</v>
      </c>
      <c r="R14" s="16">
        <f t="shared" si="12"/>
        <v>158.6</v>
      </c>
      <c r="T14" s="12">
        <f>+Data!I142</f>
        <v>1004</v>
      </c>
      <c r="U14" s="9">
        <v>0.46</v>
      </c>
      <c r="V14" s="17">
        <f t="shared" si="13"/>
        <v>461.84000000000003</v>
      </c>
      <c r="W14" s="17">
        <f t="shared" si="14"/>
        <v>3678.6200000000003</v>
      </c>
      <c r="X14" s="22">
        <f t="shared" si="3"/>
        <v>0.0147</v>
      </c>
      <c r="Y14" s="9">
        <f t="shared" si="15"/>
        <v>4.51</v>
      </c>
      <c r="Z14" s="16">
        <f t="shared" si="16"/>
        <v>19.71</v>
      </c>
      <c r="AB14" s="16">
        <f t="shared" si="0"/>
        <v>47440.41</v>
      </c>
      <c r="AC14" s="16">
        <f t="shared" si="17"/>
        <v>378676.82</v>
      </c>
      <c r="AD14" s="14">
        <v>0.0147</v>
      </c>
      <c r="AE14" s="17">
        <f t="shared" si="4"/>
        <v>463.88</v>
      </c>
      <c r="AF14" s="15">
        <f t="shared" si="18"/>
        <v>2029.04</v>
      </c>
    </row>
    <row r="15" spans="2:32" ht="13.5">
      <c r="B15" s="31" t="s">
        <v>40</v>
      </c>
      <c r="C15" s="27"/>
      <c r="D15" s="28">
        <f>+Data!D143</f>
        <v>59253</v>
      </c>
      <c r="E15" s="27">
        <v>0.73</v>
      </c>
      <c r="F15" s="29">
        <f t="shared" si="5"/>
        <v>43254.69</v>
      </c>
      <c r="G15" s="29">
        <f t="shared" si="6"/>
        <v>388617.68999999994</v>
      </c>
      <c r="H15" s="30">
        <f t="shared" si="1"/>
        <v>0.0147</v>
      </c>
      <c r="I15" s="27">
        <f t="shared" si="7"/>
        <v>476.06</v>
      </c>
      <c r="J15" s="32">
        <f t="shared" si="8"/>
        <v>2326.8</v>
      </c>
      <c r="L15" s="18">
        <f>+Data!F143</f>
        <v>5182</v>
      </c>
      <c r="M15" s="9">
        <v>0.72</v>
      </c>
      <c r="N15" s="17">
        <f t="shared" si="9"/>
        <v>3731.04</v>
      </c>
      <c r="O15" s="17">
        <f t="shared" si="10"/>
        <v>33366.24</v>
      </c>
      <c r="P15" s="22">
        <f t="shared" si="2"/>
        <v>0.0147</v>
      </c>
      <c r="Q15" s="9">
        <f t="shared" si="11"/>
        <v>40.87</v>
      </c>
      <c r="R15" s="16">
        <f t="shared" si="12"/>
        <v>199.47</v>
      </c>
      <c r="T15" s="12">
        <f>+Data!I143</f>
        <v>1001</v>
      </c>
      <c r="U15" s="9">
        <v>0.46</v>
      </c>
      <c r="V15" s="17">
        <f t="shared" si="13"/>
        <v>460.46000000000004</v>
      </c>
      <c r="W15" s="17">
        <f t="shared" si="14"/>
        <v>4139.08</v>
      </c>
      <c r="X15" s="22">
        <f t="shared" si="3"/>
        <v>0.0147</v>
      </c>
      <c r="Y15" s="9">
        <f t="shared" si="15"/>
        <v>5.07</v>
      </c>
      <c r="Z15" s="16">
        <f t="shared" si="16"/>
        <v>24.78</v>
      </c>
      <c r="AB15" s="16">
        <f t="shared" si="0"/>
        <v>47446.19</v>
      </c>
      <c r="AC15" s="16">
        <f t="shared" si="17"/>
        <v>426123.01</v>
      </c>
      <c r="AD15" s="14">
        <v>0.0147</v>
      </c>
      <c r="AE15" s="17">
        <f t="shared" si="4"/>
        <v>522</v>
      </c>
      <c r="AF15" s="15">
        <f t="shared" si="18"/>
        <v>2551.04</v>
      </c>
    </row>
    <row r="16" spans="2:32" ht="13.5">
      <c r="B16" s="31" t="s">
        <v>41</v>
      </c>
      <c r="C16" s="27"/>
      <c r="D16" s="28">
        <f>+Data!D144</f>
        <v>59267</v>
      </c>
      <c r="E16" s="27">
        <v>0.73</v>
      </c>
      <c r="F16" s="29">
        <f t="shared" si="5"/>
        <v>43264.909999999996</v>
      </c>
      <c r="G16" s="29">
        <f t="shared" si="6"/>
        <v>431882.5999999999</v>
      </c>
      <c r="H16" s="30">
        <f t="shared" si="1"/>
        <v>0.0147</v>
      </c>
      <c r="I16" s="27">
        <f t="shared" si="7"/>
        <v>529.06</v>
      </c>
      <c r="J16" s="32">
        <f t="shared" si="8"/>
        <v>2855.86</v>
      </c>
      <c r="L16" s="18">
        <f>+Data!F144</f>
        <v>5180</v>
      </c>
      <c r="M16" s="9">
        <v>0.72</v>
      </c>
      <c r="N16" s="17">
        <f t="shared" si="9"/>
        <v>3729.6</v>
      </c>
      <c r="O16" s="17">
        <f t="shared" si="10"/>
        <v>37095.84</v>
      </c>
      <c r="P16" s="22">
        <f t="shared" si="2"/>
        <v>0.0147</v>
      </c>
      <c r="Q16" s="9">
        <f t="shared" si="11"/>
        <v>45.44</v>
      </c>
      <c r="R16" s="16">
        <f t="shared" si="12"/>
        <v>244.91</v>
      </c>
      <c r="T16" s="12">
        <f>+Data!I144</f>
        <v>1002</v>
      </c>
      <c r="U16" s="9">
        <v>0.46</v>
      </c>
      <c r="V16" s="17">
        <f t="shared" si="13"/>
        <v>460.92</v>
      </c>
      <c r="W16" s="17">
        <f t="shared" si="14"/>
        <v>4600</v>
      </c>
      <c r="X16" s="22">
        <f t="shared" si="3"/>
        <v>0.0147</v>
      </c>
      <c r="Y16" s="9">
        <f t="shared" si="15"/>
        <v>5.64</v>
      </c>
      <c r="Z16" s="16">
        <f t="shared" si="16"/>
        <v>30.42</v>
      </c>
      <c r="AB16" s="16">
        <f t="shared" si="0"/>
        <v>47455.43</v>
      </c>
      <c r="AC16" s="16">
        <f t="shared" si="17"/>
        <v>473578.44</v>
      </c>
      <c r="AD16" s="14">
        <v>0.0147</v>
      </c>
      <c r="AE16" s="17">
        <f t="shared" si="4"/>
        <v>580.13</v>
      </c>
      <c r="AF16" s="15">
        <f t="shared" si="18"/>
        <v>3131.17</v>
      </c>
    </row>
    <row r="17" spans="2:32" ht="13.5">
      <c r="B17" s="31" t="s">
        <v>42</v>
      </c>
      <c r="C17" s="27"/>
      <c r="D17" s="28">
        <f>+Data!D145</f>
        <v>59270</v>
      </c>
      <c r="E17" s="27">
        <v>0.73</v>
      </c>
      <c r="F17" s="29">
        <f t="shared" si="5"/>
        <v>43267.1</v>
      </c>
      <c r="G17" s="29">
        <f t="shared" si="6"/>
        <v>475149.6999999999</v>
      </c>
      <c r="H17" s="30">
        <f t="shared" si="1"/>
        <v>0.0147</v>
      </c>
      <c r="I17" s="27">
        <f t="shared" si="7"/>
        <v>582.06</v>
      </c>
      <c r="J17" s="32">
        <f t="shared" si="8"/>
        <v>3437.92</v>
      </c>
      <c r="L17" s="18">
        <f>+Data!F145</f>
        <v>5183</v>
      </c>
      <c r="M17" s="9">
        <v>0.72</v>
      </c>
      <c r="N17" s="17">
        <f t="shared" si="9"/>
        <v>3731.7599999999998</v>
      </c>
      <c r="O17" s="17">
        <f t="shared" si="10"/>
        <v>40827.6</v>
      </c>
      <c r="P17" s="22">
        <f t="shared" si="2"/>
        <v>0.0147</v>
      </c>
      <c r="Q17" s="9">
        <f t="shared" si="11"/>
        <v>50.01</v>
      </c>
      <c r="R17" s="16">
        <f t="shared" si="12"/>
        <v>294.92</v>
      </c>
      <c r="T17" s="12">
        <f>+Data!I145</f>
        <v>1004</v>
      </c>
      <c r="U17" s="9">
        <v>0.46</v>
      </c>
      <c r="V17" s="17">
        <f t="shared" si="13"/>
        <v>461.84000000000003</v>
      </c>
      <c r="W17" s="17">
        <f t="shared" si="14"/>
        <v>5061.84</v>
      </c>
      <c r="X17" s="22">
        <f t="shared" si="3"/>
        <v>0.0147</v>
      </c>
      <c r="Y17" s="9">
        <f t="shared" si="15"/>
        <v>6.2</v>
      </c>
      <c r="Z17" s="16">
        <f t="shared" si="16"/>
        <v>36.62</v>
      </c>
      <c r="AB17" s="16">
        <f t="shared" si="0"/>
        <v>47460.7</v>
      </c>
      <c r="AC17" s="16">
        <f t="shared" si="17"/>
        <v>521039.14</v>
      </c>
      <c r="AD17" s="14">
        <v>0.0147</v>
      </c>
      <c r="AE17" s="17">
        <f t="shared" si="4"/>
        <v>638.27</v>
      </c>
      <c r="AF17" s="15">
        <f t="shared" si="18"/>
        <v>3769.44</v>
      </c>
    </row>
    <row r="18" spans="2:32" ht="13.5">
      <c r="B18" s="31" t="s">
        <v>43</v>
      </c>
      <c r="C18" s="27"/>
      <c r="D18" s="28">
        <f>+Data!D146</f>
        <v>59258</v>
      </c>
      <c r="E18" s="27">
        <v>0.73</v>
      </c>
      <c r="F18" s="29">
        <f t="shared" si="5"/>
        <v>43258.34</v>
      </c>
      <c r="G18" s="29">
        <f t="shared" si="6"/>
        <v>518408.0399999999</v>
      </c>
      <c r="H18" s="30">
        <f t="shared" si="1"/>
        <v>0.0147</v>
      </c>
      <c r="I18" s="27">
        <f t="shared" si="7"/>
        <v>635.05</v>
      </c>
      <c r="J18" s="32">
        <f t="shared" si="8"/>
        <v>4072.97</v>
      </c>
      <c r="L18" s="18">
        <f>+Data!F146</f>
        <v>5142</v>
      </c>
      <c r="M18" s="9">
        <v>0.72</v>
      </c>
      <c r="N18" s="17">
        <f t="shared" si="9"/>
        <v>3702.24</v>
      </c>
      <c r="O18" s="17">
        <f t="shared" si="10"/>
        <v>44529.84</v>
      </c>
      <c r="P18" s="22">
        <f t="shared" si="2"/>
        <v>0.0147</v>
      </c>
      <c r="Q18" s="9">
        <f t="shared" si="11"/>
        <v>54.55</v>
      </c>
      <c r="R18" s="16">
        <f t="shared" si="12"/>
        <v>349.47</v>
      </c>
      <c r="T18" s="12">
        <f>+Data!I146</f>
        <v>1006</v>
      </c>
      <c r="U18" s="9">
        <v>0.46</v>
      </c>
      <c r="V18" s="17">
        <f t="shared" si="13"/>
        <v>462.76000000000005</v>
      </c>
      <c r="W18" s="17">
        <f t="shared" si="14"/>
        <v>5524.6</v>
      </c>
      <c r="X18" s="22">
        <f t="shared" si="3"/>
        <v>0.0147</v>
      </c>
      <c r="Y18" s="9">
        <f t="shared" si="15"/>
        <v>6.77</v>
      </c>
      <c r="Z18" s="16">
        <f t="shared" si="16"/>
        <v>43.39</v>
      </c>
      <c r="AB18" s="16">
        <f t="shared" si="0"/>
        <v>47423.34</v>
      </c>
      <c r="AC18" s="16">
        <f t="shared" si="17"/>
        <v>568462.48</v>
      </c>
      <c r="AD18" s="14">
        <v>0.0147</v>
      </c>
      <c r="AE18" s="17">
        <f t="shared" si="4"/>
        <v>696.37</v>
      </c>
      <c r="AF18" s="15">
        <f t="shared" si="18"/>
        <v>4465.81</v>
      </c>
    </row>
    <row r="19" spans="6:26" ht="13.5">
      <c r="F19" s="17"/>
      <c r="G19" s="17"/>
      <c r="H19" s="17"/>
      <c r="I19" s="17"/>
      <c r="J19" s="17"/>
      <c r="N19" s="17"/>
      <c r="O19" s="17"/>
      <c r="P19" s="17"/>
      <c r="Q19" s="17"/>
      <c r="R19" s="17"/>
      <c r="V19" s="17"/>
      <c r="W19" s="17"/>
      <c r="X19" s="17"/>
      <c r="Y19" s="17"/>
      <c r="Z19" s="17"/>
    </row>
    <row r="20" spans="2:34" ht="13.5">
      <c r="B20" s="19" t="s">
        <v>27</v>
      </c>
      <c r="F20" s="17">
        <f>SUM(F7:F19)</f>
        <v>518408.0399999999</v>
      </c>
      <c r="G20" s="17"/>
      <c r="H20" s="17"/>
      <c r="I20" s="17"/>
      <c r="J20" s="17">
        <f>+J18</f>
        <v>4072.97</v>
      </c>
      <c r="N20" s="17">
        <f>SUM(N7:N19)</f>
        <v>44529.84</v>
      </c>
      <c r="O20" s="17"/>
      <c r="P20" s="17"/>
      <c r="Q20" s="17"/>
      <c r="R20" s="17">
        <f>+R18</f>
        <v>349.47</v>
      </c>
      <c r="V20" s="17">
        <f>SUM(V7:V19)</f>
        <v>5524.6</v>
      </c>
      <c r="W20" s="17"/>
      <c r="X20" s="17"/>
      <c r="Y20" s="17"/>
      <c r="Z20" s="17">
        <f>+Z18</f>
        <v>43.39</v>
      </c>
      <c r="AC20" s="17">
        <f>+F20+N20+V20</f>
        <v>568462.4799999999</v>
      </c>
      <c r="AF20" s="9">
        <f>+AF18</f>
        <v>4465.81</v>
      </c>
      <c r="AH20" s="16"/>
    </row>
    <row r="21" spans="6:34" ht="13.5">
      <c r="F21" s="17"/>
      <c r="G21" s="17"/>
      <c r="H21" s="17"/>
      <c r="I21" s="17"/>
      <c r="J21" s="17"/>
      <c r="N21" s="17"/>
      <c r="O21" s="17"/>
      <c r="P21" s="17"/>
      <c r="Q21" s="17"/>
      <c r="R21" s="17"/>
      <c r="V21" s="17"/>
      <c r="W21" s="17"/>
      <c r="X21" s="17"/>
      <c r="Y21" s="17"/>
      <c r="Z21" s="17"/>
      <c r="AC21" s="17"/>
      <c r="AH21" s="16"/>
    </row>
    <row r="22" ht="29.25" customHeight="1">
      <c r="B22" s="26" t="s">
        <v>45</v>
      </c>
    </row>
    <row r="23" spans="4:26" ht="13.5">
      <c r="D23" s="33" t="s">
        <v>1</v>
      </c>
      <c r="E23" s="33"/>
      <c r="F23" s="33"/>
      <c r="G23" s="33"/>
      <c r="H23" s="33"/>
      <c r="I23" s="33"/>
      <c r="J23" s="33"/>
      <c r="L23" s="33" t="s">
        <v>5</v>
      </c>
      <c r="M23" s="33"/>
      <c r="N23" s="33"/>
      <c r="O23" s="33"/>
      <c r="P23" s="33"/>
      <c r="Q23" s="33"/>
      <c r="R23" s="33"/>
      <c r="T23" s="33" t="s">
        <v>6</v>
      </c>
      <c r="U23" s="33"/>
      <c r="V23" s="33"/>
      <c r="W23" s="33"/>
      <c r="X23" s="33"/>
      <c r="Y23" s="33"/>
      <c r="Z23" s="33"/>
    </row>
    <row r="24" spans="7:26" s="11" customFormat="1" ht="41.25">
      <c r="G24" s="11" t="s">
        <v>59</v>
      </c>
      <c r="H24" s="13" t="str">
        <f>+$AD$6</f>
        <v>Carrying Charge Rate</v>
      </c>
      <c r="I24" s="13" t="str">
        <f>+$AE$6</f>
        <v>Month Carrying Charges</v>
      </c>
      <c r="J24" s="13" t="str">
        <f>+$AF$6</f>
        <v>Cumulative Carrying Charge</v>
      </c>
      <c r="O24" s="11" t="s">
        <v>59</v>
      </c>
      <c r="P24" s="13" t="str">
        <f>+$AD$6</f>
        <v>Carrying Charge Rate</v>
      </c>
      <c r="Q24" s="13" t="str">
        <f>+$AE$6</f>
        <v>Month Carrying Charges</v>
      </c>
      <c r="R24" s="13" t="str">
        <f>+$AF$6</f>
        <v>Cumulative Carrying Charge</v>
      </c>
      <c r="W24" s="11" t="s">
        <v>59</v>
      </c>
      <c r="X24" s="13" t="str">
        <f>+$AD$6</f>
        <v>Carrying Charge Rate</v>
      </c>
      <c r="Y24" s="13" t="str">
        <f>+$AE$6</f>
        <v>Month Carrying Charges</v>
      </c>
      <c r="Z24" s="13" t="str">
        <f>+$AF$6</f>
        <v>Cumulative Carrying Charge</v>
      </c>
    </row>
    <row r="25" spans="2:32" ht="13.5">
      <c r="B25" s="21" t="s">
        <v>46</v>
      </c>
      <c r="G25" s="23">
        <f>+G18</f>
        <v>518408.0399999999</v>
      </c>
      <c r="H25" s="24">
        <f>+$AD25</f>
        <v>0.0147</v>
      </c>
      <c r="I25" s="9">
        <f>ROUND(+G25*H25/12,2)</f>
        <v>635.05</v>
      </c>
      <c r="J25" s="23">
        <f>+J18+I25</f>
        <v>4708.0199999999995</v>
      </c>
      <c r="O25" s="23">
        <f>+$O$18</f>
        <v>44529.84</v>
      </c>
      <c r="P25" s="24">
        <f>+$AD25</f>
        <v>0.0147</v>
      </c>
      <c r="Q25" s="9">
        <f aca="true" t="shared" si="19" ref="Q25:Q36">ROUND(+O25*P25/12,2)</f>
        <v>54.55</v>
      </c>
      <c r="R25" s="23">
        <f>+R18+Q25</f>
        <v>404.02000000000004</v>
      </c>
      <c r="W25" s="23">
        <f>+$W$18</f>
        <v>5524.6</v>
      </c>
      <c r="X25" s="24">
        <f>+$AD25</f>
        <v>0.0147</v>
      </c>
      <c r="Y25" s="9">
        <f aca="true" t="shared" si="20" ref="Y25:Y36">ROUND(+W25*X25/12,2)</f>
        <v>6.77</v>
      </c>
      <c r="Z25" s="23">
        <f>+Z18+Y25</f>
        <v>50.16</v>
      </c>
      <c r="AC25" s="9">
        <v>568462.4799999999</v>
      </c>
      <c r="AD25" s="14">
        <v>0.0147</v>
      </c>
      <c r="AE25" s="9">
        <f>ROUND(+AC25*AD25/12,2)</f>
        <v>696.37</v>
      </c>
      <c r="AF25" s="16">
        <f>ROUND(+AE25+AF18,)</f>
        <v>5162</v>
      </c>
    </row>
    <row r="26" spans="2:32" ht="13.5">
      <c r="B26" s="21" t="s">
        <v>47</v>
      </c>
      <c r="G26" s="16">
        <v>518408.0399999999</v>
      </c>
      <c r="H26" s="24">
        <f aca="true" t="shared" si="21" ref="H26:H36">+$AD26</f>
        <v>0.0147</v>
      </c>
      <c r="I26" s="9">
        <f>ROUND(+G26*H26/12,2)</f>
        <v>635.05</v>
      </c>
      <c r="J26" s="23">
        <f>+J25+I26</f>
        <v>5343.07</v>
      </c>
      <c r="O26" s="23">
        <f aca="true" t="shared" si="22" ref="O26:O36">+$O$18</f>
        <v>44529.84</v>
      </c>
      <c r="P26" s="24">
        <f aca="true" t="shared" si="23" ref="P26:P36">+$AD26</f>
        <v>0.0147</v>
      </c>
      <c r="Q26" s="9">
        <f t="shared" si="19"/>
        <v>54.55</v>
      </c>
      <c r="R26" s="23">
        <f>+R25+Q26</f>
        <v>458.57000000000005</v>
      </c>
      <c r="W26" s="23">
        <f aca="true" t="shared" si="24" ref="W26:W36">+$W$18</f>
        <v>5524.6</v>
      </c>
      <c r="X26" s="24">
        <f aca="true" t="shared" si="25" ref="X26:X36">+$AD26</f>
        <v>0.0147</v>
      </c>
      <c r="Y26" s="9">
        <f t="shared" si="20"/>
        <v>6.77</v>
      </c>
      <c r="Z26" s="23">
        <f>+Z25+Y26</f>
        <v>56.92999999999999</v>
      </c>
      <c r="AC26" s="9">
        <v>568462.4799999999</v>
      </c>
      <c r="AD26" s="14">
        <v>0.0147</v>
      </c>
      <c r="AE26" s="9">
        <f aca="true" t="shared" si="26" ref="AE26:AE36">ROUND(+AC26*AD26/12,2)</f>
        <v>696.37</v>
      </c>
      <c r="AF26" s="16">
        <f>ROUND(+AF25+AE26,2)</f>
        <v>5858.37</v>
      </c>
    </row>
    <row r="27" spans="2:32" ht="13.5">
      <c r="B27" s="19" t="s">
        <v>48</v>
      </c>
      <c r="G27" s="16">
        <v>518408.0399999999</v>
      </c>
      <c r="H27" s="24">
        <f t="shared" si="21"/>
        <v>0.0147</v>
      </c>
      <c r="I27" s="9">
        <f aca="true" t="shared" si="27" ref="I27:I36">ROUND(+G27*H27/12,2)</f>
        <v>635.05</v>
      </c>
      <c r="J27" s="23">
        <f aca="true" t="shared" si="28" ref="J27:J36">+J26+I27</f>
        <v>5978.12</v>
      </c>
      <c r="O27" s="23">
        <f t="shared" si="22"/>
        <v>44529.84</v>
      </c>
      <c r="P27" s="24">
        <f t="shared" si="23"/>
        <v>0.0147</v>
      </c>
      <c r="Q27" s="9">
        <f t="shared" si="19"/>
        <v>54.55</v>
      </c>
      <c r="R27" s="23">
        <f aca="true" t="shared" si="29" ref="R27:R36">+R26+Q27</f>
        <v>513.12</v>
      </c>
      <c r="W27" s="23">
        <f t="shared" si="24"/>
        <v>5524.6</v>
      </c>
      <c r="X27" s="24">
        <f t="shared" si="25"/>
        <v>0.0147</v>
      </c>
      <c r="Y27" s="9">
        <f t="shared" si="20"/>
        <v>6.77</v>
      </c>
      <c r="Z27" s="23">
        <f aca="true" t="shared" si="30" ref="Z27:Z36">+Z26+Y27</f>
        <v>63.69999999999999</v>
      </c>
      <c r="AC27" s="9">
        <v>568462.4799999999</v>
      </c>
      <c r="AD27" s="14">
        <v>0.0147</v>
      </c>
      <c r="AE27" s="9">
        <f t="shared" si="26"/>
        <v>696.37</v>
      </c>
      <c r="AF27" s="16">
        <f aca="true" t="shared" si="31" ref="AF27:AF36">ROUND(+AF26+AE27,2)</f>
        <v>6554.74</v>
      </c>
    </row>
    <row r="28" spans="2:32" ht="13.5">
      <c r="B28" s="19" t="s">
        <v>49</v>
      </c>
      <c r="G28" s="16">
        <v>518408.0399999999</v>
      </c>
      <c r="H28" s="24">
        <f t="shared" si="21"/>
        <v>0.0147</v>
      </c>
      <c r="I28" s="9">
        <f t="shared" si="27"/>
        <v>635.05</v>
      </c>
      <c r="J28" s="23">
        <f t="shared" si="28"/>
        <v>6613.17</v>
      </c>
      <c r="O28" s="23">
        <f t="shared" si="22"/>
        <v>44529.84</v>
      </c>
      <c r="P28" s="24">
        <f t="shared" si="23"/>
        <v>0.0147</v>
      </c>
      <c r="Q28" s="9">
        <f t="shared" si="19"/>
        <v>54.55</v>
      </c>
      <c r="R28" s="23">
        <f t="shared" si="29"/>
        <v>567.67</v>
      </c>
      <c r="W28" s="23">
        <f t="shared" si="24"/>
        <v>5524.6</v>
      </c>
      <c r="X28" s="24">
        <f t="shared" si="25"/>
        <v>0.0147</v>
      </c>
      <c r="Y28" s="9">
        <f t="shared" si="20"/>
        <v>6.77</v>
      </c>
      <c r="Z28" s="23">
        <f t="shared" si="30"/>
        <v>70.46999999999998</v>
      </c>
      <c r="AC28" s="9">
        <v>568462.4799999999</v>
      </c>
      <c r="AD28" s="14">
        <v>0.0147</v>
      </c>
      <c r="AE28" s="9">
        <f t="shared" si="26"/>
        <v>696.37</v>
      </c>
      <c r="AF28" s="16">
        <f t="shared" si="31"/>
        <v>7251.11</v>
      </c>
    </row>
    <row r="29" spans="2:32" ht="13.5">
      <c r="B29" s="19" t="s">
        <v>50</v>
      </c>
      <c r="G29" s="16">
        <v>518408.0399999999</v>
      </c>
      <c r="H29" s="24">
        <f t="shared" si="21"/>
        <v>0.0147</v>
      </c>
      <c r="I29" s="9">
        <f t="shared" si="27"/>
        <v>635.05</v>
      </c>
      <c r="J29" s="23">
        <f t="shared" si="28"/>
        <v>7248.22</v>
      </c>
      <c r="O29" s="23">
        <f t="shared" si="22"/>
        <v>44529.84</v>
      </c>
      <c r="P29" s="24">
        <f t="shared" si="23"/>
        <v>0.0147</v>
      </c>
      <c r="Q29" s="9">
        <f t="shared" si="19"/>
        <v>54.55</v>
      </c>
      <c r="R29" s="23">
        <f t="shared" si="29"/>
        <v>622.2199999999999</v>
      </c>
      <c r="W29" s="23">
        <f t="shared" si="24"/>
        <v>5524.6</v>
      </c>
      <c r="X29" s="24">
        <f t="shared" si="25"/>
        <v>0.0147</v>
      </c>
      <c r="Y29" s="9">
        <f t="shared" si="20"/>
        <v>6.77</v>
      </c>
      <c r="Z29" s="23">
        <f t="shared" si="30"/>
        <v>77.23999999999998</v>
      </c>
      <c r="AC29" s="9">
        <v>568462.4799999999</v>
      </c>
      <c r="AD29" s="14">
        <v>0.0147</v>
      </c>
      <c r="AE29" s="9">
        <f t="shared" si="26"/>
        <v>696.37</v>
      </c>
      <c r="AF29" s="16">
        <f t="shared" si="31"/>
        <v>7947.48</v>
      </c>
    </row>
    <row r="30" spans="2:32" ht="13.5">
      <c r="B30" s="19" t="s">
        <v>51</v>
      </c>
      <c r="G30" s="16">
        <v>518408.0399999999</v>
      </c>
      <c r="H30" s="24">
        <f t="shared" si="21"/>
        <v>0.0147</v>
      </c>
      <c r="I30" s="9">
        <f t="shared" si="27"/>
        <v>635.05</v>
      </c>
      <c r="J30" s="23">
        <f t="shared" si="28"/>
        <v>7883.27</v>
      </c>
      <c r="O30" s="23">
        <f t="shared" si="22"/>
        <v>44529.84</v>
      </c>
      <c r="P30" s="24">
        <f t="shared" si="23"/>
        <v>0.0147</v>
      </c>
      <c r="Q30" s="9">
        <f t="shared" si="19"/>
        <v>54.55</v>
      </c>
      <c r="R30" s="23">
        <f t="shared" si="29"/>
        <v>676.7699999999999</v>
      </c>
      <c r="W30" s="23">
        <f t="shared" si="24"/>
        <v>5524.6</v>
      </c>
      <c r="X30" s="24">
        <f t="shared" si="25"/>
        <v>0.0147</v>
      </c>
      <c r="Y30" s="9">
        <f t="shared" si="20"/>
        <v>6.77</v>
      </c>
      <c r="Z30" s="23">
        <f t="shared" si="30"/>
        <v>84.00999999999998</v>
      </c>
      <c r="AC30" s="9">
        <v>568462.4799999999</v>
      </c>
      <c r="AD30" s="14">
        <v>0.0147</v>
      </c>
      <c r="AE30" s="9">
        <f t="shared" si="26"/>
        <v>696.37</v>
      </c>
      <c r="AF30" s="16">
        <f t="shared" si="31"/>
        <v>8643.85</v>
      </c>
    </row>
    <row r="31" spans="2:32" ht="13.5">
      <c r="B31" s="19" t="s">
        <v>52</v>
      </c>
      <c r="G31" s="16">
        <v>518408.0399999999</v>
      </c>
      <c r="H31" s="24">
        <f t="shared" si="21"/>
        <v>0.0147</v>
      </c>
      <c r="I31" s="9">
        <f t="shared" si="27"/>
        <v>635.05</v>
      </c>
      <c r="J31" s="23">
        <f t="shared" si="28"/>
        <v>8518.32</v>
      </c>
      <c r="O31" s="23">
        <f t="shared" si="22"/>
        <v>44529.84</v>
      </c>
      <c r="P31" s="24">
        <f t="shared" si="23"/>
        <v>0.0147</v>
      </c>
      <c r="Q31" s="9">
        <f t="shared" si="19"/>
        <v>54.55</v>
      </c>
      <c r="R31" s="23">
        <f t="shared" si="29"/>
        <v>731.3199999999998</v>
      </c>
      <c r="W31" s="23">
        <f t="shared" si="24"/>
        <v>5524.6</v>
      </c>
      <c r="X31" s="24">
        <f t="shared" si="25"/>
        <v>0.0147</v>
      </c>
      <c r="Y31" s="9">
        <f t="shared" si="20"/>
        <v>6.77</v>
      </c>
      <c r="Z31" s="23">
        <f t="shared" si="30"/>
        <v>90.77999999999997</v>
      </c>
      <c r="AC31" s="9">
        <v>568462.4799999999</v>
      </c>
      <c r="AD31" s="14">
        <v>0.0147</v>
      </c>
      <c r="AE31" s="9">
        <f t="shared" si="26"/>
        <v>696.37</v>
      </c>
      <c r="AF31" s="16">
        <f t="shared" si="31"/>
        <v>9340.22</v>
      </c>
    </row>
    <row r="32" spans="2:32" ht="13.5">
      <c r="B32" s="19" t="s">
        <v>53</v>
      </c>
      <c r="G32" s="16">
        <v>518408.0399999999</v>
      </c>
      <c r="H32" s="24">
        <f t="shared" si="21"/>
        <v>0.0147</v>
      </c>
      <c r="I32" s="9">
        <f t="shared" si="27"/>
        <v>635.05</v>
      </c>
      <c r="J32" s="23">
        <f t="shared" si="28"/>
        <v>9153.369999999999</v>
      </c>
      <c r="O32" s="23">
        <f t="shared" si="22"/>
        <v>44529.84</v>
      </c>
      <c r="P32" s="24">
        <f t="shared" si="23"/>
        <v>0.0147</v>
      </c>
      <c r="Q32" s="9">
        <f t="shared" si="19"/>
        <v>54.55</v>
      </c>
      <c r="R32" s="23">
        <f t="shared" si="29"/>
        <v>785.8699999999998</v>
      </c>
      <c r="W32" s="23">
        <f t="shared" si="24"/>
        <v>5524.6</v>
      </c>
      <c r="X32" s="24">
        <f t="shared" si="25"/>
        <v>0.0147</v>
      </c>
      <c r="Y32" s="9">
        <f t="shared" si="20"/>
        <v>6.77</v>
      </c>
      <c r="Z32" s="23">
        <f t="shared" si="30"/>
        <v>97.54999999999997</v>
      </c>
      <c r="AC32" s="9">
        <v>568462.4799999999</v>
      </c>
      <c r="AD32" s="14">
        <v>0.0147</v>
      </c>
      <c r="AE32" s="9">
        <f t="shared" si="26"/>
        <v>696.37</v>
      </c>
      <c r="AF32" s="16">
        <f t="shared" si="31"/>
        <v>10036.59</v>
      </c>
    </row>
    <row r="33" spans="2:32" ht="13.5">
      <c r="B33" s="19" t="s">
        <v>54</v>
      </c>
      <c r="G33" s="16">
        <v>518408.0399999999</v>
      </c>
      <c r="H33" s="24">
        <f t="shared" si="21"/>
        <v>0.0147</v>
      </c>
      <c r="I33" s="9">
        <f t="shared" si="27"/>
        <v>635.05</v>
      </c>
      <c r="J33" s="23">
        <f t="shared" si="28"/>
        <v>9788.419999999998</v>
      </c>
      <c r="O33" s="23">
        <f t="shared" si="22"/>
        <v>44529.84</v>
      </c>
      <c r="P33" s="24">
        <f t="shared" si="23"/>
        <v>0.0147</v>
      </c>
      <c r="Q33" s="9">
        <f t="shared" si="19"/>
        <v>54.55</v>
      </c>
      <c r="R33" s="23">
        <f t="shared" si="29"/>
        <v>840.4199999999997</v>
      </c>
      <c r="W33" s="23">
        <f t="shared" si="24"/>
        <v>5524.6</v>
      </c>
      <c r="X33" s="24">
        <f t="shared" si="25"/>
        <v>0.0147</v>
      </c>
      <c r="Y33" s="9">
        <f t="shared" si="20"/>
        <v>6.77</v>
      </c>
      <c r="Z33" s="23">
        <f t="shared" si="30"/>
        <v>104.31999999999996</v>
      </c>
      <c r="AC33" s="9">
        <v>568462.4799999999</v>
      </c>
      <c r="AD33" s="14">
        <v>0.0147</v>
      </c>
      <c r="AE33" s="9">
        <f t="shared" si="26"/>
        <v>696.37</v>
      </c>
      <c r="AF33" s="16">
        <f t="shared" si="31"/>
        <v>10732.96</v>
      </c>
    </row>
    <row r="34" spans="2:32" ht="13.5">
      <c r="B34" s="19" t="s">
        <v>55</v>
      </c>
      <c r="G34" s="16">
        <v>518408.0399999999</v>
      </c>
      <c r="H34" s="24">
        <f t="shared" si="21"/>
        <v>0.0147</v>
      </c>
      <c r="I34" s="9">
        <f t="shared" si="27"/>
        <v>635.05</v>
      </c>
      <c r="J34" s="23">
        <f t="shared" si="28"/>
        <v>10423.469999999998</v>
      </c>
      <c r="O34" s="23">
        <f t="shared" si="22"/>
        <v>44529.84</v>
      </c>
      <c r="P34" s="24">
        <f t="shared" si="23"/>
        <v>0.0147</v>
      </c>
      <c r="Q34" s="9">
        <f t="shared" si="19"/>
        <v>54.55</v>
      </c>
      <c r="R34" s="23">
        <f t="shared" si="29"/>
        <v>894.9699999999997</v>
      </c>
      <c r="W34" s="23">
        <f t="shared" si="24"/>
        <v>5524.6</v>
      </c>
      <c r="X34" s="24">
        <f t="shared" si="25"/>
        <v>0.0147</v>
      </c>
      <c r="Y34" s="9">
        <f t="shared" si="20"/>
        <v>6.77</v>
      </c>
      <c r="Z34" s="23">
        <f t="shared" si="30"/>
        <v>111.08999999999996</v>
      </c>
      <c r="AC34" s="9">
        <v>568462.4799999999</v>
      </c>
      <c r="AD34" s="14">
        <v>0.0147</v>
      </c>
      <c r="AE34" s="9">
        <f t="shared" si="26"/>
        <v>696.37</v>
      </c>
      <c r="AF34" s="16">
        <f t="shared" si="31"/>
        <v>11429.33</v>
      </c>
    </row>
    <row r="35" spans="2:32" ht="13.5">
      <c r="B35" s="19" t="s">
        <v>56</v>
      </c>
      <c r="G35" s="16">
        <v>518408.0399999999</v>
      </c>
      <c r="H35" s="24">
        <f t="shared" si="21"/>
        <v>0.0147</v>
      </c>
      <c r="I35" s="9">
        <f t="shared" si="27"/>
        <v>635.05</v>
      </c>
      <c r="J35" s="23">
        <f t="shared" si="28"/>
        <v>11058.519999999997</v>
      </c>
      <c r="O35" s="23">
        <f t="shared" si="22"/>
        <v>44529.84</v>
      </c>
      <c r="P35" s="24">
        <f t="shared" si="23"/>
        <v>0.0147</v>
      </c>
      <c r="Q35" s="9">
        <f t="shared" si="19"/>
        <v>54.55</v>
      </c>
      <c r="R35" s="23">
        <f t="shared" si="29"/>
        <v>949.5199999999996</v>
      </c>
      <c r="W35" s="23">
        <f t="shared" si="24"/>
        <v>5524.6</v>
      </c>
      <c r="X35" s="24">
        <f t="shared" si="25"/>
        <v>0.0147</v>
      </c>
      <c r="Y35" s="9">
        <f t="shared" si="20"/>
        <v>6.77</v>
      </c>
      <c r="Z35" s="23">
        <f t="shared" si="30"/>
        <v>117.85999999999996</v>
      </c>
      <c r="AC35" s="9">
        <v>568462.4799999999</v>
      </c>
      <c r="AD35" s="14">
        <v>0.0147</v>
      </c>
      <c r="AE35" s="9">
        <f t="shared" si="26"/>
        <v>696.37</v>
      </c>
      <c r="AF35" s="16">
        <f t="shared" si="31"/>
        <v>12125.7</v>
      </c>
    </row>
    <row r="36" spans="2:34" ht="13.5">
      <c r="B36" s="19" t="s">
        <v>57</v>
      </c>
      <c r="G36" s="16">
        <v>518408.0399999999</v>
      </c>
      <c r="H36" s="24">
        <f t="shared" si="21"/>
        <v>0.0147</v>
      </c>
      <c r="I36" s="9">
        <f t="shared" si="27"/>
        <v>635.05</v>
      </c>
      <c r="J36" s="23">
        <f t="shared" si="28"/>
        <v>11693.569999999996</v>
      </c>
      <c r="O36" s="23">
        <f t="shared" si="22"/>
        <v>44529.84</v>
      </c>
      <c r="P36" s="24">
        <f t="shared" si="23"/>
        <v>0.0147</v>
      </c>
      <c r="Q36" s="9">
        <f t="shared" si="19"/>
        <v>54.55</v>
      </c>
      <c r="R36" s="23">
        <f t="shared" si="29"/>
        <v>1004.0699999999996</v>
      </c>
      <c r="W36" s="23">
        <f t="shared" si="24"/>
        <v>5524.6</v>
      </c>
      <c r="X36" s="24">
        <f t="shared" si="25"/>
        <v>0.0147</v>
      </c>
      <c r="Y36" s="9">
        <f t="shared" si="20"/>
        <v>6.77</v>
      </c>
      <c r="Z36" s="23">
        <f t="shared" si="30"/>
        <v>124.62999999999995</v>
      </c>
      <c r="AC36" s="9">
        <v>568462.4799999999</v>
      </c>
      <c r="AD36" s="14">
        <v>0.0147</v>
      </c>
      <c r="AE36" s="9">
        <f t="shared" si="26"/>
        <v>696.37</v>
      </c>
      <c r="AF36" s="16">
        <f t="shared" si="31"/>
        <v>12822.07</v>
      </c>
      <c r="AH36" s="16">
        <f>+AC36+AF36</f>
        <v>581284.5499999998</v>
      </c>
    </row>
    <row r="37" spans="7:34" ht="13.5">
      <c r="G37" s="16"/>
      <c r="H37" s="24"/>
      <c r="J37" s="23"/>
      <c r="O37" s="16"/>
      <c r="P37" s="24"/>
      <c r="R37" s="23"/>
      <c r="W37" s="16"/>
      <c r="X37" s="24"/>
      <c r="Z37" s="23"/>
      <c r="AD37" s="14"/>
      <c r="AF37" s="16"/>
      <c r="AH37" s="16"/>
    </row>
    <row r="38" spans="7:26" s="11" customFormat="1" ht="13.5">
      <c r="G38" s="11" t="s">
        <v>59</v>
      </c>
      <c r="J38" s="11" t="s">
        <v>30</v>
      </c>
      <c r="O38" s="11" t="s">
        <v>59</v>
      </c>
      <c r="R38" s="11" t="s">
        <v>30</v>
      </c>
      <c r="W38" s="11" t="s">
        <v>59</v>
      </c>
      <c r="Z38" s="11" t="s">
        <v>30</v>
      </c>
    </row>
    <row r="39" spans="2:32" ht="13.5">
      <c r="B39" s="26" t="s">
        <v>58</v>
      </c>
      <c r="G39" s="23">
        <f>+G36</f>
        <v>518408.0399999999</v>
      </c>
      <c r="J39" s="23">
        <f>+J36</f>
        <v>11693.569999999996</v>
      </c>
      <c r="O39" s="23">
        <f>+O36</f>
        <v>44529.84</v>
      </c>
      <c r="R39" s="23">
        <f>+R36</f>
        <v>1004.0699999999996</v>
      </c>
      <c r="W39" s="23">
        <f>+W36</f>
        <v>5524.6</v>
      </c>
      <c r="Z39" s="23">
        <f>+Z36</f>
        <v>124.62999999999995</v>
      </c>
      <c r="AC39" s="23">
        <f>+G39+O39+W39</f>
        <v>568462.4799999999</v>
      </c>
      <c r="AF39" s="23">
        <f>+J39+R39+Z39</f>
        <v>12822.269999999995</v>
      </c>
    </row>
    <row r="41" spans="28:32" ht="13.5">
      <c r="AB41" s="25" t="s">
        <v>60</v>
      </c>
      <c r="AC41" s="25" t="str">
        <f>IF(ABS(+AC39-AC36)&lt;1,"Balanced","OUT OF BALANCE")</f>
        <v>Balanced</v>
      </c>
      <c r="AF41" s="25" t="str">
        <f>IF(ABS(+AF39-AF36)&lt;1,"Balanced","OUT OF BALANCE")</f>
        <v>Balanced</v>
      </c>
    </row>
  </sheetData>
  <sheetProtection/>
  <mergeCells count="8">
    <mergeCell ref="D4:Z4"/>
    <mergeCell ref="D5:J5"/>
    <mergeCell ref="AB5:AF5"/>
    <mergeCell ref="L5:R5"/>
    <mergeCell ref="T5:Z5"/>
    <mergeCell ref="T23:Z23"/>
    <mergeCell ref="L23:R23"/>
    <mergeCell ref="D23:J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60" zoomScaleNormal="60" zoomScalePageLayoutView="0" workbookViewId="0" topLeftCell="A1">
      <selection activeCell="AC39" sqref="AC39"/>
    </sheetView>
  </sheetViews>
  <sheetFormatPr defaultColWidth="9.33203125" defaultRowHeight="12.75"/>
  <cols>
    <col min="1" max="1" width="8.83203125" style="9" customWidth="1"/>
    <col min="2" max="2" width="10.66015625" style="19" customWidth="1"/>
    <col min="3" max="3" width="1.83203125" style="9" customWidth="1"/>
    <col min="4" max="4" width="10" style="9" bestFit="1" customWidth="1"/>
    <col min="5" max="5" width="8.83203125" style="9" customWidth="1"/>
    <col min="6" max="6" width="12" style="9" bestFit="1" customWidth="1"/>
    <col min="7" max="10" width="12" style="9" customWidth="1"/>
    <col min="11" max="11" width="1.83203125" style="9" customWidth="1"/>
    <col min="12" max="12" width="10" style="9" bestFit="1" customWidth="1"/>
    <col min="13" max="13" width="8.83203125" style="9" customWidth="1"/>
    <col min="14" max="15" width="11.16015625" style="9" customWidth="1"/>
    <col min="16" max="17" width="10" style="9" customWidth="1"/>
    <col min="18" max="18" width="11.16015625" style="9" customWidth="1"/>
    <col min="19" max="19" width="1.83203125" style="9" customWidth="1"/>
    <col min="20" max="20" width="10" style="9" bestFit="1" customWidth="1"/>
    <col min="21" max="21" width="8.83203125" style="9" customWidth="1"/>
    <col min="22" max="22" width="10.16015625" style="9" bestFit="1" customWidth="1"/>
    <col min="23" max="23" width="14.16015625" style="9" bestFit="1" customWidth="1"/>
    <col min="24" max="25" width="8.83203125" style="9" customWidth="1"/>
    <col min="26" max="26" width="11" style="9" customWidth="1"/>
    <col min="27" max="27" width="1.83203125" style="9" customWidth="1"/>
    <col min="28" max="28" width="14.83203125" style="9" customWidth="1"/>
    <col min="29" max="29" width="14.16015625" style="9" customWidth="1"/>
    <col min="30" max="31" width="8.83203125" style="9" customWidth="1"/>
    <col min="32" max="32" width="17.33203125" style="9" bestFit="1" customWidth="1"/>
    <col min="33" max="33" width="1.83203125" style="9" customWidth="1"/>
    <col min="34" max="34" width="12.33203125" style="9" bestFit="1" customWidth="1"/>
    <col min="35" max="16384" width="8.83203125" style="9" customWidth="1"/>
  </cols>
  <sheetData>
    <row r="1" ht="13.5">
      <c r="A1" s="9" t="s">
        <v>20</v>
      </c>
    </row>
    <row r="2" ht="13.5">
      <c r="A2" s="9" t="s">
        <v>21</v>
      </c>
    </row>
    <row r="3" ht="13.5">
      <c r="A3" s="9" t="s">
        <v>22</v>
      </c>
    </row>
    <row r="4" ht="13.5">
      <c r="B4" s="26" t="s">
        <v>61</v>
      </c>
    </row>
    <row r="5" spans="4:32" ht="13.5">
      <c r="D5" s="33" t="s">
        <v>1</v>
      </c>
      <c r="E5" s="33"/>
      <c r="F5" s="33"/>
      <c r="G5" s="33"/>
      <c r="H5" s="33"/>
      <c r="I5" s="33"/>
      <c r="J5" s="33"/>
      <c r="L5" s="33" t="s">
        <v>5</v>
      </c>
      <c r="M5" s="33"/>
      <c r="N5" s="33"/>
      <c r="O5" s="33"/>
      <c r="P5" s="33"/>
      <c r="Q5" s="33"/>
      <c r="R5" s="33"/>
      <c r="T5" s="33" t="s">
        <v>6</v>
      </c>
      <c r="U5" s="33"/>
      <c r="V5" s="33"/>
      <c r="W5" s="33"/>
      <c r="X5" s="33"/>
      <c r="Y5" s="33"/>
      <c r="Z5" s="33"/>
      <c r="AB5" s="34" t="s">
        <v>60</v>
      </c>
      <c r="AC5" s="34"/>
      <c r="AD5" s="34"/>
      <c r="AE5" s="34"/>
      <c r="AF5" s="34"/>
    </row>
    <row r="6" spans="2:32" s="13" customFormat="1" ht="66.75" customHeight="1">
      <c r="B6" s="20"/>
      <c r="D6" s="13" t="s">
        <v>23</v>
      </c>
      <c r="E6" s="13" t="s">
        <v>24</v>
      </c>
      <c r="F6" s="13" t="s">
        <v>25</v>
      </c>
      <c r="G6" s="13" t="str">
        <f>+$AC$6</f>
        <v>Amount Eligible for Carrying Charges</v>
      </c>
      <c r="H6" s="13" t="str">
        <f>+$AD$6</f>
        <v>Carrying Charge Rate</v>
      </c>
      <c r="I6" s="13" t="str">
        <f>+$AE$6</f>
        <v>Month Carrying Charges</v>
      </c>
      <c r="J6" s="13" t="str">
        <f>+$AF$6</f>
        <v>Cumulative Carrying Charge</v>
      </c>
      <c r="L6" s="13" t="s">
        <v>23</v>
      </c>
      <c r="M6" s="13" t="s">
        <v>24</v>
      </c>
      <c r="N6" s="13" t="s">
        <v>25</v>
      </c>
      <c r="O6" s="13" t="str">
        <f>+$AC$6</f>
        <v>Amount Eligible for Carrying Charges</v>
      </c>
      <c r="P6" s="13" t="str">
        <f>+$AD$6</f>
        <v>Carrying Charge Rate</v>
      </c>
      <c r="Q6" s="13" t="str">
        <f>+$AE$6</f>
        <v>Month Carrying Charges</v>
      </c>
      <c r="R6" s="13" t="str">
        <f>+$AF$6</f>
        <v>Cumulative Carrying Charge</v>
      </c>
      <c r="T6" s="13" t="s">
        <v>23</v>
      </c>
      <c r="U6" s="13" t="s">
        <v>24</v>
      </c>
      <c r="V6" s="13" t="s">
        <v>25</v>
      </c>
      <c r="W6" s="13" t="str">
        <f>+$AC$6</f>
        <v>Amount Eligible for Carrying Charges</v>
      </c>
      <c r="X6" s="13" t="str">
        <f>+$AD$6</f>
        <v>Carrying Charge Rate</v>
      </c>
      <c r="Y6" s="13" t="str">
        <f>+$AE$6</f>
        <v>Month Carrying Charges</v>
      </c>
      <c r="Z6" s="13" t="str">
        <f>+$AF$6</f>
        <v>Cumulative Carrying Charge</v>
      </c>
      <c r="AB6" s="13" t="s">
        <v>44</v>
      </c>
      <c r="AC6" s="13" t="s">
        <v>28</v>
      </c>
      <c r="AD6" s="13" t="s">
        <v>29</v>
      </c>
      <c r="AE6" s="13" t="s">
        <v>31</v>
      </c>
      <c r="AF6" s="13" t="s">
        <v>32</v>
      </c>
    </row>
    <row r="7" spans="2:32" ht="13.5">
      <c r="B7" s="21" t="s">
        <v>26</v>
      </c>
      <c r="C7" s="10"/>
      <c r="D7" s="28">
        <f>+Data!D135</f>
        <v>59072</v>
      </c>
      <c r="E7" s="9">
        <v>0</v>
      </c>
      <c r="F7" s="29">
        <f aca="true" t="shared" si="0" ref="F7:F18">+D7*E7</f>
        <v>0</v>
      </c>
      <c r="G7" s="17">
        <f>+F7</f>
        <v>0</v>
      </c>
      <c r="H7" s="22">
        <f>+$AD7</f>
        <v>0.0147</v>
      </c>
      <c r="I7" s="9">
        <f>ROUND(+G7*H7/12,2)</f>
        <v>0</v>
      </c>
      <c r="J7" s="16">
        <f>ROUND(+I7,2)</f>
        <v>0</v>
      </c>
      <c r="L7" s="18">
        <f>+Data!F135</f>
        <v>5123</v>
      </c>
      <c r="M7" s="9">
        <v>0</v>
      </c>
      <c r="N7" s="29">
        <f>+L7*M7</f>
        <v>0</v>
      </c>
      <c r="O7" s="17">
        <f>+N7</f>
        <v>0</v>
      </c>
      <c r="P7" s="22">
        <f>+$AD7</f>
        <v>0.0147</v>
      </c>
      <c r="Q7" s="9">
        <f>ROUND(+O7*P7/12,2)</f>
        <v>0</v>
      </c>
      <c r="R7" s="16">
        <f>ROUND(+Q7,2)</f>
        <v>0</v>
      </c>
      <c r="T7" s="12">
        <f>+Data!I135</f>
        <v>998</v>
      </c>
      <c r="U7" s="9">
        <v>0</v>
      </c>
      <c r="V7" s="29">
        <f>+T7*U7</f>
        <v>0</v>
      </c>
      <c r="W7" s="17">
        <f>+V7</f>
        <v>0</v>
      </c>
      <c r="X7" s="22">
        <f>+$AD7</f>
        <v>0.0147</v>
      </c>
      <c r="Y7" s="9">
        <f>ROUND(+W7*X7/12,2)</f>
        <v>0</v>
      </c>
      <c r="Z7" s="16">
        <f>ROUND(+Y7,2)</f>
        <v>0</v>
      </c>
      <c r="AB7" s="16">
        <f aca="true" t="shared" si="1" ref="AB7:AB18">ROUND(+F7+N7+V7,2)</f>
        <v>0</v>
      </c>
      <c r="AC7" s="16">
        <f>ROUND(+AB7,2)</f>
        <v>0</v>
      </c>
      <c r="AD7" s="14">
        <v>0.0147</v>
      </c>
      <c r="AE7" s="9">
        <f>ROUND(+AC7*AD7/12,2)</f>
        <v>0</v>
      </c>
      <c r="AF7" s="15">
        <f>ROUND(+AE7,2)</f>
        <v>0</v>
      </c>
    </row>
    <row r="8" spans="2:32" ht="13.5">
      <c r="B8" s="21" t="s">
        <v>33</v>
      </c>
      <c r="C8" s="10"/>
      <c r="D8" s="28">
        <f>+Data!D136</f>
        <v>59132</v>
      </c>
      <c r="E8" s="9">
        <v>0</v>
      </c>
      <c r="F8" s="29">
        <f t="shared" si="0"/>
        <v>0</v>
      </c>
      <c r="G8" s="17">
        <f>+G7+F8</f>
        <v>0</v>
      </c>
      <c r="H8" s="22">
        <f aca="true" t="shared" si="2" ref="H8:H18">+$AD8</f>
        <v>0.0147</v>
      </c>
      <c r="I8" s="9">
        <f>ROUND(+G8*H8/12,2)</f>
        <v>0</v>
      </c>
      <c r="J8" s="16">
        <f>ROUND(+I8+J7,2)</f>
        <v>0</v>
      </c>
      <c r="L8" s="18">
        <f>+Data!F136</f>
        <v>5127</v>
      </c>
      <c r="M8" s="9">
        <v>0</v>
      </c>
      <c r="N8" s="29">
        <f>+L8*M8</f>
        <v>0</v>
      </c>
      <c r="O8" s="17">
        <f>+O7+N8</f>
        <v>0</v>
      </c>
      <c r="P8" s="22">
        <f>+$AD8</f>
        <v>0.0147</v>
      </c>
      <c r="Q8" s="9">
        <f>ROUND(+O8*P8/12,2)</f>
        <v>0</v>
      </c>
      <c r="R8" s="16">
        <f>ROUND(+Q8+R7,2)</f>
        <v>0</v>
      </c>
      <c r="T8" s="12">
        <f>+Data!I136</f>
        <v>999</v>
      </c>
      <c r="U8" s="9">
        <v>0</v>
      </c>
      <c r="V8" s="29">
        <f>+T8*U8</f>
        <v>0</v>
      </c>
      <c r="W8" s="17">
        <f>+W7+V8</f>
        <v>0</v>
      </c>
      <c r="X8" s="22">
        <f>+$AD8</f>
        <v>0.0147</v>
      </c>
      <c r="Y8" s="9">
        <f>ROUND(+W8*X8/12,2)</f>
        <v>0</v>
      </c>
      <c r="Z8" s="16">
        <f>ROUND(+Y8+Z7,2)</f>
        <v>0</v>
      </c>
      <c r="AB8" s="16">
        <f t="shared" si="1"/>
        <v>0</v>
      </c>
      <c r="AC8" s="16">
        <f>ROUND(+AB8+AC7,2)</f>
        <v>0</v>
      </c>
      <c r="AD8" s="14">
        <v>0.0147</v>
      </c>
      <c r="AE8" s="17">
        <f aca="true" t="shared" si="3" ref="AE8:AE18">ROUND(+AC8*AD8/12,2)</f>
        <v>0</v>
      </c>
      <c r="AF8" s="15">
        <f>ROUND(+AF7+AE8,2)</f>
        <v>0</v>
      </c>
    </row>
    <row r="9" spans="2:32" ht="13.5">
      <c r="B9" s="31" t="s">
        <v>34</v>
      </c>
      <c r="C9" s="27"/>
      <c r="D9" s="28">
        <f>+Data!D137</f>
        <v>59180</v>
      </c>
      <c r="E9" s="27">
        <v>0.73</v>
      </c>
      <c r="F9" s="29">
        <f t="shared" si="0"/>
        <v>43201.4</v>
      </c>
      <c r="G9" s="29">
        <f>+G8+F9</f>
        <v>43201.4</v>
      </c>
      <c r="H9" s="30">
        <f t="shared" si="2"/>
        <v>0.0147</v>
      </c>
      <c r="I9" s="27">
        <v>0</v>
      </c>
      <c r="J9" s="32">
        <f>ROUND(+I9+J8,2)</f>
        <v>0</v>
      </c>
      <c r="L9" s="18">
        <f>+Data!F137</f>
        <v>5135</v>
      </c>
      <c r="M9" s="9">
        <v>0.72</v>
      </c>
      <c r="N9" s="17">
        <f aca="true" t="shared" si="4" ref="N9:N18">+L9*M9</f>
        <v>3697.2</v>
      </c>
      <c r="O9" s="17">
        <f>+O8+N9</f>
        <v>3697.2</v>
      </c>
      <c r="P9" s="22">
        <f aca="true" t="shared" si="5" ref="P9:P18">+$AD9</f>
        <v>0.0147</v>
      </c>
      <c r="Q9" s="9">
        <v>0</v>
      </c>
      <c r="R9" s="16">
        <f>ROUND(+Q9+R8,2)</f>
        <v>0</v>
      </c>
      <c r="T9" s="12">
        <f>+Data!I137</f>
        <v>1000</v>
      </c>
      <c r="U9" s="9">
        <v>0.46</v>
      </c>
      <c r="V9" s="17">
        <f aca="true" t="shared" si="6" ref="V9:V18">+T9*U9</f>
        <v>460</v>
      </c>
      <c r="W9" s="17">
        <f>+W8+V9</f>
        <v>460</v>
      </c>
      <c r="X9" s="22">
        <f aca="true" t="shared" si="7" ref="X9:X18">+$AD9</f>
        <v>0.0147</v>
      </c>
      <c r="Y9" s="9">
        <v>0</v>
      </c>
      <c r="Z9" s="16">
        <f>ROUND(+Y9+Z8,2)</f>
        <v>0</v>
      </c>
      <c r="AB9" s="16">
        <f t="shared" si="1"/>
        <v>47358.6</v>
      </c>
      <c r="AC9" s="16">
        <f>ROUND(+AB9+AC8,2)</f>
        <v>47358.6</v>
      </c>
      <c r="AD9" s="14">
        <v>0.0147</v>
      </c>
      <c r="AE9" s="17">
        <v>0</v>
      </c>
      <c r="AF9" s="15">
        <f>ROUND(+AF8+AE9,2)</f>
        <v>0</v>
      </c>
    </row>
    <row r="10" spans="2:32" ht="13.5">
      <c r="B10" s="31" t="s">
        <v>35</v>
      </c>
      <c r="C10" s="27"/>
      <c r="D10" s="28">
        <f>+Data!D138</f>
        <v>59175</v>
      </c>
      <c r="E10" s="27">
        <v>0.73</v>
      </c>
      <c r="F10" s="29">
        <f t="shared" si="0"/>
        <v>43197.75</v>
      </c>
      <c r="G10" s="29">
        <f aca="true" t="shared" si="8" ref="G10:G18">+G9+F10</f>
        <v>86399.15</v>
      </c>
      <c r="H10" s="30">
        <f t="shared" si="2"/>
        <v>0.0147</v>
      </c>
      <c r="I10" s="27">
        <f aca="true" t="shared" si="9" ref="I10:I18">ROUND(+G10*H10/12,2)</f>
        <v>105.84</v>
      </c>
      <c r="J10" s="32">
        <f aca="true" t="shared" si="10" ref="J10:J18">ROUND(+I10+J9,2)</f>
        <v>105.84</v>
      </c>
      <c r="L10" s="18">
        <f>+Data!F138</f>
        <v>5147</v>
      </c>
      <c r="M10" s="9">
        <v>0.72</v>
      </c>
      <c r="N10" s="17">
        <f t="shared" si="4"/>
        <v>3705.8399999999997</v>
      </c>
      <c r="O10" s="17">
        <f aca="true" t="shared" si="11" ref="O10:O18">+O9+N10</f>
        <v>7403.039999999999</v>
      </c>
      <c r="P10" s="22">
        <f t="shared" si="5"/>
        <v>0.0147</v>
      </c>
      <c r="Q10" s="9">
        <f aca="true" t="shared" si="12" ref="Q10:Q18">ROUND(+O10*P10/12,2)</f>
        <v>9.07</v>
      </c>
      <c r="R10" s="16">
        <f aca="true" t="shared" si="13" ref="R10:R18">ROUND(+Q10+R9,2)</f>
        <v>9.07</v>
      </c>
      <c r="T10" s="12">
        <f>+Data!I138</f>
        <v>999</v>
      </c>
      <c r="U10" s="9">
        <v>0.46</v>
      </c>
      <c r="V10" s="17">
        <f t="shared" si="6"/>
        <v>459.54</v>
      </c>
      <c r="W10" s="17">
        <f aca="true" t="shared" si="14" ref="W10:W18">+W9+V10</f>
        <v>919.54</v>
      </c>
      <c r="X10" s="22">
        <f t="shared" si="7"/>
        <v>0.0147</v>
      </c>
      <c r="Y10" s="9">
        <f aca="true" t="shared" si="15" ref="Y10:Y18">ROUND(+W10*X10/12,2)</f>
        <v>1.13</v>
      </c>
      <c r="Z10" s="16">
        <f aca="true" t="shared" si="16" ref="Z10:Z18">ROUND(+Y10+Z9,2)</f>
        <v>1.13</v>
      </c>
      <c r="AB10" s="16">
        <f t="shared" si="1"/>
        <v>47363.13</v>
      </c>
      <c r="AC10" s="16">
        <f aca="true" t="shared" si="17" ref="AC10:AC18">ROUND(+AB10+AC9,2)</f>
        <v>94721.73</v>
      </c>
      <c r="AD10" s="14">
        <v>0.0147</v>
      </c>
      <c r="AE10" s="17">
        <f t="shared" si="3"/>
        <v>116.03</v>
      </c>
      <c r="AF10" s="15">
        <f aca="true" t="shared" si="18" ref="AF10:AF18">ROUND(+AF9+AE10,2)</f>
        <v>116.03</v>
      </c>
    </row>
    <row r="11" spans="2:32" ht="13.5">
      <c r="B11" s="31" t="s">
        <v>36</v>
      </c>
      <c r="C11" s="27"/>
      <c r="D11" s="28">
        <f>+Data!D139</f>
        <v>59185</v>
      </c>
      <c r="E11" s="27">
        <v>0.73</v>
      </c>
      <c r="F11" s="29">
        <f t="shared" si="0"/>
        <v>43205.049999999996</v>
      </c>
      <c r="G11" s="29">
        <f t="shared" si="8"/>
        <v>129604.19999999998</v>
      </c>
      <c r="H11" s="30">
        <f t="shared" si="2"/>
        <v>0.0147</v>
      </c>
      <c r="I11" s="27">
        <f t="shared" si="9"/>
        <v>158.77</v>
      </c>
      <c r="J11" s="32">
        <f t="shared" si="10"/>
        <v>264.61</v>
      </c>
      <c r="L11" s="18">
        <f>+Data!F139</f>
        <v>5148</v>
      </c>
      <c r="M11" s="9">
        <v>0.72</v>
      </c>
      <c r="N11" s="17">
        <f t="shared" si="4"/>
        <v>3706.56</v>
      </c>
      <c r="O11" s="17">
        <f t="shared" si="11"/>
        <v>11109.599999999999</v>
      </c>
      <c r="P11" s="22">
        <f t="shared" si="5"/>
        <v>0.0147</v>
      </c>
      <c r="Q11" s="9">
        <f t="shared" si="12"/>
        <v>13.61</v>
      </c>
      <c r="R11" s="16">
        <f t="shared" si="13"/>
        <v>22.68</v>
      </c>
      <c r="T11" s="12">
        <f>+Data!I139</f>
        <v>999</v>
      </c>
      <c r="U11" s="9">
        <v>0.46</v>
      </c>
      <c r="V11" s="17">
        <f t="shared" si="6"/>
        <v>459.54</v>
      </c>
      <c r="W11" s="17">
        <f t="shared" si="14"/>
        <v>1379.08</v>
      </c>
      <c r="X11" s="22">
        <f t="shared" si="7"/>
        <v>0.0147</v>
      </c>
      <c r="Y11" s="9">
        <f t="shared" si="15"/>
        <v>1.69</v>
      </c>
      <c r="Z11" s="16">
        <f t="shared" si="16"/>
        <v>2.82</v>
      </c>
      <c r="AB11" s="16">
        <f t="shared" si="1"/>
        <v>47371.15</v>
      </c>
      <c r="AC11" s="16">
        <f t="shared" si="17"/>
        <v>142092.88</v>
      </c>
      <c r="AD11" s="14">
        <v>0.0147</v>
      </c>
      <c r="AE11" s="17">
        <f t="shared" si="3"/>
        <v>174.06</v>
      </c>
      <c r="AF11" s="15">
        <f t="shared" si="18"/>
        <v>290.09</v>
      </c>
    </row>
    <row r="12" spans="2:32" ht="13.5">
      <c r="B12" s="31" t="s">
        <v>37</v>
      </c>
      <c r="C12" s="27"/>
      <c r="D12" s="28">
        <f>+Data!D140</f>
        <v>59026</v>
      </c>
      <c r="E12" s="27">
        <v>0.73</v>
      </c>
      <c r="F12" s="29">
        <f t="shared" si="0"/>
        <v>43088.979999999996</v>
      </c>
      <c r="G12" s="29">
        <f t="shared" si="8"/>
        <v>172693.18</v>
      </c>
      <c r="H12" s="30">
        <f t="shared" si="2"/>
        <v>0.0147</v>
      </c>
      <c r="I12" s="27">
        <f t="shared" si="9"/>
        <v>211.55</v>
      </c>
      <c r="J12" s="32">
        <f t="shared" si="10"/>
        <v>476.16</v>
      </c>
      <c r="L12" s="18">
        <f>+Data!F140</f>
        <v>5150</v>
      </c>
      <c r="M12" s="9">
        <v>0.72</v>
      </c>
      <c r="N12" s="17">
        <f t="shared" si="4"/>
        <v>3708</v>
      </c>
      <c r="O12" s="17">
        <f t="shared" si="11"/>
        <v>14817.599999999999</v>
      </c>
      <c r="P12" s="22">
        <f t="shared" si="5"/>
        <v>0.0147</v>
      </c>
      <c r="Q12" s="9">
        <f t="shared" si="12"/>
        <v>18.15</v>
      </c>
      <c r="R12" s="16">
        <f t="shared" si="13"/>
        <v>40.83</v>
      </c>
      <c r="T12" s="12">
        <f>+Data!I140</f>
        <v>998</v>
      </c>
      <c r="U12" s="9">
        <v>0.46</v>
      </c>
      <c r="V12" s="17">
        <f t="shared" si="6"/>
        <v>459.08000000000004</v>
      </c>
      <c r="W12" s="17">
        <f t="shared" si="14"/>
        <v>1838.1599999999999</v>
      </c>
      <c r="X12" s="22">
        <f t="shared" si="7"/>
        <v>0.0147</v>
      </c>
      <c r="Y12" s="9">
        <f t="shared" si="15"/>
        <v>2.25</v>
      </c>
      <c r="Z12" s="16">
        <f t="shared" si="16"/>
        <v>5.07</v>
      </c>
      <c r="AB12" s="16">
        <f t="shared" si="1"/>
        <v>47256.06</v>
      </c>
      <c r="AC12" s="16">
        <f t="shared" si="17"/>
        <v>189348.94</v>
      </c>
      <c r="AD12" s="14">
        <v>0.0147</v>
      </c>
      <c r="AE12" s="17">
        <f t="shared" si="3"/>
        <v>231.95</v>
      </c>
      <c r="AF12" s="15">
        <f t="shared" si="18"/>
        <v>522.04</v>
      </c>
    </row>
    <row r="13" spans="2:32" ht="13.5">
      <c r="B13" s="31" t="s">
        <v>38</v>
      </c>
      <c r="C13" s="27"/>
      <c r="D13" s="28">
        <f>+Data!D141</f>
        <v>59073</v>
      </c>
      <c r="E13" s="27">
        <v>0.73</v>
      </c>
      <c r="F13" s="29">
        <f t="shared" si="0"/>
        <v>43123.29</v>
      </c>
      <c r="G13" s="29">
        <f t="shared" si="8"/>
        <v>215816.47</v>
      </c>
      <c r="H13" s="30">
        <f t="shared" si="2"/>
        <v>0.0147</v>
      </c>
      <c r="I13" s="27">
        <f t="shared" si="9"/>
        <v>264.38</v>
      </c>
      <c r="J13" s="32">
        <f t="shared" si="10"/>
        <v>740.54</v>
      </c>
      <c r="L13" s="18">
        <f>+Data!F141</f>
        <v>5162</v>
      </c>
      <c r="M13" s="9">
        <v>0.72</v>
      </c>
      <c r="N13" s="17">
        <f t="shared" si="4"/>
        <v>3716.64</v>
      </c>
      <c r="O13" s="17">
        <f t="shared" si="11"/>
        <v>18534.239999999998</v>
      </c>
      <c r="P13" s="22">
        <f t="shared" si="5"/>
        <v>0.0147</v>
      </c>
      <c r="Q13" s="9">
        <f t="shared" si="12"/>
        <v>22.7</v>
      </c>
      <c r="R13" s="16">
        <f t="shared" si="13"/>
        <v>63.53</v>
      </c>
      <c r="T13" s="12">
        <f>+Data!I141</f>
        <v>1000</v>
      </c>
      <c r="U13" s="9">
        <v>0.46</v>
      </c>
      <c r="V13" s="17">
        <f t="shared" si="6"/>
        <v>460</v>
      </c>
      <c r="W13" s="17">
        <f t="shared" si="14"/>
        <v>2298.16</v>
      </c>
      <c r="X13" s="22">
        <f t="shared" si="7"/>
        <v>0.0147</v>
      </c>
      <c r="Y13" s="9">
        <f t="shared" si="15"/>
        <v>2.82</v>
      </c>
      <c r="Z13" s="16">
        <f t="shared" si="16"/>
        <v>7.89</v>
      </c>
      <c r="AB13" s="16">
        <f t="shared" si="1"/>
        <v>47299.93</v>
      </c>
      <c r="AC13" s="16">
        <f t="shared" si="17"/>
        <v>236648.87</v>
      </c>
      <c r="AD13" s="14">
        <v>0.0147</v>
      </c>
      <c r="AE13" s="17">
        <f t="shared" si="3"/>
        <v>289.89</v>
      </c>
      <c r="AF13" s="15">
        <f t="shared" si="18"/>
        <v>811.93</v>
      </c>
    </row>
    <row r="14" spans="2:32" ht="13.5">
      <c r="B14" s="31" t="s">
        <v>39</v>
      </c>
      <c r="C14" s="27"/>
      <c r="D14" s="28">
        <f>+Data!D142</f>
        <v>59257</v>
      </c>
      <c r="E14" s="27">
        <v>0.73</v>
      </c>
      <c r="F14" s="29">
        <f t="shared" si="0"/>
        <v>43257.61</v>
      </c>
      <c r="G14" s="29">
        <f t="shared" si="8"/>
        <v>259074.08000000002</v>
      </c>
      <c r="H14" s="30">
        <f t="shared" si="2"/>
        <v>0.0147</v>
      </c>
      <c r="I14" s="27">
        <f t="shared" si="9"/>
        <v>317.37</v>
      </c>
      <c r="J14" s="32">
        <f t="shared" si="10"/>
        <v>1057.91</v>
      </c>
      <c r="L14" s="18">
        <f>+Data!F142</f>
        <v>5168</v>
      </c>
      <c r="M14" s="9">
        <v>0.72</v>
      </c>
      <c r="N14" s="17">
        <f t="shared" si="4"/>
        <v>3720.96</v>
      </c>
      <c r="O14" s="17">
        <f t="shared" si="11"/>
        <v>22255.199999999997</v>
      </c>
      <c r="P14" s="22">
        <f t="shared" si="5"/>
        <v>0.0147</v>
      </c>
      <c r="Q14" s="9">
        <f t="shared" si="12"/>
        <v>27.26</v>
      </c>
      <c r="R14" s="16">
        <f t="shared" si="13"/>
        <v>90.79</v>
      </c>
      <c r="T14" s="12">
        <f>+Data!I142</f>
        <v>1004</v>
      </c>
      <c r="U14" s="9">
        <v>0.46</v>
      </c>
      <c r="V14" s="17">
        <f t="shared" si="6"/>
        <v>461.84000000000003</v>
      </c>
      <c r="W14" s="17">
        <f t="shared" si="14"/>
        <v>2760</v>
      </c>
      <c r="X14" s="22">
        <f t="shared" si="7"/>
        <v>0.0147</v>
      </c>
      <c r="Y14" s="9">
        <f t="shared" si="15"/>
        <v>3.38</v>
      </c>
      <c r="Z14" s="16">
        <f t="shared" si="16"/>
        <v>11.27</v>
      </c>
      <c r="AB14" s="16">
        <f t="shared" si="1"/>
        <v>47440.41</v>
      </c>
      <c r="AC14" s="16">
        <f t="shared" si="17"/>
        <v>284089.28</v>
      </c>
      <c r="AD14" s="14">
        <v>0.0147</v>
      </c>
      <c r="AE14" s="17">
        <f t="shared" si="3"/>
        <v>348.01</v>
      </c>
      <c r="AF14" s="15">
        <f t="shared" si="18"/>
        <v>1159.94</v>
      </c>
    </row>
    <row r="15" spans="2:32" ht="13.5">
      <c r="B15" s="31" t="s">
        <v>40</v>
      </c>
      <c r="C15" s="27"/>
      <c r="D15" s="28">
        <f>+Data!D143</f>
        <v>59253</v>
      </c>
      <c r="E15" s="27">
        <v>0.73</v>
      </c>
      <c r="F15" s="29">
        <f t="shared" si="0"/>
        <v>43254.69</v>
      </c>
      <c r="G15" s="29">
        <f t="shared" si="8"/>
        <v>302328.77</v>
      </c>
      <c r="H15" s="30">
        <f t="shared" si="2"/>
        <v>0.0147</v>
      </c>
      <c r="I15" s="27">
        <f t="shared" si="9"/>
        <v>370.35</v>
      </c>
      <c r="J15" s="32">
        <f t="shared" si="10"/>
        <v>1428.26</v>
      </c>
      <c r="L15" s="18">
        <f>+Data!F143</f>
        <v>5182</v>
      </c>
      <c r="M15" s="9">
        <v>0.72</v>
      </c>
      <c r="N15" s="17">
        <f t="shared" si="4"/>
        <v>3731.04</v>
      </c>
      <c r="O15" s="17">
        <f t="shared" si="11"/>
        <v>25986.239999999998</v>
      </c>
      <c r="P15" s="22">
        <f t="shared" si="5"/>
        <v>0.0147</v>
      </c>
      <c r="Q15" s="9">
        <f t="shared" si="12"/>
        <v>31.83</v>
      </c>
      <c r="R15" s="16">
        <f t="shared" si="13"/>
        <v>122.62</v>
      </c>
      <c r="T15" s="12">
        <f>+Data!I143</f>
        <v>1001</v>
      </c>
      <c r="U15" s="9">
        <v>0.46</v>
      </c>
      <c r="V15" s="17">
        <f t="shared" si="6"/>
        <v>460.46000000000004</v>
      </c>
      <c r="W15" s="17">
        <f t="shared" si="14"/>
        <v>3220.46</v>
      </c>
      <c r="X15" s="22">
        <f t="shared" si="7"/>
        <v>0.0147</v>
      </c>
      <c r="Y15" s="9">
        <f t="shared" si="15"/>
        <v>3.95</v>
      </c>
      <c r="Z15" s="16">
        <f t="shared" si="16"/>
        <v>15.22</v>
      </c>
      <c r="AB15" s="16">
        <f t="shared" si="1"/>
        <v>47446.19</v>
      </c>
      <c r="AC15" s="16">
        <f t="shared" si="17"/>
        <v>331535.47</v>
      </c>
      <c r="AD15" s="14">
        <v>0.0147</v>
      </c>
      <c r="AE15" s="17">
        <f t="shared" si="3"/>
        <v>406.13</v>
      </c>
      <c r="AF15" s="15">
        <f t="shared" si="18"/>
        <v>1566.07</v>
      </c>
    </row>
    <row r="16" spans="2:32" ht="13.5">
      <c r="B16" s="31" t="s">
        <v>41</v>
      </c>
      <c r="C16" s="27"/>
      <c r="D16" s="28">
        <f>+Data!D144</f>
        <v>59267</v>
      </c>
      <c r="E16" s="27">
        <v>0.73</v>
      </c>
      <c r="F16" s="29">
        <f t="shared" si="0"/>
        <v>43264.909999999996</v>
      </c>
      <c r="G16" s="29">
        <f t="shared" si="8"/>
        <v>345593.68</v>
      </c>
      <c r="H16" s="30">
        <f t="shared" si="2"/>
        <v>0.0147</v>
      </c>
      <c r="I16" s="27">
        <f t="shared" si="9"/>
        <v>423.35</v>
      </c>
      <c r="J16" s="32">
        <f t="shared" si="10"/>
        <v>1851.61</v>
      </c>
      <c r="L16" s="18">
        <f>+Data!F144</f>
        <v>5180</v>
      </c>
      <c r="M16" s="9">
        <v>0.72</v>
      </c>
      <c r="N16" s="17">
        <f t="shared" si="4"/>
        <v>3729.6</v>
      </c>
      <c r="O16" s="17">
        <f t="shared" si="11"/>
        <v>29715.839999999997</v>
      </c>
      <c r="P16" s="22">
        <f t="shared" si="5"/>
        <v>0.0147</v>
      </c>
      <c r="Q16" s="9">
        <f t="shared" si="12"/>
        <v>36.4</v>
      </c>
      <c r="R16" s="16">
        <f t="shared" si="13"/>
        <v>159.02</v>
      </c>
      <c r="T16" s="12">
        <f>+Data!I144</f>
        <v>1002</v>
      </c>
      <c r="U16" s="9">
        <v>0.46</v>
      </c>
      <c r="V16" s="17">
        <f t="shared" si="6"/>
        <v>460.92</v>
      </c>
      <c r="W16" s="17">
        <f t="shared" si="14"/>
        <v>3681.38</v>
      </c>
      <c r="X16" s="22">
        <f t="shared" si="7"/>
        <v>0.0147</v>
      </c>
      <c r="Y16" s="9">
        <f t="shared" si="15"/>
        <v>4.51</v>
      </c>
      <c r="Z16" s="16">
        <f t="shared" si="16"/>
        <v>19.73</v>
      </c>
      <c r="AB16" s="16">
        <f t="shared" si="1"/>
        <v>47455.43</v>
      </c>
      <c r="AC16" s="16">
        <f t="shared" si="17"/>
        <v>378990.9</v>
      </c>
      <c r="AD16" s="14">
        <v>0.0147</v>
      </c>
      <c r="AE16" s="17">
        <f t="shared" si="3"/>
        <v>464.26</v>
      </c>
      <c r="AF16" s="15">
        <f t="shared" si="18"/>
        <v>2030.33</v>
      </c>
    </row>
    <row r="17" spans="2:32" ht="13.5">
      <c r="B17" s="31" t="s">
        <v>42</v>
      </c>
      <c r="C17" s="27"/>
      <c r="D17" s="28">
        <f>+Data!D145</f>
        <v>59270</v>
      </c>
      <c r="E17" s="27">
        <v>0.73</v>
      </c>
      <c r="F17" s="29">
        <f t="shared" si="0"/>
        <v>43267.1</v>
      </c>
      <c r="G17" s="29">
        <f t="shared" si="8"/>
        <v>388860.77999999997</v>
      </c>
      <c r="H17" s="30">
        <f t="shared" si="2"/>
        <v>0.0147</v>
      </c>
      <c r="I17" s="27">
        <f t="shared" si="9"/>
        <v>476.35</v>
      </c>
      <c r="J17" s="32">
        <f t="shared" si="10"/>
        <v>2327.96</v>
      </c>
      <c r="L17" s="18">
        <f>+Data!F145</f>
        <v>5183</v>
      </c>
      <c r="M17" s="9">
        <v>0.72</v>
      </c>
      <c r="N17" s="17">
        <f t="shared" si="4"/>
        <v>3731.7599999999998</v>
      </c>
      <c r="O17" s="17">
        <f t="shared" si="11"/>
        <v>33447.6</v>
      </c>
      <c r="P17" s="22">
        <f t="shared" si="5"/>
        <v>0.0147</v>
      </c>
      <c r="Q17" s="9">
        <f t="shared" si="12"/>
        <v>40.97</v>
      </c>
      <c r="R17" s="16">
        <f t="shared" si="13"/>
        <v>199.99</v>
      </c>
      <c r="T17" s="12">
        <f>+Data!I145</f>
        <v>1004</v>
      </c>
      <c r="U17" s="9">
        <v>0.46</v>
      </c>
      <c r="V17" s="17">
        <f t="shared" si="6"/>
        <v>461.84000000000003</v>
      </c>
      <c r="W17" s="17">
        <f t="shared" si="14"/>
        <v>4143.22</v>
      </c>
      <c r="X17" s="22">
        <f t="shared" si="7"/>
        <v>0.0147</v>
      </c>
      <c r="Y17" s="9">
        <f t="shared" si="15"/>
        <v>5.08</v>
      </c>
      <c r="Z17" s="16">
        <f t="shared" si="16"/>
        <v>24.81</v>
      </c>
      <c r="AB17" s="16">
        <f t="shared" si="1"/>
        <v>47460.7</v>
      </c>
      <c r="AC17" s="16">
        <f t="shared" si="17"/>
        <v>426451.6</v>
      </c>
      <c r="AD17" s="14">
        <v>0.0147</v>
      </c>
      <c r="AE17" s="17">
        <f t="shared" si="3"/>
        <v>522.4</v>
      </c>
      <c r="AF17" s="15">
        <f t="shared" si="18"/>
        <v>2552.73</v>
      </c>
    </row>
    <row r="18" spans="2:32" ht="13.5">
      <c r="B18" s="31" t="s">
        <v>43</v>
      </c>
      <c r="C18" s="27"/>
      <c r="D18" s="28">
        <f>+Data!D146</f>
        <v>59258</v>
      </c>
      <c r="E18" s="27">
        <v>0.73</v>
      </c>
      <c r="F18" s="29">
        <f t="shared" si="0"/>
        <v>43258.34</v>
      </c>
      <c r="G18" s="29">
        <f t="shared" si="8"/>
        <v>432119.12</v>
      </c>
      <c r="H18" s="30">
        <f t="shared" si="2"/>
        <v>0.0147</v>
      </c>
      <c r="I18" s="27">
        <f t="shared" si="9"/>
        <v>529.35</v>
      </c>
      <c r="J18" s="32">
        <f t="shared" si="10"/>
        <v>2857.31</v>
      </c>
      <c r="L18" s="18">
        <f>+Data!F146</f>
        <v>5142</v>
      </c>
      <c r="M18" s="9">
        <v>0.72</v>
      </c>
      <c r="N18" s="17">
        <f t="shared" si="4"/>
        <v>3702.24</v>
      </c>
      <c r="O18" s="17">
        <f t="shared" si="11"/>
        <v>37149.84</v>
      </c>
      <c r="P18" s="22">
        <f t="shared" si="5"/>
        <v>0.0147</v>
      </c>
      <c r="Q18" s="9">
        <f t="shared" si="12"/>
        <v>45.51</v>
      </c>
      <c r="R18" s="16">
        <f t="shared" si="13"/>
        <v>245.5</v>
      </c>
      <c r="T18" s="12">
        <f>+Data!I146</f>
        <v>1006</v>
      </c>
      <c r="U18" s="9">
        <v>0.46</v>
      </c>
      <c r="V18" s="17">
        <f t="shared" si="6"/>
        <v>462.76000000000005</v>
      </c>
      <c r="W18" s="17">
        <f t="shared" si="14"/>
        <v>4605.9800000000005</v>
      </c>
      <c r="X18" s="22">
        <f t="shared" si="7"/>
        <v>0.0147</v>
      </c>
      <c r="Y18" s="9">
        <f t="shared" si="15"/>
        <v>5.64</v>
      </c>
      <c r="Z18" s="16">
        <f t="shared" si="16"/>
        <v>30.45</v>
      </c>
      <c r="AB18" s="16">
        <f t="shared" si="1"/>
        <v>47423.34</v>
      </c>
      <c r="AC18" s="16">
        <f t="shared" si="17"/>
        <v>473874.94</v>
      </c>
      <c r="AD18" s="14">
        <v>0.0147</v>
      </c>
      <c r="AE18" s="17">
        <f t="shared" si="3"/>
        <v>580.5</v>
      </c>
      <c r="AF18" s="15">
        <f t="shared" si="18"/>
        <v>3133.23</v>
      </c>
    </row>
    <row r="19" spans="6:26" ht="13.5">
      <c r="F19" s="17"/>
      <c r="G19" s="17"/>
      <c r="H19" s="17"/>
      <c r="I19" s="17"/>
      <c r="J19" s="17"/>
      <c r="N19" s="17"/>
      <c r="O19" s="17"/>
      <c r="P19" s="17"/>
      <c r="Q19" s="17"/>
      <c r="R19" s="17"/>
      <c r="V19" s="17"/>
      <c r="W19" s="17"/>
      <c r="X19" s="17"/>
      <c r="Y19" s="17"/>
      <c r="Z19" s="17"/>
    </row>
    <row r="20" spans="2:34" ht="13.5">
      <c r="B20" s="19" t="s">
        <v>27</v>
      </c>
      <c r="F20" s="17">
        <f>SUM(F9:F19)</f>
        <v>432119.12</v>
      </c>
      <c r="G20" s="17"/>
      <c r="H20" s="17"/>
      <c r="I20" s="17"/>
      <c r="J20" s="17">
        <f>+J18</f>
        <v>2857.31</v>
      </c>
      <c r="N20" s="17">
        <f>SUM(N7:N19)</f>
        <v>37149.84</v>
      </c>
      <c r="O20" s="17"/>
      <c r="P20" s="17"/>
      <c r="Q20" s="17"/>
      <c r="R20" s="17">
        <f>+R18</f>
        <v>245.5</v>
      </c>
      <c r="V20" s="17">
        <f>SUM(V7:V19)</f>
        <v>4605.9800000000005</v>
      </c>
      <c r="W20" s="17"/>
      <c r="X20" s="17"/>
      <c r="Y20" s="17"/>
      <c r="Z20" s="17">
        <f>+Z18</f>
        <v>30.45</v>
      </c>
      <c r="AC20" s="17">
        <f>+F20+N20+V20</f>
        <v>473874.93999999994</v>
      </c>
      <c r="AF20" s="9">
        <f>+AF18</f>
        <v>3133.23</v>
      </c>
      <c r="AH20" s="16"/>
    </row>
    <row r="21" spans="6:34" ht="13.5">
      <c r="F21" s="17"/>
      <c r="G21" s="17"/>
      <c r="H21" s="17"/>
      <c r="I21" s="17"/>
      <c r="J21" s="17"/>
      <c r="N21" s="17"/>
      <c r="O21" s="17"/>
      <c r="P21" s="17"/>
      <c r="Q21" s="17"/>
      <c r="R21" s="17"/>
      <c r="V21" s="17"/>
      <c r="W21" s="17"/>
      <c r="X21" s="17"/>
      <c r="Y21" s="17"/>
      <c r="Z21" s="17"/>
      <c r="AC21" s="17"/>
      <c r="AH21" s="16"/>
    </row>
    <row r="22" ht="29.25" customHeight="1">
      <c r="B22" s="26" t="s">
        <v>45</v>
      </c>
    </row>
    <row r="23" spans="4:26" ht="13.5">
      <c r="D23" s="33" t="s">
        <v>1</v>
      </c>
      <c r="E23" s="33"/>
      <c r="F23" s="33"/>
      <c r="G23" s="33"/>
      <c r="H23" s="33"/>
      <c r="I23" s="33"/>
      <c r="J23" s="33"/>
      <c r="L23" s="33" t="s">
        <v>5</v>
      </c>
      <c r="M23" s="33"/>
      <c r="N23" s="33"/>
      <c r="O23" s="33"/>
      <c r="P23" s="33"/>
      <c r="Q23" s="33"/>
      <c r="R23" s="33"/>
      <c r="T23" s="33" t="s">
        <v>6</v>
      </c>
      <c r="U23" s="33"/>
      <c r="V23" s="33"/>
      <c r="W23" s="33"/>
      <c r="X23" s="33"/>
      <c r="Y23" s="33"/>
      <c r="Z23" s="33"/>
    </row>
    <row r="24" spans="7:26" s="11" customFormat="1" ht="41.25">
      <c r="G24" s="11" t="s">
        <v>59</v>
      </c>
      <c r="H24" s="13" t="str">
        <f>+$AD$6</f>
        <v>Carrying Charge Rate</v>
      </c>
      <c r="I24" s="13" t="str">
        <f>+$AE$6</f>
        <v>Month Carrying Charges</v>
      </c>
      <c r="J24" s="13" t="str">
        <f>+$AF$6</f>
        <v>Cumulative Carrying Charge</v>
      </c>
      <c r="O24" s="11" t="s">
        <v>59</v>
      </c>
      <c r="P24" s="13" t="str">
        <f>+$AD$6</f>
        <v>Carrying Charge Rate</v>
      </c>
      <c r="Q24" s="13" t="str">
        <f>+$AE$6</f>
        <v>Month Carrying Charges</v>
      </c>
      <c r="R24" s="13" t="str">
        <f>+$AF$6</f>
        <v>Cumulative Carrying Charge</v>
      </c>
      <c r="W24" s="11" t="s">
        <v>59</v>
      </c>
      <c r="X24" s="13" t="str">
        <f>+$AD$6</f>
        <v>Carrying Charge Rate</v>
      </c>
      <c r="Y24" s="13" t="str">
        <f>+$AE$6</f>
        <v>Month Carrying Charges</v>
      </c>
      <c r="Z24" s="13" t="str">
        <f>+$AF$6</f>
        <v>Cumulative Carrying Charge</v>
      </c>
    </row>
    <row r="25" spans="2:32" ht="13.5">
      <c r="B25" s="21" t="s">
        <v>46</v>
      </c>
      <c r="G25" s="23">
        <f>+$G$18</f>
        <v>432119.12</v>
      </c>
      <c r="H25" s="24">
        <f>+$AD25</f>
        <v>0.0147</v>
      </c>
      <c r="I25" s="9">
        <f aca="true" t="shared" si="19" ref="I25:I36">ROUND(+G25*H25/12,2)</f>
        <v>529.35</v>
      </c>
      <c r="J25" s="23">
        <f>+J18+I25</f>
        <v>3386.66</v>
      </c>
      <c r="O25" s="23">
        <f>+$O$18</f>
        <v>37149.84</v>
      </c>
      <c r="P25" s="24">
        <f>+$AD25</f>
        <v>0.0147</v>
      </c>
      <c r="Q25" s="9">
        <f aca="true" t="shared" si="20" ref="Q25:Q36">ROUND(+O25*P25/12,2)</f>
        <v>45.51</v>
      </c>
      <c r="R25" s="23">
        <f>+R18+Q25</f>
        <v>291.01</v>
      </c>
      <c r="W25" s="23">
        <f>+$W$18</f>
        <v>4605.9800000000005</v>
      </c>
      <c r="X25" s="24">
        <f>+$AD25</f>
        <v>0.0147</v>
      </c>
      <c r="Y25" s="9">
        <f aca="true" t="shared" si="21" ref="Y25:Y36">ROUND(+W25*X25/12,2)</f>
        <v>5.64</v>
      </c>
      <c r="Z25" s="23">
        <f>+Z18+Y25</f>
        <v>36.089999999999996</v>
      </c>
      <c r="AC25" s="23">
        <f>+$AC$20</f>
        <v>473874.93999999994</v>
      </c>
      <c r="AD25" s="14">
        <v>0.0147</v>
      </c>
      <c r="AE25" s="9">
        <f>ROUND(+AC25*AD25/12,2)</f>
        <v>580.5</v>
      </c>
      <c r="AF25" s="16">
        <f>ROUND(+AE25+AF18,)</f>
        <v>3714</v>
      </c>
    </row>
    <row r="26" spans="2:32" ht="13.5">
      <c r="B26" s="21" t="s">
        <v>47</v>
      </c>
      <c r="G26" s="23">
        <f aca="true" t="shared" si="22" ref="G26:G36">+$G$18</f>
        <v>432119.12</v>
      </c>
      <c r="H26" s="24">
        <f aca="true" t="shared" si="23" ref="H26:H36">+$AD26</f>
        <v>0.0147</v>
      </c>
      <c r="I26" s="9">
        <f t="shared" si="19"/>
        <v>529.35</v>
      </c>
      <c r="J26" s="23">
        <f>+J25+I26</f>
        <v>3916.0099999999998</v>
      </c>
      <c r="O26" s="23">
        <f aca="true" t="shared" si="24" ref="O26:O36">+$O$18</f>
        <v>37149.84</v>
      </c>
      <c r="P26" s="24">
        <f aca="true" t="shared" si="25" ref="P26:P36">+$AD26</f>
        <v>0.0147</v>
      </c>
      <c r="Q26" s="9">
        <f t="shared" si="20"/>
        <v>45.51</v>
      </c>
      <c r="R26" s="23">
        <f>+R25+Q26</f>
        <v>336.52</v>
      </c>
      <c r="W26" s="23">
        <f aca="true" t="shared" si="26" ref="W26:W36">+$W$18</f>
        <v>4605.9800000000005</v>
      </c>
      <c r="X26" s="24">
        <f aca="true" t="shared" si="27" ref="X26:X36">+$AD26</f>
        <v>0.0147</v>
      </c>
      <c r="Y26" s="9">
        <f t="shared" si="21"/>
        <v>5.64</v>
      </c>
      <c r="Z26" s="23">
        <f>+Z25+Y26</f>
        <v>41.73</v>
      </c>
      <c r="AC26" s="23">
        <f aca="true" t="shared" si="28" ref="AC26:AC36">+$AC$20</f>
        <v>473874.93999999994</v>
      </c>
      <c r="AD26" s="14">
        <v>0.0147</v>
      </c>
      <c r="AE26" s="9">
        <f aca="true" t="shared" si="29" ref="AE26:AE36">ROUND(+AC26*AD26/12,2)</f>
        <v>580.5</v>
      </c>
      <c r="AF26" s="16">
        <f>ROUND(+AF25+AE26,2)</f>
        <v>4294.5</v>
      </c>
    </row>
    <row r="27" spans="2:32" ht="13.5">
      <c r="B27" s="19" t="s">
        <v>48</v>
      </c>
      <c r="G27" s="23">
        <f t="shared" si="22"/>
        <v>432119.12</v>
      </c>
      <c r="H27" s="24">
        <f t="shared" si="23"/>
        <v>0.0147</v>
      </c>
      <c r="I27" s="9">
        <f t="shared" si="19"/>
        <v>529.35</v>
      </c>
      <c r="J27" s="23">
        <f aca="true" t="shared" si="30" ref="J27:J36">+J26+I27</f>
        <v>4445.36</v>
      </c>
      <c r="O27" s="23">
        <f t="shared" si="24"/>
        <v>37149.84</v>
      </c>
      <c r="P27" s="24">
        <f t="shared" si="25"/>
        <v>0.0147</v>
      </c>
      <c r="Q27" s="9">
        <f t="shared" si="20"/>
        <v>45.51</v>
      </c>
      <c r="R27" s="23">
        <f aca="true" t="shared" si="31" ref="R27:R36">+R26+Q27</f>
        <v>382.03</v>
      </c>
      <c r="W27" s="23">
        <f t="shared" si="26"/>
        <v>4605.9800000000005</v>
      </c>
      <c r="X27" s="24">
        <f t="shared" si="27"/>
        <v>0.0147</v>
      </c>
      <c r="Y27" s="9">
        <f t="shared" si="21"/>
        <v>5.64</v>
      </c>
      <c r="Z27" s="23">
        <f aca="true" t="shared" si="32" ref="Z27:Z36">+Z26+Y27</f>
        <v>47.37</v>
      </c>
      <c r="AC27" s="23">
        <f t="shared" si="28"/>
        <v>473874.93999999994</v>
      </c>
      <c r="AD27" s="14">
        <v>0.0147</v>
      </c>
      <c r="AE27" s="9">
        <f t="shared" si="29"/>
        <v>580.5</v>
      </c>
      <c r="AF27" s="16">
        <f aca="true" t="shared" si="33" ref="AF27:AF36">ROUND(+AF26+AE27,2)</f>
        <v>4875</v>
      </c>
    </row>
    <row r="28" spans="2:32" ht="13.5">
      <c r="B28" s="19" t="s">
        <v>49</v>
      </c>
      <c r="G28" s="23">
        <f t="shared" si="22"/>
        <v>432119.12</v>
      </c>
      <c r="H28" s="24">
        <f t="shared" si="23"/>
        <v>0.0147</v>
      </c>
      <c r="I28" s="9">
        <f t="shared" si="19"/>
        <v>529.35</v>
      </c>
      <c r="J28" s="23">
        <f t="shared" si="30"/>
        <v>4974.71</v>
      </c>
      <c r="O28" s="23">
        <f t="shared" si="24"/>
        <v>37149.84</v>
      </c>
      <c r="P28" s="24">
        <f t="shared" si="25"/>
        <v>0.0147</v>
      </c>
      <c r="Q28" s="9">
        <f t="shared" si="20"/>
        <v>45.51</v>
      </c>
      <c r="R28" s="23">
        <f t="shared" si="31"/>
        <v>427.53999999999996</v>
      </c>
      <c r="W28" s="23">
        <f t="shared" si="26"/>
        <v>4605.9800000000005</v>
      </c>
      <c r="X28" s="24">
        <f t="shared" si="27"/>
        <v>0.0147</v>
      </c>
      <c r="Y28" s="9">
        <f t="shared" si="21"/>
        <v>5.64</v>
      </c>
      <c r="Z28" s="23">
        <f t="shared" si="32"/>
        <v>53.01</v>
      </c>
      <c r="AC28" s="23">
        <f t="shared" si="28"/>
        <v>473874.93999999994</v>
      </c>
      <c r="AD28" s="14">
        <v>0.0147</v>
      </c>
      <c r="AE28" s="9">
        <f t="shared" si="29"/>
        <v>580.5</v>
      </c>
      <c r="AF28" s="16">
        <f t="shared" si="33"/>
        <v>5455.5</v>
      </c>
    </row>
    <row r="29" spans="2:32" ht="13.5">
      <c r="B29" s="19" t="s">
        <v>50</v>
      </c>
      <c r="G29" s="23">
        <f t="shared" si="22"/>
        <v>432119.12</v>
      </c>
      <c r="H29" s="24">
        <f t="shared" si="23"/>
        <v>0.0147</v>
      </c>
      <c r="I29" s="9">
        <f t="shared" si="19"/>
        <v>529.35</v>
      </c>
      <c r="J29" s="23">
        <f t="shared" si="30"/>
        <v>5504.06</v>
      </c>
      <c r="O29" s="23">
        <f t="shared" si="24"/>
        <v>37149.84</v>
      </c>
      <c r="P29" s="24">
        <f t="shared" si="25"/>
        <v>0.0147</v>
      </c>
      <c r="Q29" s="9">
        <f t="shared" si="20"/>
        <v>45.51</v>
      </c>
      <c r="R29" s="23">
        <f t="shared" si="31"/>
        <v>473.04999999999995</v>
      </c>
      <c r="W29" s="23">
        <f t="shared" si="26"/>
        <v>4605.9800000000005</v>
      </c>
      <c r="X29" s="24">
        <f t="shared" si="27"/>
        <v>0.0147</v>
      </c>
      <c r="Y29" s="9">
        <f t="shared" si="21"/>
        <v>5.64</v>
      </c>
      <c r="Z29" s="23">
        <f t="shared" si="32"/>
        <v>58.65</v>
      </c>
      <c r="AC29" s="23">
        <f t="shared" si="28"/>
        <v>473874.93999999994</v>
      </c>
      <c r="AD29" s="14">
        <v>0.0147</v>
      </c>
      <c r="AE29" s="9">
        <f t="shared" si="29"/>
        <v>580.5</v>
      </c>
      <c r="AF29" s="16">
        <f t="shared" si="33"/>
        <v>6036</v>
      </c>
    </row>
    <row r="30" spans="2:32" ht="13.5">
      <c r="B30" s="19" t="s">
        <v>51</v>
      </c>
      <c r="G30" s="23">
        <f t="shared" si="22"/>
        <v>432119.12</v>
      </c>
      <c r="H30" s="24">
        <f t="shared" si="23"/>
        <v>0.0147</v>
      </c>
      <c r="I30" s="9">
        <f t="shared" si="19"/>
        <v>529.35</v>
      </c>
      <c r="J30" s="23">
        <f t="shared" si="30"/>
        <v>6033.410000000001</v>
      </c>
      <c r="O30" s="23">
        <f t="shared" si="24"/>
        <v>37149.84</v>
      </c>
      <c r="P30" s="24">
        <f t="shared" si="25"/>
        <v>0.0147</v>
      </c>
      <c r="Q30" s="9">
        <f t="shared" si="20"/>
        <v>45.51</v>
      </c>
      <c r="R30" s="23">
        <f t="shared" si="31"/>
        <v>518.56</v>
      </c>
      <c r="W30" s="23">
        <f t="shared" si="26"/>
        <v>4605.9800000000005</v>
      </c>
      <c r="X30" s="24">
        <f t="shared" si="27"/>
        <v>0.0147</v>
      </c>
      <c r="Y30" s="9">
        <f t="shared" si="21"/>
        <v>5.64</v>
      </c>
      <c r="Z30" s="23">
        <f t="shared" si="32"/>
        <v>64.28999999999999</v>
      </c>
      <c r="AC30" s="23">
        <f t="shared" si="28"/>
        <v>473874.93999999994</v>
      </c>
      <c r="AD30" s="14">
        <v>0.0147</v>
      </c>
      <c r="AE30" s="9">
        <f t="shared" si="29"/>
        <v>580.5</v>
      </c>
      <c r="AF30" s="16">
        <f t="shared" si="33"/>
        <v>6616.5</v>
      </c>
    </row>
    <row r="31" spans="2:32" ht="13.5">
      <c r="B31" s="19" t="s">
        <v>52</v>
      </c>
      <c r="G31" s="23">
        <f t="shared" si="22"/>
        <v>432119.12</v>
      </c>
      <c r="H31" s="24">
        <f t="shared" si="23"/>
        <v>0.0147</v>
      </c>
      <c r="I31" s="9">
        <f t="shared" si="19"/>
        <v>529.35</v>
      </c>
      <c r="J31" s="23">
        <f t="shared" si="30"/>
        <v>6562.760000000001</v>
      </c>
      <c r="O31" s="23">
        <f t="shared" si="24"/>
        <v>37149.84</v>
      </c>
      <c r="P31" s="24">
        <f t="shared" si="25"/>
        <v>0.0147</v>
      </c>
      <c r="Q31" s="9">
        <f t="shared" si="20"/>
        <v>45.51</v>
      </c>
      <c r="R31" s="23">
        <f t="shared" si="31"/>
        <v>564.0699999999999</v>
      </c>
      <c r="W31" s="23">
        <f t="shared" si="26"/>
        <v>4605.9800000000005</v>
      </c>
      <c r="X31" s="24">
        <f t="shared" si="27"/>
        <v>0.0147</v>
      </c>
      <c r="Y31" s="9">
        <f t="shared" si="21"/>
        <v>5.64</v>
      </c>
      <c r="Z31" s="23">
        <f t="shared" si="32"/>
        <v>69.92999999999999</v>
      </c>
      <c r="AC31" s="23">
        <f t="shared" si="28"/>
        <v>473874.93999999994</v>
      </c>
      <c r="AD31" s="14">
        <v>0.0147</v>
      </c>
      <c r="AE31" s="9">
        <f t="shared" si="29"/>
        <v>580.5</v>
      </c>
      <c r="AF31" s="16">
        <f t="shared" si="33"/>
        <v>7197</v>
      </c>
    </row>
    <row r="32" spans="2:32" ht="13.5">
      <c r="B32" s="19" t="s">
        <v>53</v>
      </c>
      <c r="G32" s="23">
        <f t="shared" si="22"/>
        <v>432119.12</v>
      </c>
      <c r="H32" s="24">
        <f t="shared" si="23"/>
        <v>0.0147</v>
      </c>
      <c r="I32" s="9">
        <f t="shared" si="19"/>
        <v>529.35</v>
      </c>
      <c r="J32" s="23">
        <f t="shared" si="30"/>
        <v>7092.1100000000015</v>
      </c>
      <c r="O32" s="23">
        <f t="shared" si="24"/>
        <v>37149.84</v>
      </c>
      <c r="P32" s="24">
        <f t="shared" si="25"/>
        <v>0.0147</v>
      </c>
      <c r="Q32" s="9">
        <f t="shared" si="20"/>
        <v>45.51</v>
      </c>
      <c r="R32" s="23">
        <f t="shared" si="31"/>
        <v>609.5799999999999</v>
      </c>
      <c r="W32" s="23">
        <f t="shared" si="26"/>
        <v>4605.9800000000005</v>
      </c>
      <c r="X32" s="24">
        <f t="shared" si="27"/>
        <v>0.0147</v>
      </c>
      <c r="Y32" s="9">
        <f t="shared" si="21"/>
        <v>5.64</v>
      </c>
      <c r="Z32" s="23">
        <f t="shared" si="32"/>
        <v>75.57</v>
      </c>
      <c r="AC32" s="23">
        <f t="shared" si="28"/>
        <v>473874.93999999994</v>
      </c>
      <c r="AD32" s="14">
        <v>0.0147</v>
      </c>
      <c r="AE32" s="9">
        <f t="shared" si="29"/>
        <v>580.5</v>
      </c>
      <c r="AF32" s="16">
        <f t="shared" si="33"/>
        <v>7777.5</v>
      </c>
    </row>
    <row r="33" spans="2:32" ht="13.5">
      <c r="B33" s="19" t="s">
        <v>54</v>
      </c>
      <c r="G33" s="23">
        <f t="shared" si="22"/>
        <v>432119.12</v>
      </c>
      <c r="H33" s="24">
        <f t="shared" si="23"/>
        <v>0.0147</v>
      </c>
      <c r="I33" s="9">
        <f t="shared" si="19"/>
        <v>529.35</v>
      </c>
      <c r="J33" s="23">
        <f t="shared" si="30"/>
        <v>7621.460000000002</v>
      </c>
      <c r="O33" s="23">
        <f t="shared" si="24"/>
        <v>37149.84</v>
      </c>
      <c r="P33" s="24">
        <f t="shared" si="25"/>
        <v>0.0147</v>
      </c>
      <c r="Q33" s="9">
        <f t="shared" si="20"/>
        <v>45.51</v>
      </c>
      <c r="R33" s="23">
        <f t="shared" si="31"/>
        <v>655.0899999999999</v>
      </c>
      <c r="W33" s="23">
        <f t="shared" si="26"/>
        <v>4605.9800000000005</v>
      </c>
      <c r="X33" s="24">
        <f t="shared" si="27"/>
        <v>0.0147</v>
      </c>
      <c r="Y33" s="9">
        <f t="shared" si="21"/>
        <v>5.64</v>
      </c>
      <c r="Z33" s="23">
        <f t="shared" si="32"/>
        <v>81.21</v>
      </c>
      <c r="AC33" s="23">
        <f t="shared" si="28"/>
        <v>473874.93999999994</v>
      </c>
      <c r="AD33" s="14">
        <v>0.0147</v>
      </c>
      <c r="AE33" s="9">
        <f t="shared" si="29"/>
        <v>580.5</v>
      </c>
      <c r="AF33" s="16">
        <f t="shared" si="33"/>
        <v>8358</v>
      </c>
    </row>
    <row r="34" spans="2:32" ht="13.5">
      <c r="B34" s="19" t="s">
        <v>55</v>
      </c>
      <c r="G34" s="23">
        <f t="shared" si="22"/>
        <v>432119.12</v>
      </c>
      <c r="H34" s="24">
        <f t="shared" si="23"/>
        <v>0.0147</v>
      </c>
      <c r="I34" s="9">
        <f t="shared" si="19"/>
        <v>529.35</v>
      </c>
      <c r="J34" s="23">
        <f t="shared" si="30"/>
        <v>8150.810000000002</v>
      </c>
      <c r="O34" s="23">
        <f t="shared" si="24"/>
        <v>37149.84</v>
      </c>
      <c r="P34" s="24">
        <f t="shared" si="25"/>
        <v>0.0147</v>
      </c>
      <c r="Q34" s="9">
        <f t="shared" si="20"/>
        <v>45.51</v>
      </c>
      <c r="R34" s="23">
        <f t="shared" si="31"/>
        <v>700.5999999999999</v>
      </c>
      <c r="W34" s="23">
        <f t="shared" si="26"/>
        <v>4605.9800000000005</v>
      </c>
      <c r="X34" s="24">
        <f t="shared" si="27"/>
        <v>0.0147</v>
      </c>
      <c r="Y34" s="9">
        <f t="shared" si="21"/>
        <v>5.64</v>
      </c>
      <c r="Z34" s="23">
        <f t="shared" si="32"/>
        <v>86.85</v>
      </c>
      <c r="AC34" s="23">
        <f t="shared" si="28"/>
        <v>473874.93999999994</v>
      </c>
      <c r="AD34" s="14">
        <v>0.0147</v>
      </c>
      <c r="AE34" s="9">
        <f t="shared" si="29"/>
        <v>580.5</v>
      </c>
      <c r="AF34" s="16">
        <f t="shared" si="33"/>
        <v>8938.5</v>
      </c>
    </row>
    <row r="35" spans="2:32" ht="13.5">
      <c r="B35" s="19" t="s">
        <v>56</v>
      </c>
      <c r="G35" s="23">
        <f t="shared" si="22"/>
        <v>432119.12</v>
      </c>
      <c r="H35" s="24">
        <f t="shared" si="23"/>
        <v>0.0147</v>
      </c>
      <c r="I35" s="9">
        <f t="shared" si="19"/>
        <v>529.35</v>
      </c>
      <c r="J35" s="23">
        <f t="shared" si="30"/>
        <v>8680.160000000002</v>
      </c>
      <c r="O35" s="23">
        <f t="shared" si="24"/>
        <v>37149.84</v>
      </c>
      <c r="P35" s="24">
        <f t="shared" si="25"/>
        <v>0.0147</v>
      </c>
      <c r="Q35" s="9">
        <f t="shared" si="20"/>
        <v>45.51</v>
      </c>
      <c r="R35" s="23">
        <f t="shared" si="31"/>
        <v>746.1099999999999</v>
      </c>
      <c r="W35" s="23">
        <f t="shared" si="26"/>
        <v>4605.9800000000005</v>
      </c>
      <c r="X35" s="24">
        <f t="shared" si="27"/>
        <v>0.0147</v>
      </c>
      <c r="Y35" s="9">
        <f t="shared" si="21"/>
        <v>5.64</v>
      </c>
      <c r="Z35" s="23">
        <f t="shared" si="32"/>
        <v>92.49</v>
      </c>
      <c r="AC35" s="23">
        <f t="shared" si="28"/>
        <v>473874.93999999994</v>
      </c>
      <c r="AD35" s="14">
        <v>0.0147</v>
      </c>
      <c r="AE35" s="9">
        <f t="shared" si="29"/>
        <v>580.5</v>
      </c>
      <c r="AF35" s="16">
        <f t="shared" si="33"/>
        <v>9519</v>
      </c>
    </row>
    <row r="36" spans="2:34" ht="13.5">
      <c r="B36" s="19" t="s">
        <v>57</v>
      </c>
      <c r="G36" s="23">
        <f t="shared" si="22"/>
        <v>432119.12</v>
      </c>
      <c r="H36" s="24">
        <f t="shared" si="23"/>
        <v>0.0147</v>
      </c>
      <c r="I36" s="9">
        <f t="shared" si="19"/>
        <v>529.35</v>
      </c>
      <c r="J36" s="23">
        <f t="shared" si="30"/>
        <v>9209.510000000002</v>
      </c>
      <c r="O36" s="23">
        <f t="shared" si="24"/>
        <v>37149.84</v>
      </c>
      <c r="P36" s="24">
        <f t="shared" si="25"/>
        <v>0.0147</v>
      </c>
      <c r="Q36" s="9">
        <f t="shared" si="20"/>
        <v>45.51</v>
      </c>
      <c r="R36" s="23">
        <f t="shared" si="31"/>
        <v>791.6199999999999</v>
      </c>
      <c r="W36" s="23">
        <f t="shared" si="26"/>
        <v>4605.9800000000005</v>
      </c>
      <c r="X36" s="24">
        <f t="shared" si="27"/>
        <v>0.0147</v>
      </c>
      <c r="Y36" s="9">
        <f t="shared" si="21"/>
        <v>5.64</v>
      </c>
      <c r="Z36" s="23">
        <f t="shared" si="32"/>
        <v>98.13</v>
      </c>
      <c r="AC36" s="23">
        <f t="shared" si="28"/>
        <v>473874.93999999994</v>
      </c>
      <c r="AD36" s="14">
        <v>0.0147</v>
      </c>
      <c r="AE36" s="9">
        <f t="shared" si="29"/>
        <v>580.5</v>
      </c>
      <c r="AF36" s="16">
        <f t="shared" si="33"/>
        <v>10099.5</v>
      </c>
      <c r="AH36" s="16"/>
    </row>
    <row r="37" spans="7:34" ht="13.5">
      <c r="G37" s="16"/>
      <c r="H37" s="24"/>
      <c r="J37" s="23"/>
      <c r="O37" s="16"/>
      <c r="P37" s="24"/>
      <c r="R37" s="23"/>
      <c r="W37" s="16"/>
      <c r="X37" s="24"/>
      <c r="Z37" s="23"/>
      <c r="AD37" s="14"/>
      <c r="AF37" s="16"/>
      <c r="AH37" s="16"/>
    </row>
    <row r="38" spans="7:26" s="11" customFormat="1" ht="13.5">
      <c r="G38" s="11" t="s">
        <v>59</v>
      </c>
      <c r="J38" s="11" t="s">
        <v>30</v>
      </c>
      <c r="O38" s="11" t="s">
        <v>59</v>
      </c>
      <c r="R38" s="11" t="s">
        <v>30</v>
      </c>
      <c r="W38" s="11" t="s">
        <v>59</v>
      </c>
      <c r="Z38" s="11" t="s">
        <v>30</v>
      </c>
    </row>
    <row r="39" spans="2:32" ht="13.5">
      <c r="B39" s="26" t="s">
        <v>58</v>
      </c>
      <c r="G39" s="23">
        <f>+G36</f>
        <v>432119.12</v>
      </c>
      <c r="J39" s="23">
        <f>+J36</f>
        <v>9209.510000000002</v>
      </c>
      <c r="O39" s="23">
        <f>+O36</f>
        <v>37149.84</v>
      </c>
      <c r="R39" s="23">
        <f>+R36</f>
        <v>791.6199999999999</v>
      </c>
      <c r="W39" s="23">
        <f>+W36</f>
        <v>4605.9800000000005</v>
      </c>
      <c r="Z39" s="23">
        <f>+Z36</f>
        <v>98.13</v>
      </c>
      <c r="AC39" s="23">
        <f>+G39+O39+W39</f>
        <v>473874.93999999994</v>
      </c>
      <c r="AF39" s="23">
        <f>+J39+R39+Z39</f>
        <v>10099.26</v>
      </c>
    </row>
    <row r="41" spans="28:32" ht="13.5">
      <c r="AB41" s="25" t="s">
        <v>60</v>
      </c>
      <c r="AC41" s="25" t="str">
        <f>IF(ABS(+AC39-AC36)&lt;1,"Balanced","OUT OF BALANCE")</f>
        <v>Balanced</v>
      </c>
      <c r="AF41" s="25" t="str">
        <f>IF(ABS(+AF39-AF36)&lt;1,"Balanced","OUT OF BALANCE")</f>
        <v>Balanced</v>
      </c>
    </row>
  </sheetData>
  <sheetProtection/>
  <mergeCells count="7">
    <mergeCell ref="D5:J5"/>
    <mergeCell ref="L5:R5"/>
    <mergeCell ref="T5:Z5"/>
    <mergeCell ref="AB5:AF5"/>
    <mergeCell ref="D23:J23"/>
    <mergeCell ref="L23:R23"/>
    <mergeCell ref="T23:Z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2008-02-27T14:40:29Z</dcterms:created>
  <dcterms:modified xsi:type="dcterms:W3CDTF">2014-04-17T18:34:07Z</dcterms:modified>
  <cp:category/>
  <cp:version/>
  <cp:contentType/>
  <cp:contentStatus/>
</cp:coreProperties>
</file>