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3.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705" yWindow="1545" windowWidth="9195" windowHeight="8160" tabRatio="917"/>
  </bookViews>
  <sheets>
    <sheet name="1. Info" sheetId="21" r:id="rId1"/>
    <sheet name="Table of Contents" sheetId="1" r:id="rId2"/>
    <sheet name="A. Data Input Sheet" sheetId="2" r:id="rId3"/>
    <sheet name="B. Tax Rates &amp; Exemptions" sheetId="3" r:id="rId4"/>
    <sheet name="C. Sch 8 Hist" sheetId="5" r:id="rId5"/>
    <sheet name="D. Schedule 10 CEC Hist" sheetId="23" r:id="rId6"/>
    <sheet name="E. Sch 13 Tax Reserves Hist" sheetId="17" r:id="rId7"/>
    <sheet name="F. Sch 7-1 Loss Cfwd Hist" sheetId="19" r:id="rId8"/>
    <sheet name="G. Adj. Taxable Income Historic" sheetId="4" r:id="rId9"/>
    <sheet name="H. PILs,Tax Provision Historic" sheetId="25" r:id="rId10"/>
    <sheet name="I. Schedule 8 CCA Bridge Year" sheetId="15" r:id="rId11"/>
    <sheet name="J. Schedule 10 CEC Bridge Year" sheetId="16" r:id="rId12"/>
    <sheet name="K. Sch 13 Tax Reserves Bridge" sheetId="8" r:id="rId13"/>
    <sheet name="L. Sch 7-1 Loss Cfwd Bridge" sheetId="20" r:id="rId14"/>
    <sheet name="M. Adj. Taxable Income Bridge" sheetId="18" r:id="rId15"/>
    <sheet name="N. PILs,Tax Provision Bridge" sheetId="24" r:id="rId16"/>
    <sheet name="O. Schedule 8 CCA Test Year  " sheetId="6" r:id="rId17"/>
    <sheet name="P. Schedule 10 CEC Test Year" sheetId="7" r:id="rId18"/>
    <sheet name="Q Sch 13 Tax Reserve Test Year" sheetId="22" r:id="rId19"/>
    <sheet name="R. Sch 7-1 Loss Cfwd" sheetId="9" r:id="rId20"/>
    <sheet name="S. Taxable Income Test Year" sheetId="11" r:id="rId21"/>
    <sheet name="T. PILs,Tax Provision " sheetId="13" r:id="rId22"/>
  </sheets>
  <externalReferences>
    <externalReference r:id="rId23"/>
    <externalReference r:id="rId24"/>
  </externalReferences>
  <definedNames>
    <definedName name="___INDEX_SHEET___ASAP_Utilities">#REF!</definedName>
    <definedName name="Appendix">""""</definedName>
    <definedName name="AppNumber">"EB-2014-0113_x000D_"</definedName>
    <definedName name="Attachment">""""</definedName>
    <definedName name="Distributor">"St. Thomas Energy Inc._x000D_"</definedName>
    <definedName name="Exhibit">"Exhibit 0"</definedName>
    <definedName name="FileDate">"April,25,2014"</definedName>
    <definedName name="Index">'Table of Contents'!$D$15</definedName>
    <definedName name="LDC_LIST">[1]lists!$AM$1:$AM$80</definedName>
    <definedName name="_xlnm.Print_Area" localSheetId="2">'A. Data Input Sheet'!$A$1:$I$43</definedName>
    <definedName name="_xlnm.Print_Area" localSheetId="3">'B. Tax Rates &amp; Exemptions'!$A$1:$J$38</definedName>
    <definedName name="_xlnm.Print_Area" localSheetId="4">'C. Sch 8 Hist'!$A$1:$G$44</definedName>
    <definedName name="_xlnm.Print_Area" localSheetId="5">'D. Schedule 10 CEC Hist'!$A$1:$K$41</definedName>
    <definedName name="_xlnm.Print_Area" localSheetId="6">'E. Sch 13 Tax Reserves Hist'!$A$1:$F$51</definedName>
    <definedName name="_xlnm.Print_Area" localSheetId="7">'F. Sch 7-1 Loss Cfwd Hist'!$A$1:$J$18</definedName>
    <definedName name="_xlnm.Print_Area" localSheetId="8">'G. Adj. Taxable Income Historic'!$A$1:$G$119</definedName>
    <definedName name="_xlnm.Print_Area" localSheetId="9">'H. PILs,Tax Provision Historic'!$A$1:$K$45</definedName>
    <definedName name="_xlnm.Print_Area" localSheetId="10">'I. Schedule 8 CCA Bridge Year'!$B$1:$M$43</definedName>
    <definedName name="_xlnm.Print_Area" localSheetId="11">'J. Schedule 10 CEC Bridge Year'!$A$1:$K$41</definedName>
    <definedName name="_xlnm.Print_Area" localSheetId="13">'L. Sch 7-1 Loss Cfwd Bridge'!$A$1:$J$28</definedName>
    <definedName name="_xlnm.Print_Area" localSheetId="14">'M. Adj. Taxable Income Bridge'!$A$1:$G$114</definedName>
    <definedName name="_xlnm.Print_Area" localSheetId="15">'N. PILs,Tax Provision Bridge'!$A$1:$K$45</definedName>
    <definedName name="_xlnm.Print_Area" localSheetId="17">'P. Schedule 10 CEC Test Year'!$A$1:$K$39</definedName>
    <definedName name="_xlnm.Print_Area" localSheetId="19">'R. Sch 7-1 Loss Cfwd'!$A$1:$K$29</definedName>
    <definedName name="_xlnm.Print_Area" localSheetId="20">'S. Taxable Income Test Year'!$A$1:$G$128</definedName>
    <definedName name="_xlnm.Print_Area" localSheetId="21">'T. PILs,Tax Provision '!$A$1:$K$45</definedName>
    <definedName name="_xlnm.Print_Area" localSheetId="1">'Table of Contents'!$A$1:$H$52</definedName>
    <definedName name="_xlnm.Print_Titles" localSheetId="14">'M. Adj. Taxable Income Bridge'!$1:$6</definedName>
    <definedName name="ratedescription">[2]hidden1!$D$1:$D$122</definedName>
    <definedName name="Schedule">"Schedule 0"</definedName>
    <definedName name="Start_1">'1. Info'!$A$1</definedName>
    <definedName name="Start_10">'G. Adj. Taxable Income Historic'!$A$1</definedName>
    <definedName name="Start_11">'H. PILs,Tax Provision Historic'!$A$1</definedName>
    <definedName name="Start_12">'I. Schedule 8 CCA Bridge Year'!$A$1</definedName>
    <definedName name="Start_13">'J. Schedule 10 CEC Bridge Year'!$A$1</definedName>
    <definedName name="Start_14">'K. Sch 13 Tax Reserves Bridge'!$A$1</definedName>
    <definedName name="Start_15">'L. Sch 7-1 Loss Cfwd Bridge'!$A$1</definedName>
    <definedName name="Start_16">'M. Adj. Taxable Income Bridge'!$A$1</definedName>
    <definedName name="Start_17">'N. PILs,Tax Provision Bridge'!$A$1</definedName>
    <definedName name="Start_18">'O. Schedule 8 CCA Test Year  '!$A$1</definedName>
    <definedName name="Start_19">'P. Schedule 10 CEC Test Year'!$A$1</definedName>
    <definedName name="Start_20">'Q Sch 13 Tax Reserve Test Year'!$A$1</definedName>
    <definedName name="Start_21">'R. Sch 7-1 Loss Cfwd'!$A$1</definedName>
    <definedName name="Start_22">'S. Taxable Income Test Year'!$A$1</definedName>
    <definedName name="Start_23">'T. PILs,Tax Provision '!$A$1</definedName>
    <definedName name="Start_3">'Table of Contents'!$A$1</definedName>
    <definedName name="Start_4">'A. Data Input Sheet'!$A$1</definedName>
    <definedName name="Start_5">'B. Tax Rates &amp; Exemptions'!$A$1</definedName>
    <definedName name="Start_6">'C. Sch 8 Hist'!$A$1</definedName>
    <definedName name="Start_7">'D. Schedule 10 CEC Hist'!$A$1</definedName>
    <definedName name="Start_8">'E. Sch 13 Tax Reserves Hist'!$A$1</definedName>
    <definedName name="Start_9">'F. Sch 7-1 Loss Cfwd Hist'!$A$1</definedName>
    <definedName name="Tab">"Tab 0"</definedName>
    <definedName name="units">[2]hidden1!$J$3:$J$8</definedName>
  </definedNames>
  <calcPr calcId="145621"/>
</workbook>
</file>

<file path=xl/calcChain.xml><?xml version="1.0" encoding="utf-8"?>
<calcChain xmlns="http://schemas.openxmlformats.org/spreadsheetml/2006/main">
  <c r="G23" i="13" l="1"/>
  <c r="G13" i="13"/>
  <c r="F14" i="6" l="1"/>
  <c r="F14" i="15" l="1"/>
  <c r="I31" i="25" l="1"/>
  <c r="E12" i="4"/>
  <c r="E15" i="5"/>
  <c r="E31" i="5"/>
  <c r="E12" i="5"/>
  <c r="E16" i="13" l="1"/>
  <c r="E16" i="24" l="1"/>
  <c r="E11" i="15" l="1"/>
  <c r="H11" i="15" s="1"/>
  <c r="E12" i="15"/>
  <c r="H12" i="15" s="1"/>
  <c r="E15" i="15"/>
  <c r="H15" i="15" s="1"/>
  <c r="E16" i="15"/>
  <c r="H16" i="15" s="1"/>
  <c r="E17" i="15"/>
  <c r="H17" i="15" s="1"/>
  <c r="E18" i="15"/>
  <c r="H18" i="15" s="1"/>
  <c r="E19" i="15"/>
  <c r="H19" i="15" s="1"/>
  <c r="E20" i="15"/>
  <c r="H20" i="15" s="1"/>
  <c r="E21" i="15"/>
  <c r="H21" i="15" s="1"/>
  <c r="E22" i="15"/>
  <c r="H22" i="15" s="1"/>
  <c r="E23" i="15"/>
  <c r="H23" i="15" s="1"/>
  <c r="E24" i="15"/>
  <c r="H24" i="15" s="1"/>
  <c r="E25" i="15"/>
  <c r="H25" i="15" s="1"/>
  <c r="E26" i="15"/>
  <c r="H26" i="15" s="1"/>
  <c r="E27" i="15"/>
  <c r="H27" i="15" s="1"/>
  <c r="E30" i="15"/>
  <c r="H30" i="15" s="1"/>
  <c r="E31" i="15"/>
  <c r="H31" i="15" s="1"/>
  <c r="E32" i="15"/>
  <c r="H32" i="15" s="1"/>
  <c r="E33" i="15"/>
  <c r="H33" i="15" s="1"/>
  <c r="H34" i="15"/>
  <c r="E35" i="15"/>
  <c r="H35" i="15" s="1"/>
  <c r="E36" i="15"/>
  <c r="H36" i="15" s="1"/>
  <c r="E37" i="15"/>
  <c r="H37" i="15" s="1"/>
  <c r="E38" i="15"/>
  <c r="H38" i="15" s="1"/>
  <c r="E39" i="15"/>
  <c r="H39" i="15" s="1"/>
  <c r="E40" i="15"/>
  <c r="H40" i="15" s="1"/>
  <c r="E41" i="15"/>
  <c r="H41" i="15" s="1"/>
  <c r="F37" i="17"/>
  <c r="D32" i="8" s="1"/>
  <c r="F32" i="8" s="1"/>
  <c r="I32" i="8" s="1"/>
  <c r="F21" i="17"/>
  <c r="D19" i="8" s="1"/>
  <c r="F19" i="8" s="1"/>
  <c r="I19" i="8" s="1"/>
  <c r="D15" i="8"/>
  <c r="F15" i="8" s="1"/>
  <c r="F17" i="17"/>
  <c r="F31" i="17"/>
  <c r="D26" i="8" s="1"/>
  <c r="F26" i="8" s="1"/>
  <c r="I26" i="8" s="1"/>
  <c r="G12" i="5"/>
  <c r="E10" i="15" s="1"/>
  <c r="G24" i="5"/>
  <c r="I22" i="15"/>
  <c r="G30" i="5"/>
  <c r="E28" i="15" s="1"/>
  <c r="H28" i="15" s="1"/>
  <c r="I28" i="15"/>
  <c r="D51" i="17"/>
  <c r="G34" i="4"/>
  <c r="G15" i="4"/>
  <c r="G78" i="4"/>
  <c r="D27" i="17"/>
  <c r="G82" i="4"/>
  <c r="G76" i="4"/>
  <c r="G83" i="4"/>
  <c r="G12" i="4"/>
  <c r="I20" i="25"/>
  <c r="I32" i="25"/>
  <c r="F32" i="17"/>
  <c r="D27" i="8" s="1"/>
  <c r="F27" i="8" s="1"/>
  <c r="I27" i="8" s="1"/>
  <c r="F33" i="17"/>
  <c r="D28" i="8" s="1"/>
  <c r="F28" i="8" s="1"/>
  <c r="I28" i="8" s="1"/>
  <c r="F34" i="17"/>
  <c r="D29" i="8" s="1"/>
  <c r="F29" i="8" s="1"/>
  <c r="I29" i="8" s="1"/>
  <c r="F35" i="17"/>
  <c r="D30" i="8" s="1"/>
  <c r="F30" i="8" s="1"/>
  <c r="I30" i="8" s="1"/>
  <c r="F36" i="17"/>
  <c r="D31" i="8" s="1"/>
  <c r="F31" i="8" s="1"/>
  <c r="I31" i="8" s="1"/>
  <c r="F38" i="17"/>
  <c r="D33" i="8" s="1"/>
  <c r="F33" i="8" s="1"/>
  <c r="I33" i="8" s="1"/>
  <c r="D33" i="22" s="1"/>
  <c r="F33" i="22" s="1"/>
  <c r="I33" i="22" s="1"/>
  <c r="J33" i="22" s="1"/>
  <c r="F39" i="17"/>
  <c r="D34" i="8" s="1"/>
  <c r="F34" i="8" s="1"/>
  <c r="I34" i="8" s="1"/>
  <c r="F40" i="17"/>
  <c r="D35" i="8" s="1"/>
  <c r="F35" i="8" s="1"/>
  <c r="I35" i="8" s="1"/>
  <c r="F41" i="17"/>
  <c r="D36" i="8" s="1"/>
  <c r="F36" i="8" s="1"/>
  <c r="I36" i="8" s="1"/>
  <c r="F42" i="17"/>
  <c r="D37" i="8" s="1"/>
  <c r="F37" i="8" s="1"/>
  <c r="I37" i="8" s="1"/>
  <c r="F43" i="17"/>
  <c r="D38" i="8" s="1"/>
  <c r="F38" i="8" s="1"/>
  <c r="I38" i="8" s="1"/>
  <c r="F44" i="17"/>
  <c r="D39" i="8" s="1"/>
  <c r="F39" i="8" s="1"/>
  <c r="I39" i="8" s="1"/>
  <c r="F45" i="17"/>
  <c r="D40" i="8" s="1"/>
  <c r="F40" i="8" s="1"/>
  <c r="I40" i="8" s="1"/>
  <c r="D40" i="22" s="1"/>
  <c r="F40" i="22" s="1"/>
  <c r="I40" i="22" s="1"/>
  <c r="F49" i="17"/>
  <c r="D41" i="8" s="1"/>
  <c r="F41" i="8" s="1"/>
  <c r="I41" i="8" s="1"/>
  <c r="J41" i="8" s="1"/>
  <c r="F50" i="17"/>
  <c r="D42" i="8" s="1"/>
  <c r="F42" i="8" s="1"/>
  <c r="I42" i="8" s="1"/>
  <c r="E21" i="3"/>
  <c r="I32" i="24"/>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41" i="15"/>
  <c r="I40" i="15"/>
  <c r="I39" i="15"/>
  <c r="I38" i="15"/>
  <c r="I37" i="15"/>
  <c r="I36" i="15"/>
  <c r="I35" i="15"/>
  <c r="I34" i="15"/>
  <c r="I33" i="15"/>
  <c r="I32" i="15"/>
  <c r="I31" i="15"/>
  <c r="I30" i="15"/>
  <c r="I29" i="15"/>
  <c r="I27" i="15"/>
  <c r="I26" i="15"/>
  <c r="I25" i="15"/>
  <c r="I24" i="15"/>
  <c r="I23" i="15"/>
  <c r="I21" i="15"/>
  <c r="I20" i="15"/>
  <c r="I19" i="15"/>
  <c r="I18" i="15"/>
  <c r="I17" i="15"/>
  <c r="I16" i="15"/>
  <c r="I15" i="15"/>
  <c r="I14" i="15"/>
  <c r="I13" i="15"/>
  <c r="I12" i="15"/>
  <c r="I11" i="15"/>
  <c r="I10" i="15"/>
  <c r="K16" i="6"/>
  <c r="K23" i="6"/>
  <c r="K24" i="6"/>
  <c r="K25" i="6"/>
  <c r="K26" i="6"/>
  <c r="K27" i="6"/>
  <c r="K28" i="6"/>
  <c r="K29" i="6"/>
  <c r="K30" i="6"/>
  <c r="K31" i="6"/>
  <c r="K32" i="6"/>
  <c r="E33" i="6"/>
  <c r="H33" i="6" s="1"/>
  <c r="K33" i="6"/>
  <c r="E34" i="6"/>
  <c r="H34" i="6" s="1"/>
  <c r="K34" i="6"/>
  <c r="E35" i="6"/>
  <c r="H35" i="6" s="1"/>
  <c r="J35" i="6" s="1"/>
  <c r="K35" i="6"/>
  <c r="E36" i="6"/>
  <c r="H36" i="6" s="1"/>
  <c r="K36" i="6"/>
  <c r="K37" i="6"/>
  <c r="E38" i="6"/>
  <c r="H38" i="6" s="1"/>
  <c r="K38" i="6"/>
  <c r="E39" i="6"/>
  <c r="H39" i="6" s="1"/>
  <c r="K39" i="6"/>
  <c r="E40" i="6"/>
  <c r="H40" i="6" s="1"/>
  <c r="K40" i="6"/>
  <c r="E41" i="6"/>
  <c r="H41" i="6" s="1"/>
  <c r="K41" i="6"/>
  <c r="E42" i="6"/>
  <c r="H42" i="6" s="1"/>
  <c r="K42" i="6"/>
  <c r="K12" i="6"/>
  <c r="K13" i="6"/>
  <c r="K14" i="6"/>
  <c r="K15" i="6"/>
  <c r="G13" i="5"/>
  <c r="G32" i="5"/>
  <c r="G29" i="5"/>
  <c r="G27" i="5"/>
  <c r="G26" i="5"/>
  <c r="G25" i="5"/>
  <c r="G23" i="5"/>
  <c r="G22" i="5"/>
  <c r="G21" i="5"/>
  <c r="G20" i="5"/>
  <c r="G17" i="5"/>
  <c r="G14" i="5"/>
  <c r="G16" i="23"/>
  <c r="J16" i="23" s="1"/>
  <c r="G33" i="23"/>
  <c r="K33" i="23" s="1"/>
  <c r="G16" i="16"/>
  <c r="J16" i="16" s="1"/>
  <c r="G33" i="16"/>
  <c r="K33" i="16" s="1"/>
  <c r="K11" i="6"/>
  <c r="G36" i="5"/>
  <c r="F19" i="17"/>
  <c r="D17" i="8" s="1"/>
  <c r="F17" i="8" s="1"/>
  <c r="I17" i="8" s="1"/>
  <c r="D17" i="22" s="1"/>
  <c r="F17" i="22" s="1"/>
  <c r="I17" i="22" s="1"/>
  <c r="J17" i="22" s="1"/>
  <c r="F109" i="4"/>
  <c r="F111" i="4" s="1"/>
  <c r="F119" i="4" s="1"/>
  <c r="G74" i="4"/>
  <c r="F71" i="4"/>
  <c r="G22" i="4"/>
  <c r="G29" i="4"/>
  <c r="G54" i="4"/>
  <c r="G107" i="4"/>
  <c r="G106" i="4"/>
  <c r="G105" i="4"/>
  <c r="G104" i="4"/>
  <c r="G103" i="4"/>
  <c r="G102" i="4"/>
  <c r="G101" i="4"/>
  <c r="G100" i="4"/>
  <c r="G99" i="4"/>
  <c r="G98" i="4"/>
  <c r="G97" i="4"/>
  <c r="G96" i="4"/>
  <c r="G95" i="4"/>
  <c r="G94" i="4"/>
  <c r="G56" i="4"/>
  <c r="G57" i="4"/>
  <c r="G58" i="4"/>
  <c r="G59" i="4"/>
  <c r="G60" i="4"/>
  <c r="G61" i="4"/>
  <c r="G62" i="4"/>
  <c r="G63" i="4"/>
  <c r="G64" i="4"/>
  <c r="G65" i="4"/>
  <c r="G66" i="4"/>
  <c r="G67" i="4"/>
  <c r="G68" i="4"/>
  <c r="G69" i="4"/>
  <c r="G70" i="4"/>
  <c r="G55" i="4"/>
  <c r="K17" i="6"/>
  <c r="C30" i="15"/>
  <c r="C31" i="6" s="1"/>
  <c r="D30" i="15"/>
  <c r="D31" i="6" s="1"/>
  <c r="C31" i="15"/>
  <c r="C32" i="6" s="1"/>
  <c r="D31" i="15"/>
  <c r="D32" i="6" s="1"/>
  <c r="C32" i="15"/>
  <c r="C33" i="6" s="1"/>
  <c r="D32" i="15"/>
  <c r="D33" i="6" s="1"/>
  <c r="C33" i="15"/>
  <c r="C34" i="6" s="1"/>
  <c r="D33" i="15"/>
  <c r="D34" i="6" s="1"/>
  <c r="C34" i="15"/>
  <c r="C35" i="6" s="1"/>
  <c r="D34" i="15"/>
  <c r="D35" i="6" s="1"/>
  <c r="C35" i="15"/>
  <c r="C36" i="6" s="1"/>
  <c r="D35" i="15"/>
  <c r="D36" i="6" s="1"/>
  <c r="C36" i="15"/>
  <c r="C37" i="6" s="1"/>
  <c r="D36" i="15"/>
  <c r="D37" i="6" s="1"/>
  <c r="C37" i="15"/>
  <c r="C38" i="6" s="1"/>
  <c r="D37" i="15"/>
  <c r="D38" i="6" s="1"/>
  <c r="C38" i="15"/>
  <c r="C39" i="6" s="1"/>
  <c r="D38" i="15"/>
  <c r="D39" i="6" s="1"/>
  <c r="C39" i="15"/>
  <c r="C40" i="6" s="1"/>
  <c r="D39" i="15"/>
  <c r="D40" i="6" s="1"/>
  <c r="C40" i="15"/>
  <c r="C41" i="6" s="1"/>
  <c r="D40" i="15"/>
  <c r="D41" i="6" s="1"/>
  <c r="C41" i="15"/>
  <c r="C42" i="6" s="1"/>
  <c r="D41" i="15"/>
  <c r="D42" i="6" s="1"/>
  <c r="C11" i="15"/>
  <c r="C12" i="6" s="1"/>
  <c r="D11" i="15"/>
  <c r="D12" i="6" s="1"/>
  <c r="C12" i="15"/>
  <c r="C13" i="6" s="1"/>
  <c r="D12" i="15"/>
  <c r="D13" i="6" s="1"/>
  <c r="C13" i="15"/>
  <c r="C14" i="6" s="1"/>
  <c r="D13" i="15"/>
  <c r="D14" i="6" s="1"/>
  <c r="C14" i="15"/>
  <c r="C15" i="6" s="1"/>
  <c r="D14" i="15"/>
  <c r="D15" i="6" s="1"/>
  <c r="C15" i="15"/>
  <c r="C16" i="6" s="1"/>
  <c r="D15" i="15"/>
  <c r="D16" i="6" s="1"/>
  <c r="C16" i="15"/>
  <c r="C17" i="6" s="1"/>
  <c r="D16" i="15"/>
  <c r="D17" i="6" s="1"/>
  <c r="C17" i="15"/>
  <c r="C18" i="6" s="1"/>
  <c r="D17" i="15"/>
  <c r="D18" i="6" s="1"/>
  <c r="C18" i="15"/>
  <c r="C19" i="6" s="1"/>
  <c r="D18" i="15"/>
  <c r="D19" i="6" s="1"/>
  <c r="C19" i="15"/>
  <c r="C20" i="6" s="1"/>
  <c r="D19" i="15"/>
  <c r="D20" i="6" s="1"/>
  <c r="C20" i="15"/>
  <c r="C21" i="6" s="1"/>
  <c r="D20" i="15"/>
  <c r="D21" i="6" s="1"/>
  <c r="C21" i="15"/>
  <c r="C22" i="6" s="1"/>
  <c r="D21" i="15"/>
  <c r="D22" i="6" s="1"/>
  <c r="C22" i="15"/>
  <c r="C23" i="6" s="1"/>
  <c r="D22" i="15"/>
  <c r="D23" i="6" s="1"/>
  <c r="C23" i="15"/>
  <c r="C24" i="6" s="1"/>
  <c r="D23" i="15"/>
  <c r="D24" i="6" s="1"/>
  <c r="C24" i="15"/>
  <c r="C25" i="6" s="1"/>
  <c r="D24" i="15"/>
  <c r="D25" i="6" s="1"/>
  <c r="C25" i="15"/>
  <c r="C26" i="6" s="1"/>
  <c r="D25" i="15"/>
  <c r="D26" i="6" s="1"/>
  <c r="C26" i="15"/>
  <c r="C27" i="6" s="1"/>
  <c r="D26" i="15"/>
  <c r="D27" i="6" s="1"/>
  <c r="C27" i="15"/>
  <c r="C28" i="6" s="1"/>
  <c r="D27" i="15"/>
  <c r="D28" i="6" s="1"/>
  <c r="C28" i="15"/>
  <c r="C29" i="6" s="1"/>
  <c r="D28" i="15"/>
  <c r="D29" i="6" s="1"/>
  <c r="C29" i="15"/>
  <c r="C30" i="6" s="1"/>
  <c r="D29" i="15"/>
  <c r="D30" i="6" s="1"/>
  <c r="D10" i="15"/>
  <c r="D11" i="6" s="1"/>
  <c r="C10" i="15"/>
  <c r="C11" i="6" s="1"/>
  <c r="F22" i="17"/>
  <c r="F23" i="17"/>
  <c r="F24" i="17"/>
  <c r="G35" i="5"/>
  <c r="G37" i="5"/>
  <c r="G38" i="5"/>
  <c r="G39" i="5"/>
  <c r="G34" i="5"/>
  <c r="G40" i="5"/>
  <c r="J18" i="23"/>
  <c r="K22" i="23"/>
  <c r="F26" i="17"/>
  <c r="D21" i="8" s="1"/>
  <c r="F21" i="8" s="1"/>
  <c r="I21" i="8" s="1"/>
  <c r="D21" i="22" s="1"/>
  <c r="F21" i="22" s="1"/>
  <c r="I21" i="22" s="1"/>
  <c r="J21" i="22" s="1"/>
  <c r="F25" i="17"/>
  <c r="D20" i="8" s="1"/>
  <c r="F20" i="8" s="1"/>
  <c r="I20" i="8" s="1"/>
  <c r="D20" i="22" s="1"/>
  <c r="F20" i="22" s="1"/>
  <c r="I20" i="22" s="1"/>
  <c r="J20" i="22" s="1"/>
  <c r="D19" i="22"/>
  <c r="F19" i="22" s="1"/>
  <c r="I19" i="22" s="1"/>
  <c r="J19" i="22" s="1"/>
  <c r="F20" i="17"/>
  <c r="D18" i="8" s="1"/>
  <c r="F18" i="8" s="1"/>
  <c r="I18" i="8" s="1"/>
  <c r="D18" i="22" s="1"/>
  <c r="F18" i="22" s="1"/>
  <c r="I18" i="22" s="1"/>
  <c r="J18" i="22" s="1"/>
  <c r="F18" i="17"/>
  <c r="D16" i="8" s="1"/>
  <c r="F16" i="8" s="1"/>
  <c r="I16" i="8" s="1"/>
  <c r="D16" i="22" s="1"/>
  <c r="F16" i="22" s="1"/>
  <c r="I16" i="22" s="1"/>
  <c r="J16" i="22" s="1"/>
  <c r="F15" i="17"/>
  <c r="D13" i="8" s="1"/>
  <c r="F13" i="8" s="1"/>
  <c r="I13" i="8" s="1"/>
  <c r="G15" i="5"/>
  <c r="E13" i="15" s="1"/>
  <c r="H13" i="15" s="1"/>
  <c r="G16" i="5"/>
  <c r="E14" i="15" s="1"/>
  <c r="H14" i="15" s="1"/>
  <c r="G18" i="5"/>
  <c r="G28" i="5"/>
  <c r="G31" i="5"/>
  <c r="E29" i="15" s="1"/>
  <c r="H29" i="15" s="1"/>
  <c r="G33" i="5"/>
  <c r="G41" i="5"/>
  <c r="G42" i="5"/>
  <c r="G43" i="5"/>
  <c r="G19" i="5"/>
  <c r="E27" i="17"/>
  <c r="E22" i="22"/>
  <c r="G22" i="22"/>
  <c r="H22" i="22"/>
  <c r="K22" i="22"/>
  <c r="J40" i="22"/>
  <c r="E43" i="22"/>
  <c r="G43" i="22"/>
  <c r="H43" i="22"/>
  <c r="K43" i="22"/>
  <c r="G31" i="7"/>
  <c r="K31" i="7" s="1"/>
  <c r="J18" i="16"/>
  <c r="K22" i="16"/>
  <c r="G14" i="2"/>
  <c r="F16" i="3"/>
  <c r="F19" i="3" s="1"/>
  <c r="F23" i="3" s="1"/>
  <c r="I32" i="13"/>
  <c r="H16" i="3"/>
  <c r="H19" i="3" s="1"/>
  <c r="H23" i="3" s="1"/>
  <c r="G16" i="3"/>
  <c r="G19" i="3" s="1"/>
  <c r="G43" i="6"/>
  <c r="F43" i="6"/>
  <c r="H17" i="19"/>
  <c r="F20" i="20" s="1"/>
  <c r="F23" i="20" s="1"/>
  <c r="F25" i="20" s="1"/>
  <c r="H14" i="19"/>
  <c r="F12" i="20" s="1"/>
  <c r="F15" i="20" s="1"/>
  <c r="F17" i="20" s="1"/>
  <c r="F42" i="15"/>
  <c r="G42" i="15"/>
  <c r="D42" i="22"/>
  <c r="F42" i="22" s="1"/>
  <c r="I42" i="22" s="1"/>
  <c r="J42" i="22" s="1"/>
  <c r="D39" i="22"/>
  <c r="F39" i="22" s="1"/>
  <c r="I39" i="22" s="1"/>
  <c r="J39" i="22" s="1"/>
  <c r="D38" i="22"/>
  <c r="F38" i="22" s="1"/>
  <c r="I38" i="22" s="1"/>
  <c r="J38" i="22" s="1"/>
  <c r="D37" i="22"/>
  <c r="F37" i="22" s="1"/>
  <c r="I37" i="22" s="1"/>
  <c r="J37" i="22" s="1"/>
  <c r="D36" i="22"/>
  <c r="F36" i="22" s="1"/>
  <c r="I36" i="22" s="1"/>
  <c r="J36" i="22" s="1"/>
  <c r="D35" i="22"/>
  <c r="F35" i="22" s="1"/>
  <c r="I35" i="22" s="1"/>
  <c r="J35" i="22" s="1"/>
  <c r="D34" i="22"/>
  <c r="F34" i="22" s="1"/>
  <c r="I34" i="22" s="1"/>
  <c r="J34" i="22" s="1"/>
  <c r="D31" i="22"/>
  <c r="F31" i="22" s="1"/>
  <c r="I31" i="22" s="1"/>
  <c r="J31" i="22" s="1"/>
  <c r="D30" i="22"/>
  <c r="F30" i="22" s="1"/>
  <c r="I30" i="22" s="1"/>
  <c r="J30" i="22" s="1"/>
  <c r="D29" i="22"/>
  <c r="F29" i="22" s="1"/>
  <c r="I29" i="22" s="1"/>
  <c r="J29" i="22" s="1"/>
  <c r="D28" i="22"/>
  <c r="F28" i="22" s="1"/>
  <c r="I28" i="22" s="1"/>
  <c r="J28" i="22" s="1"/>
  <c r="D27" i="22"/>
  <c r="F27" i="22" s="1"/>
  <c r="I27" i="22" s="1"/>
  <c r="J27" i="22" s="1"/>
  <c r="D26" i="22"/>
  <c r="F26" i="22" s="1"/>
  <c r="I26" i="22" s="1"/>
  <c r="J26" i="22" s="1"/>
  <c r="F30" i="17"/>
  <c r="D25" i="8" s="1"/>
  <c r="F25" i="8" s="1"/>
  <c r="E51" i="17"/>
  <c r="E16" i="3"/>
  <c r="E19" i="3" s="1"/>
  <c r="E23" i="3" s="1"/>
  <c r="H13" i="9"/>
  <c r="H14" i="9"/>
  <c r="G15" i="9"/>
  <c r="G17" i="9" s="1"/>
  <c r="H16" i="9"/>
  <c r="H20" i="9"/>
  <c r="H21" i="9"/>
  <c r="H22" i="9"/>
  <c r="F23" i="9"/>
  <c r="F25" i="9" s="1"/>
  <c r="G23" i="9"/>
  <c r="G25" i="9" s="1"/>
  <c r="H24" i="9"/>
  <c r="J16" i="8"/>
  <c r="J17" i="8"/>
  <c r="J19" i="8"/>
  <c r="J20" i="8"/>
  <c r="E22" i="8"/>
  <c r="G22" i="8"/>
  <c r="H22" i="8"/>
  <c r="K22" i="8"/>
  <c r="J29" i="8"/>
  <c r="J34" i="8"/>
  <c r="J35" i="8"/>
  <c r="J36" i="8"/>
  <c r="J37" i="8"/>
  <c r="J38" i="8"/>
  <c r="J39" i="8"/>
  <c r="J40" i="8"/>
  <c r="J42" i="8"/>
  <c r="E43" i="8"/>
  <c r="G43" i="8"/>
  <c r="H43" i="8"/>
  <c r="K43" i="8"/>
  <c r="G14" i="7"/>
  <c r="J14" i="7" s="1"/>
  <c r="J16" i="7"/>
  <c r="K20" i="7"/>
  <c r="E44" i="5"/>
  <c r="F44" i="5"/>
  <c r="G14" i="4"/>
  <c r="G16" i="4"/>
  <c r="G17" i="4"/>
  <c r="G18" i="4"/>
  <c r="G19" i="4"/>
  <c r="G20" i="4"/>
  <c r="G21" i="4"/>
  <c r="G23" i="4"/>
  <c r="G24" i="4"/>
  <c r="G25" i="4"/>
  <c r="G26" i="4"/>
  <c r="G27" i="4"/>
  <c r="G28" i="4"/>
  <c r="G30" i="4"/>
  <c r="G31" i="4"/>
  <c r="G32" i="4"/>
  <c r="G33" i="4"/>
  <c r="G35" i="4"/>
  <c r="G36" i="4"/>
  <c r="G37" i="4"/>
  <c r="G38" i="4"/>
  <c r="G39" i="4"/>
  <c r="G40" i="4"/>
  <c r="G41" i="4"/>
  <c r="G42" i="4"/>
  <c r="G43" i="4"/>
  <c r="G44" i="4"/>
  <c r="G45" i="4"/>
  <c r="G46" i="4"/>
  <c r="G47" i="4"/>
  <c r="G48" i="4"/>
  <c r="G50" i="4"/>
  <c r="G51" i="4"/>
  <c r="G52" i="4"/>
  <c r="G53" i="4"/>
  <c r="G75" i="4"/>
  <c r="G77" i="4"/>
  <c r="G79" i="4"/>
  <c r="G80" i="4"/>
  <c r="G81" i="4"/>
  <c r="G84" i="4"/>
  <c r="G85" i="4"/>
  <c r="G86" i="4"/>
  <c r="G89" i="4"/>
  <c r="G90" i="4"/>
  <c r="G91" i="4"/>
  <c r="G92" i="4"/>
  <c r="G93" i="4"/>
  <c r="G113" i="4"/>
  <c r="G114" i="4"/>
  <c r="G115" i="4"/>
  <c r="G116" i="4"/>
  <c r="G117" i="4"/>
  <c r="G12" i="2"/>
  <c r="G16" i="2" s="1"/>
  <c r="G13" i="2"/>
  <c r="G17" i="2" s="1"/>
  <c r="J31" i="8"/>
  <c r="J27" i="8"/>
  <c r="J42" i="6"/>
  <c r="L42" i="6" s="1"/>
  <c r="M42" i="6" s="1"/>
  <c r="J39" i="6"/>
  <c r="L39" i="6" s="1"/>
  <c r="M39" i="6" s="1"/>
  <c r="J34" i="6"/>
  <c r="E71" i="4"/>
  <c r="J41" i="6"/>
  <c r="L41" i="6" s="1"/>
  <c r="M41" i="6" s="1"/>
  <c r="J33" i="6"/>
  <c r="L33" i="6" s="1"/>
  <c r="M33" i="6" s="1"/>
  <c r="J30" i="8"/>
  <c r="J28" i="8"/>
  <c r="J26" i="8"/>
  <c r="E109" i="4"/>
  <c r="G18" i="2" l="1"/>
  <c r="E12" i="11" s="1"/>
  <c r="I43" i="6"/>
  <c r="L34" i="6"/>
  <c r="M34" i="6" s="1"/>
  <c r="J33" i="8"/>
  <c r="D41" i="22"/>
  <c r="F41" i="22" s="1"/>
  <c r="I41" i="22" s="1"/>
  <c r="J41" i="22" s="1"/>
  <c r="F27" i="17"/>
  <c r="J20" i="23"/>
  <c r="K20" i="23" s="1"/>
  <c r="K24" i="23" s="1"/>
  <c r="K36" i="23" s="1"/>
  <c r="I38" i="23" s="1"/>
  <c r="K38" i="23" s="1"/>
  <c r="K40" i="23" s="1"/>
  <c r="K10" i="16" s="1"/>
  <c r="K24" i="16" s="1"/>
  <c r="K36" i="16" s="1"/>
  <c r="L35" i="6"/>
  <c r="M35" i="6" s="1"/>
  <c r="J38" i="6"/>
  <c r="L38" i="6" s="1"/>
  <c r="M38" i="6" s="1"/>
  <c r="E37" i="6"/>
  <c r="H37" i="6" s="1"/>
  <c r="J37" i="6" s="1"/>
  <c r="L37" i="6" s="1"/>
  <c r="M37" i="6" s="1"/>
  <c r="J21" i="8"/>
  <c r="J20" i="16"/>
  <c r="K20" i="16" s="1"/>
  <c r="J40" i="6"/>
  <c r="L40" i="6" s="1"/>
  <c r="M40" i="6" s="1"/>
  <c r="J36" i="6"/>
  <c r="L36" i="6" s="1"/>
  <c r="M36" i="6" s="1"/>
  <c r="M29" i="15"/>
  <c r="E30" i="6" s="1"/>
  <c r="H30" i="6" s="1"/>
  <c r="J30" i="6" s="1"/>
  <c r="L30" i="6" s="1"/>
  <c r="M30" i="6" s="1"/>
  <c r="J29" i="15"/>
  <c r="L29" i="15" s="1"/>
  <c r="I42" i="15"/>
  <c r="H10" i="15"/>
  <c r="H42" i="15" s="1"/>
  <c r="E42" i="15"/>
  <c r="G44" i="5"/>
  <c r="G19" i="2"/>
  <c r="D22" i="8"/>
  <c r="J18" i="8"/>
  <c r="E111" i="4"/>
  <c r="E119" i="4" s="1"/>
  <c r="D43" i="8"/>
  <c r="D32" i="22"/>
  <c r="F32" i="22" s="1"/>
  <c r="I32" i="22" s="1"/>
  <c r="J32" i="22" s="1"/>
  <c r="J32" i="8"/>
  <c r="H23" i="9"/>
  <c r="H25" i="9" s="1"/>
  <c r="J41" i="15"/>
  <c r="L41" i="15" s="1"/>
  <c r="M41" i="15" s="1"/>
  <c r="J39" i="15"/>
  <c r="L39" i="15" s="1"/>
  <c r="M39" i="15" s="1"/>
  <c r="J37" i="15"/>
  <c r="L37" i="15" s="1"/>
  <c r="M37" i="15" s="1"/>
  <c r="J35" i="15"/>
  <c r="L35" i="15" s="1"/>
  <c r="M35" i="15" s="1"/>
  <c r="J33" i="15"/>
  <c r="L33" i="15" s="1"/>
  <c r="M33" i="15" s="1"/>
  <c r="J31" i="15"/>
  <c r="L31" i="15" s="1"/>
  <c r="M31" i="15" s="1"/>
  <c r="E32" i="6" s="1"/>
  <c r="H32" i="6" s="1"/>
  <c r="J32" i="6" s="1"/>
  <c r="L32" i="6" s="1"/>
  <c r="M32" i="6" s="1"/>
  <c r="J18" i="7"/>
  <c r="K18" i="7" s="1"/>
  <c r="G23" i="3"/>
  <c r="J40" i="15"/>
  <c r="L40" i="15" s="1"/>
  <c r="M40" i="15" s="1"/>
  <c r="J38" i="15"/>
  <c r="L38" i="15" s="1"/>
  <c r="M38" i="15" s="1"/>
  <c r="J36" i="15"/>
  <c r="L36" i="15" s="1"/>
  <c r="M36" i="15" s="1"/>
  <c r="J34" i="15"/>
  <c r="L34" i="15" s="1"/>
  <c r="M34" i="15" s="1"/>
  <c r="J32" i="15"/>
  <c r="L32" i="15" s="1"/>
  <c r="M32" i="15" s="1"/>
  <c r="J30" i="15"/>
  <c r="L30" i="15" s="1"/>
  <c r="M30" i="15" s="1"/>
  <c r="E31" i="6" s="1"/>
  <c r="H31" i="6" s="1"/>
  <c r="J31" i="6" s="1"/>
  <c r="L31" i="6" s="1"/>
  <c r="M31" i="6" s="1"/>
  <c r="D13" i="22"/>
  <c r="F13" i="22" s="1"/>
  <c r="I13" i="22" s="1"/>
  <c r="J13" i="22" s="1"/>
  <c r="J13" i="8"/>
  <c r="F51" i="17"/>
  <c r="F22" i="8"/>
  <c r="E30" i="18" s="1"/>
  <c r="I15" i="8"/>
  <c r="G71" i="4"/>
  <c r="F43" i="8"/>
  <c r="E79" i="18" s="1"/>
  <c r="I25" i="8"/>
  <c r="G109" i="4"/>
  <c r="J27" i="15"/>
  <c r="L27" i="15" s="1"/>
  <c r="M27" i="15" s="1"/>
  <c r="E28" i="6" s="1"/>
  <c r="H28" i="6" s="1"/>
  <c r="J25" i="15"/>
  <c r="L25" i="15" s="1"/>
  <c r="M25" i="15" s="1"/>
  <c r="E26" i="6" s="1"/>
  <c r="H26" i="6" s="1"/>
  <c r="J23" i="15"/>
  <c r="L23" i="15" s="1"/>
  <c r="M23" i="15" s="1"/>
  <c r="E24" i="6" s="1"/>
  <c r="H24" i="6" s="1"/>
  <c r="J21" i="15"/>
  <c r="L21" i="15" s="1"/>
  <c r="M21" i="15" s="1"/>
  <c r="E22" i="6" s="1"/>
  <c r="H22" i="6" s="1"/>
  <c r="J19" i="15"/>
  <c r="L19" i="15" s="1"/>
  <c r="M19" i="15" s="1"/>
  <c r="E20" i="6" s="1"/>
  <c r="H20" i="6" s="1"/>
  <c r="J17" i="15"/>
  <c r="L17" i="15" s="1"/>
  <c r="M17" i="15" s="1"/>
  <c r="E18" i="6" s="1"/>
  <c r="H18" i="6" s="1"/>
  <c r="J15" i="15"/>
  <c r="L15" i="15" s="1"/>
  <c r="M15" i="15" s="1"/>
  <c r="E16" i="6" s="1"/>
  <c r="H16" i="6" s="1"/>
  <c r="J13" i="15"/>
  <c r="L13" i="15" s="1"/>
  <c r="M13" i="15" s="1"/>
  <c r="E14" i="6" s="1"/>
  <c r="H14" i="6" s="1"/>
  <c r="J11" i="15"/>
  <c r="L11" i="15" s="1"/>
  <c r="M11" i="15" s="1"/>
  <c r="E12" i="6" s="1"/>
  <c r="H12" i="6" s="1"/>
  <c r="J28" i="15"/>
  <c r="L28" i="15" s="1"/>
  <c r="M28" i="15" s="1"/>
  <c r="E29" i="6" s="1"/>
  <c r="H29" i="6" s="1"/>
  <c r="J26" i="15"/>
  <c r="L26" i="15" s="1"/>
  <c r="M26" i="15" s="1"/>
  <c r="E27" i="6" s="1"/>
  <c r="H27" i="6" s="1"/>
  <c r="J24" i="15"/>
  <c r="L24" i="15" s="1"/>
  <c r="M24" i="15" s="1"/>
  <c r="E25" i="6" s="1"/>
  <c r="H25" i="6" s="1"/>
  <c r="J22" i="15"/>
  <c r="L22" i="15" s="1"/>
  <c r="M22" i="15" s="1"/>
  <c r="E23" i="6" s="1"/>
  <c r="H23" i="6" s="1"/>
  <c r="J20" i="15"/>
  <c r="L20" i="15" s="1"/>
  <c r="M20" i="15" s="1"/>
  <c r="E21" i="6" s="1"/>
  <c r="H21" i="6" s="1"/>
  <c r="J18" i="15"/>
  <c r="L18" i="15" s="1"/>
  <c r="M18" i="15" s="1"/>
  <c r="E19" i="6" s="1"/>
  <c r="H19" i="6" s="1"/>
  <c r="J16" i="15"/>
  <c r="L16" i="15" s="1"/>
  <c r="M16" i="15" s="1"/>
  <c r="E17" i="6" s="1"/>
  <c r="H17" i="6" s="1"/>
  <c r="J14" i="15"/>
  <c r="L14" i="15" s="1"/>
  <c r="M14" i="15" s="1"/>
  <c r="E15" i="6" s="1"/>
  <c r="H15" i="6" s="1"/>
  <c r="J12" i="15"/>
  <c r="L12" i="15" s="1"/>
  <c r="M12" i="15" s="1"/>
  <c r="E13" i="6" s="1"/>
  <c r="H13" i="6" s="1"/>
  <c r="J10" i="15" l="1"/>
  <c r="J42" i="15" s="1"/>
  <c r="J15" i="6"/>
  <c r="L15" i="6" s="1"/>
  <c r="M15" i="6" s="1"/>
  <c r="J19" i="6"/>
  <c r="L19" i="6" s="1"/>
  <c r="M19" i="6" s="1"/>
  <c r="J23" i="6"/>
  <c r="L23" i="6" s="1"/>
  <c r="M23" i="6" s="1"/>
  <c r="J27" i="6"/>
  <c r="L27" i="6" s="1"/>
  <c r="M27" i="6" s="1"/>
  <c r="J12" i="6"/>
  <c r="L12" i="6" s="1"/>
  <c r="M12" i="6" s="1"/>
  <c r="J16" i="6"/>
  <c r="L16" i="6" s="1"/>
  <c r="M16" i="6" s="1"/>
  <c r="J20" i="6"/>
  <c r="L20" i="6" s="1"/>
  <c r="M20" i="6" s="1"/>
  <c r="J24" i="6"/>
  <c r="L24" i="6" s="1"/>
  <c r="M24" i="6" s="1"/>
  <c r="J28" i="6"/>
  <c r="L28" i="6" s="1"/>
  <c r="M28" i="6" s="1"/>
  <c r="I43" i="8"/>
  <c r="E31" i="18" s="1"/>
  <c r="D25" i="22"/>
  <c r="J25" i="8"/>
  <c r="J43" i="8" s="1"/>
  <c r="G111" i="4"/>
  <c r="G119" i="4" s="1"/>
  <c r="I10" i="25" s="1"/>
  <c r="E15" i="25" s="1"/>
  <c r="E68" i="18"/>
  <c r="J13" i="6"/>
  <c r="L13" i="6" s="1"/>
  <c r="M13" i="6" s="1"/>
  <c r="J17" i="6"/>
  <c r="L17" i="6" s="1"/>
  <c r="M17" i="6" s="1"/>
  <c r="J21" i="6"/>
  <c r="L21" i="6" s="1"/>
  <c r="M21" i="6" s="1"/>
  <c r="J25" i="6"/>
  <c r="L25" i="6" s="1"/>
  <c r="M25" i="6" s="1"/>
  <c r="J29" i="6"/>
  <c r="L29" i="6" s="1"/>
  <c r="M29" i="6" s="1"/>
  <c r="J14" i="6"/>
  <c r="L14" i="6" s="1"/>
  <c r="M14" i="6" s="1"/>
  <c r="J18" i="6"/>
  <c r="L18" i="6" s="1"/>
  <c r="M18" i="6" s="1"/>
  <c r="J22" i="6"/>
  <c r="L22" i="6" s="1"/>
  <c r="M22" i="6" s="1"/>
  <c r="J26" i="6"/>
  <c r="L26" i="6" s="1"/>
  <c r="M26" i="6" s="1"/>
  <c r="I38" i="16"/>
  <c r="K38" i="16" s="1"/>
  <c r="E74" i="18" s="1"/>
  <c r="I22" i="8"/>
  <c r="E78" i="18" s="1"/>
  <c r="J15" i="8"/>
  <c r="J22" i="8" s="1"/>
  <c r="D15" i="22"/>
  <c r="L10" i="15" l="1"/>
  <c r="L42" i="15" s="1"/>
  <c r="E72" i="18" s="1"/>
  <c r="E105" i="18" s="1"/>
  <c r="E107" i="18" s="1"/>
  <c r="E114" i="18" s="1"/>
  <c r="K40" i="16"/>
  <c r="K7" i="7" s="1"/>
  <c r="K22" i="7" s="1"/>
  <c r="K35" i="7" s="1"/>
  <c r="I37" i="7" s="1"/>
  <c r="K37" i="7" s="1"/>
  <c r="E81" i="11" s="1"/>
  <c r="F15" i="22"/>
  <c r="D22" i="22"/>
  <c r="G23" i="25"/>
  <c r="I25" i="25" s="1"/>
  <c r="I28" i="25" s="1"/>
  <c r="I34" i="25" s="1"/>
  <c r="D43" i="22"/>
  <c r="F25" i="22"/>
  <c r="I10" i="24" l="1"/>
  <c r="F12" i="9"/>
  <c r="M10" i="15"/>
  <c r="M42" i="15" s="1"/>
  <c r="G24" i="24"/>
  <c r="E15" i="24"/>
  <c r="G16" i="24" s="1"/>
  <c r="E13" i="24"/>
  <c r="G13" i="24" s="1"/>
  <c r="K39" i="7"/>
  <c r="F43" i="22"/>
  <c r="E86" i="11" s="1"/>
  <c r="I25" i="22"/>
  <c r="F22" i="22"/>
  <c r="E35" i="11" s="1"/>
  <c r="I15" i="22"/>
  <c r="H12" i="9" l="1"/>
  <c r="H15" i="9" s="1"/>
  <c r="H17" i="9" s="1"/>
  <c r="E120" i="11" s="1"/>
  <c r="F15" i="9"/>
  <c r="F17" i="9" s="1"/>
  <c r="E11" i="6"/>
  <c r="E43" i="6" s="1"/>
  <c r="I22" i="22"/>
  <c r="E85" i="11" s="1"/>
  <c r="J15" i="22"/>
  <c r="J22" i="22" s="1"/>
  <c r="I43" i="22"/>
  <c r="E36" i="11" s="1"/>
  <c r="E75" i="11" s="1"/>
  <c r="J25" i="22"/>
  <c r="J43" i="22" s="1"/>
  <c r="I20" i="24"/>
  <c r="G23" i="24" s="1"/>
  <c r="I25" i="24" s="1"/>
  <c r="I28" i="24" s="1"/>
  <c r="I34" i="24" s="1"/>
  <c r="H11" i="6" l="1"/>
  <c r="H43" i="6" s="1"/>
  <c r="J11" i="6" l="1"/>
  <c r="L11" i="6" s="1"/>
  <c r="J43" i="6" l="1"/>
  <c r="L43" i="6"/>
  <c r="E79" i="11" s="1"/>
  <c r="E114" i="11" s="1"/>
  <c r="E116" i="11" s="1"/>
  <c r="E124" i="11" s="1"/>
  <c r="I10" i="13" s="1"/>
  <c r="M11" i="6"/>
  <c r="M43" i="6" s="1"/>
  <c r="E15" i="13" l="1"/>
  <c r="G16" i="13" s="1"/>
  <c r="E13" i="13"/>
  <c r="G24" i="13"/>
  <c r="I20" i="13" l="1"/>
  <c r="I25" i="13" s="1"/>
  <c r="G36" i="13" l="1"/>
  <c r="I28" i="13"/>
  <c r="I34" i="13" s="1"/>
  <c r="I36" i="13" l="1"/>
  <c r="I39" i="13" s="1"/>
</calcChain>
</file>

<file path=xl/comments1.xml><?xml version="1.0" encoding="utf-8"?>
<comments xmlns="http://schemas.openxmlformats.org/spreadsheetml/2006/main">
  <authors>
    <author>BenumMa</author>
  </authors>
  <commentList>
    <comment ref="E21" authorId="0">
      <text>
        <r>
          <rPr>
            <sz val="8"/>
            <color indexed="81"/>
            <rFont val="Tahoma"/>
            <family val="2"/>
          </rPr>
          <t>12% to July 1, 2011 then 11.5% to July 1, 2012</t>
        </r>
      </text>
    </comment>
  </commentList>
</comments>
</file>

<file path=xl/comments2.xml><?xml version="1.0" encoding="utf-8"?>
<comments xmlns="http://schemas.openxmlformats.org/spreadsheetml/2006/main">
  <authors>
    <author>Grant Thornton PEM</author>
  </authors>
  <commentList>
    <comment ref="D14" authorId="0">
      <text>
        <r>
          <rPr>
            <sz val="8"/>
            <color indexed="81"/>
            <rFont val="Tahoma"/>
            <family val="2"/>
          </rPr>
          <t>Only if election under ONTARIO REGULATION 162/01 ss. 5 or 7 filed in 2001 to have ITR 1102(14) apply</t>
        </r>
      </text>
    </comment>
  </commentList>
</comments>
</file>

<file path=xl/comments3.xml><?xml version="1.0" encoding="utf-8"?>
<comments xmlns="http://schemas.openxmlformats.org/spreadsheetml/2006/main">
  <authors>
    <author>Grant Thornton PEM</author>
  </authors>
  <commentList>
    <comment ref="D12" authorId="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<sst xmlns="http://schemas.openxmlformats.org/spreadsheetml/2006/main" count="861" uniqueCount="457">
  <si>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</si>
  <si>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</si>
  <si>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</si>
  <si>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</si>
  <si>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</si>
  <si>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</si>
  <si>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</si>
  <si>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</si>
  <si>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</si>
  <si>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</si>
  <si>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</si>
  <si>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</si>
  <si>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</si>
  <si>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Gain on sale of eligible capital property from Schedule 10</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</si>
  <si>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</si>
  <si>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</si>
  <si>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</si>
  <si>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</si>
  <si>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</si>
  <si>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</si>
  <si>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</si>
  <si>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</si>
  <si>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</si>
  <si>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</si>
  <si>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</si>
  <si>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</si>
  <si>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</si>
  <si>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</si>
  <si>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</si>
  <si>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</si>
  <si>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</si>
  <si>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</si>
  <si>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</si>
  <si>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</si>
  <si>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</si>
  <si>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</si>
  <si>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</si>
  <si>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</si>
  <si>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</si>
  <si>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</si>
  <si>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</si>
  <si>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</si>
  <si>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</si>
  <si>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</si>
  <si>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</si>
  <si>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</si>
  <si>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</si>
  <si>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</si>
  <si>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</si>
  <si>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</si>
  <si>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</si>
  <si>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</si>
  <si>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</si>
  <si>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</si>
  <si>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</si>
  <si>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Cumulative eligible capital deduction from Schedule 10</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</si>
  <si>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</si>
  <si>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</si>
  <si>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</si>
  <si>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</si>
  <si>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</si>
  <si>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</si>
  <si>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</si>
  <si>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Other deductions: (Please explain in detail the nature of the item)</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</si>
  <si>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</si>
  <si>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</si>
  <si>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</si>
  <si>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</si>
  <si>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</si>
  <si>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</si>
  <si>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r>
      <t xml:space="preserve">Taxable dividends deductible under section 112 or 113, from Schedule 3 </t>
    </r>
    <r>
      <rPr>
        <sz val="9"/>
        <color indexed="10"/>
        <rFont val="Arial"/>
        <family val="2"/>
      </rPr>
      <t>(item 82)</t>
    </r>
  </si>
  <si>
    <t>Non-capital losses of preceding taxation years from Schedule 4</t>
  </si>
  <si>
    <r>
      <t>Net-capital losses of preceding taxation years from Schedule 4</t>
    </r>
    <r>
      <rPr>
        <i/>
        <sz val="9"/>
        <color indexed="10"/>
        <rFont val="Arial"/>
        <family val="2"/>
      </rPr>
      <t xml:space="preserve"> (Please include explanation and calculation in Manager's summary)</t>
    </r>
  </si>
  <si>
    <t>Limited partnership losses of preceding taxation years from Schedule 4</t>
  </si>
  <si>
    <t>TAXABLE INCOME</t>
  </si>
  <si>
    <t>Class</t>
  </si>
  <si>
    <t>Class Description</t>
  </si>
  <si>
    <t>Less: Non-Distribution Portion</t>
  </si>
  <si>
    <t>UCC Test Year Opening Balance</t>
  </si>
  <si>
    <t>Distribution System - post 1987</t>
  </si>
  <si>
    <t>Distribution System - pre 1988</t>
  </si>
  <si>
    <t>General Office/Stores Equip</t>
  </si>
  <si>
    <t>Computer Hardware/  Vehicles</t>
  </si>
  <si>
    <t>Certain Automobiles</t>
  </si>
  <si>
    <t>Computer Software</t>
  </si>
  <si>
    <r>
      <t xml:space="preserve">13 </t>
    </r>
    <r>
      <rPr>
        <b/>
        <vertAlign val="subscript"/>
        <sz val="10"/>
        <rFont val="Arial"/>
        <family val="2"/>
      </rPr>
      <t>1</t>
    </r>
  </si>
  <si>
    <t>Lease # 1</t>
  </si>
  <si>
    <r>
      <t xml:space="preserve">13 </t>
    </r>
    <r>
      <rPr>
        <b/>
        <vertAlign val="subscript"/>
        <sz val="10"/>
        <rFont val="Arial"/>
        <family val="2"/>
      </rPr>
      <t>2</t>
    </r>
  </si>
  <si>
    <t>Lease #2</t>
  </si>
  <si>
    <r>
      <t xml:space="preserve">13 </t>
    </r>
    <r>
      <rPr>
        <b/>
        <vertAlign val="subscript"/>
        <sz val="10"/>
        <rFont val="Arial"/>
        <family val="2"/>
      </rPr>
      <t>3</t>
    </r>
  </si>
  <si>
    <t>Lease # 3</t>
  </si>
  <si>
    <r>
      <t xml:space="preserve">13 </t>
    </r>
    <r>
      <rPr>
        <b/>
        <vertAlign val="subscript"/>
        <sz val="10"/>
        <rFont val="Arial"/>
        <family val="2"/>
      </rPr>
      <t>4</t>
    </r>
  </si>
  <si>
    <t>Lease # 4</t>
  </si>
  <si>
    <t>Franchise</t>
  </si>
  <si>
    <t>New Electrical Generating Equipment Acq'd after Feb 27/00 Other Than Bldgs</t>
  </si>
  <si>
    <t>Certain Energy-Efficient Electrical Generating Equipment</t>
  </si>
  <si>
    <t>Computers &amp; Systems Software acq'd post Mar 22/04</t>
  </si>
  <si>
    <t>Data Network Infrastructure Equipment (acq'd post Mar 22/04)</t>
  </si>
  <si>
    <t>SUB-TOTAL - UCC</t>
  </si>
  <si>
    <t>UCC Before 1/2 Yr Adjustment</t>
  </si>
  <si>
    <t>1/2 Year Rule {1/2 Additions Less Disposals}</t>
  </si>
  <si>
    <t>Reduced UCC</t>
  </si>
  <si>
    <t>Rate %</t>
  </si>
  <si>
    <t>Test Year CCA</t>
  </si>
  <si>
    <t>UCC End of Test Year</t>
  </si>
  <si>
    <t>TOTAL</t>
  </si>
  <si>
    <t>Cumulative Eligible Capital</t>
  </si>
  <si>
    <t>Additions</t>
  </si>
  <si>
    <t>Cost of Eligible Capital Property Acquired during Test Year</t>
  </si>
  <si>
    <t>Other Adjustments</t>
  </si>
  <si>
    <t>Subtotal</t>
  </si>
  <si>
    <t>x 3/4 =</t>
  </si>
  <si>
    <t>Non-taxable portion of a non-arm's length transferor's gain realized on the</t>
  </si>
  <si>
    <t>x 1/2 =</t>
  </si>
  <si>
    <t>transfer of an ECP to the Corporation after Friday, December 20, 2002</t>
  </si>
  <si>
    <t>Amount transferred on amalgamation or wind-up of subsidiary</t>
  </si>
  <si>
    <t>Deductions</t>
  </si>
  <si>
    <t>Proceeds of sale (less outlays and expenses not otherwise deductible)</t>
  </si>
  <si>
    <t>from the disposition of all ECP during Test Year</t>
  </si>
  <si>
    <t>Cumulative Eligible Capital Balance</t>
  </si>
  <si>
    <t>Current Year Deduction (Carry Forward to Tab "Test Year Taxable Income")</t>
  </si>
  <si>
    <t>x 7% =</t>
  </si>
  <si>
    <t>Cumulative Eligible Capital - Closing Balance</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</si>
  <si>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</si>
  <si>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</si>
  <si>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</si>
  <si>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</si>
  <si>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</si>
  <si>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</si>
  <si>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</si>
  <si>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</si>
  <si>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</si>
  <si>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</si>
  <si>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</si>
  <si>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</si>
  <si>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</si>
  <si>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</si>
  <si>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</si>
  <si>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</si>
  <si>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</si>
  <si>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</si>
  <si>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</si>
  <si>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</si>
  <si>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</si>
  <si>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</si>
  <si>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</si>
  <si>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</si>
  <si>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</si>
  <si>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</si>
  <si>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</si>
  <si>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</si>
  <si>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</si>
  <si>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</si>
  <si>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</si>
  <si>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</si>
  <si>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Application of  Loss Carry Forward to reduce taxable income in 2005</t>
  </si>
  <si>
    <t>Other Adjustments Add (+) Deduct (-)</t>
  </si>
  <si>
    <t>Balance available for use in Test Year</t>
  </si>
  <si>
    <t xml:space="preserve">Amount to be used in Test Year </t>
  </si>
  <si>
    <t>Balance available for use post Test Year</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</si>
  <si>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</si>
  <si>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</si>
  <si>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</si>
  <si>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</si>
  <si>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</si>
  <si>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Other Additions: (please explain in detail the nature of the item)</t>
  </si>
  <si>
    <t>Cumulative eligible capital deduction from Schedule 10 CEC</t>
  </si>
  <si>
    <t>Tax reserves end of year</t>
  </si>
  <si>
    <t>NET INCOME FOR TAX PURPOSES</t>
  </si>
  <si>
    <t>Taxable dividends received under section 112 or 113</t>
  </si>
  <si>
    <t>Non-capital losses of preceding taxation years from Schedule 7-1</t>
  </si>
  <si>
    <t>Net-capital losses of preceding taxation years (Please show calculation)</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</si>
  <si>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</si>
  <si>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</si>
  <si>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</si>
  <si>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</si>
  <si>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</si>
  <si>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</si>
  <si>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 xml:space="preserve">      If Yes, please describe what was the tax treatment in the manager's summary.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</si>
  <si>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</si>
  <si>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</si>
  <si>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</si>
  <si>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</si>
  <si>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</si>
  <si>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</si>
  <si>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</si>
  <si>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Historic</t>
  </si>
  <si>
    <t>Bridge</t>
  </si>
  <si>
    <t>Test Year</t>
  </si>
  <si>
    <t>B</t>
  </si>
  <si>
    <t>D</t>
  </si>
  <si>
    <t>E</t>
  </si>
  <si>
    <t>L</t>
  </si>
  <si>
    <t>P</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</si>
  <si>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</si>
  <si>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</si>
  <si>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</si>
  <si>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</si>
  <si>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</si>
  <si>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</si>
  <si>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</si>
  <si>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</si>
  <si>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</si>
  <si>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</si>
  <si>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</si>
  <si>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</si>
  <si>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</si>
  <si>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</si>
  <si>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</si>
  <si>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</si>
  <si>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</si>
  <si>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</si>
  <si>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</si>
  <si>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UCC End of Year Historic per tax returns</t>
  </si>
  <si>
    <t>Regulatory Taxable Income</t>
  </si>
  <si>
    <t>Tax Rates</t>
  </si>
  <si>
    <t>Federal &amp; Provincial</t>
  </si>
  <si>
    <t>Effective</t>
  </si>
  <si>
    <t>Federal income tax</t>
  </si>
  <si>
    <t>General corporate rate</t>
  </si>
  <si>
    <t>Federal tax abatement</t>
  </si>
  <si>
    <t xml:space="preserve">  Adjusted federal rate</t>
  </si>
  <si>
    <t>Rate reduction</t>
  </si>
  <si>
    <t xml:space="preserve">Ontario income tax </t>
  </si>
  <si>
    <t xml:space="preserve">Combined federal and Ontario </t>
  </si>
  <si>
    <t>Federal &amp; Ontario Small Business</t>
  </si>
  <si>
    <t>Federal small business threshold</t>
  </si>
  <si>
    <t>Ontario Small Business Threshold</t>
  </si>
  <si>
    <t>Federal small business rate</t>
  </si>
  <si>
    <t>Ontario small business rate</t>
  </si>
  <si>
    <t>Historical Balance as per tax returns</t>
  </si>
  <si>
    <t>Utility Only</t>
  </si>
  <si>
    <t>Historic Utility Only</t>
  </si>
  <si>
    <t>Eliminate Amounts Not Relevant for Bridge Year</t>
  </si>
  <si>
    <t>Adjusted Utility Balance</t>
  </si>
  <si>
    <t>Bridge Year Adjustments</t>
  </si>
  <si>
    <t xml:space="preserve"> Balance for Bridge Year</t>
  </si>
  <si>
    <t>Non-Distribution Portion</t>
  </si>
  <si>
    <t>Actual Historic</t>
  </si>
  <si>
    <t xml:space="preserve">Amount to be used in Bridge Year </t>
  </si>
  <si>
    <t>Balance available for use post Bridge Year</t>
  </si>
  <si>
    <t>Actual/Estimated Bridge Year</t>
  </si>
  <si>
    <r>
      <t>Return on Equity (</t>
    </r>
    <r>
      <rPr>
        <b/>
        <sz val="10"/>
        <color indexed="10"/>
        <rFont val="Arial"/>
        <family val="2"/>
      </rPr>
      <t>Regulatory Income</t>
    </r>
    <r>
      <rPr>
        <b/>
        <sz val="10"/>
        <rFont val="Arial"/>
        <family val="2"/>
      </rPr>
      <t>)</t>
    </r>
  </si>
  <si>
    <t>Application of  Loss Carry Forward to reduce taxable income in Bridge Year</t>
  </si>
  <si>
    <t>A. Data Input Sheet</t>
  </si>
  <si>
    <t>B. Tax Rates &amp; Exemptions</t>
  </si>
  <si>
    <t>O</t>
  </si>
  <si>
    <t>Current Year Deduction</t>
  </si>
  <si>
    <t>UCC End of Bridge Year</t>
  </si>
  <si>
    <t>Income tax payable</t>
  </si>
  <si>
    <t>Small business credit</t>
  </si>
  <si>
    <t>Ontario Income tax</t>
  </si>
  <si>
    <t>Effective Ontario Tax Rate</t>
  </si>
  <si>
    <t>Combined tax rate</t>
  </si>
  <si>
    <t>Ontario Income Taxes</t>
  </si>
  <si>
    <t>C = A * B</t>
  </si>
  <si>
    <t>F = D * E</t>
  </si>
  <si>
    <t>K = J  / A</t>
  </si>
  <si>
    <t>Combined Tax Rate and PILs</t>
  </si>
  <si>
    <t>Federal tax rate</t>
  </si>
  <si>
    <t>N = A * M</t>
  </si>
  <si>
    <t>Q = O + P</t>
  </si>
  <si>
    <t>R = N - Q</t>
  </si>
  <si>
    <t xml:space="preserve"> Total Tax Credits</t>
  </si>
  <si>
    <t>S = 1 - M</t>
  </si>
  <si>
    <t>U = R + T</t>
  </si>
  <si>
    <t>REGULATORY TAXABLE INCOME</t>
  </si>
  <si>
    <t>Distribution System - post February 2005</t>
  </si>
  <si>
    <t>Data Network Infrastructure Equipment - post Mar 2007</t>
  </si>
  <si>
    <t xml:space="preserve"> J = C + F</t>
  </si>
  <si>
    <t>Short Term Interest Rate</t>
  </si>
  <si>
    <t>UCC Regulated Historic Year</t>
  </si>
  <si>
    <t>Bridge Year CCA</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</si>
  <si>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</si>
  <si>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</si>
  <si>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</si>
  <si>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</si>
  <si>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</si>
  <si>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</si>
  <si>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</si>
  <si>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</si>
  <si>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</si>
  <si>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Enersource Hydro Mississauga Inc.</t>
  </si>
  <si>
    <t>ENWIN Utilities Ltd.</t>
  </si>
  <si>
    <t>Essex Powerlines Corporation</t>
  </si>
  <si>
    <t>Festival Hydro Inc.</t>
  </si>
  <si>
    <t>Fort Albany Power Corporation</t>
  </si>
  <si>
    <t>Fort Frances Power Corporation</t>
  </si>
  <si>
    <t>Greater Sudbury Hydro Inc.</t>
  </si>
  <si>
    <t>Haldimand County Hydro Inc.</t>
  </si>
  <si>
    <t>Horizon Utilities Corporation</t>
  </si>
  <si>
    <t>Hydro Hawkesbury Inc.</t>
  </si>
  <si>
    <t>Hydro One Brampton Networks Inc.</t>
  </si>
  <si>
    <t>Kenora Hydro Electric Corporation Ltd.</t>
  </si>
  <si>
    <t>Kingston Hydro Corporation</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</si>
  <si>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</si>
  <si>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</si>
  <si>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</si>
  <si>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</si>
  <si>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</si>
  <si>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</si>
  <si>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</si>
  <si>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</si>
  <si>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</si>
  <si>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Parry Sound Power Corporation</t>
  </si>
  <si>
    <t>PUC Distribution Inc.</t>
  </si>
  <si>
    <t>Renfrew Hydro Inc.</t>
  </si>
  <si>
    <t>Sioux Lookout Hydro Inc.</t>
  </si>
  <si>
    <t>St. Thomas Energy Inc.</t>
  </si>
  <si>
    <t>Tillsonburg Hydro Inc.</t>
  </si>
  <si>
    <t>Veridian Connections Inc.</t>
  </si>
  <si>
    <t>Wasaga Distribution Inc.</t>
  </si>
  <si>
    <t>Waterloo North Hydro Inc.</t>
  </si>
  <si>
    <t>West Coast Huron Energy Inc.</t>
  </si>
  <si>
    <t>Westario Power Inc.</t>
  </si>
  <si>
    <t>Whitby Hydro Electric Corporation</t>
  </si>
  <si>
    <t>Woodstock Hydro Services Inc.</t>
  </si>
  <si>
    <t>Atikokan Hydro Inc.</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</si>
  <si>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</si>
  <si>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</si>
  <si>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</si>
  <si>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</si>
  <si>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</si>
  <si>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</si>
  <si>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</si>
  <si>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</si>
  <si>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</si>
  <si>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</si>
  <si>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Toronto Hydro-Electric System Limited</t>
  </si>
  <si>
    <t>Wellington North Power Inc.</t>
  </si>
  <si>
    <t>Test Year                         Taxable Income</t>
  </si>
  <si>
    <t>Ontario Income Tax</t>
  </si>
  <si>
    <t xml:space="preserve">Computer Hardware and system software </t>
  </si>
  <si>
    <t xml:space="preserve">Non-residential Buildings Reg. 1100(1)(a.1) election </t>
  </si>
  <si>
    <t>Fibre Optic Cable</t>
  </si>
  <si>
    <t xml:space="preserve">Certain Clean Energy Generation Equipment </t>
  </si>
  <si>
    <t>1 Enhanced</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</si>
  <si>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</si>
  <si>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</si>
  <si>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</si>
  <si>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</si>
  <si>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</si>
  <si>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</si>
  <si>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</si>
  <si>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</si>
  <si>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</si>
  <si>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</si>
  <si>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</si>
  <si>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</si>
  <si>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</si>
  <si>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</si>
  <si>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</si>
  <si>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</si>
  <si>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</si>
  <si>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</si>
  <si>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C. Sch 8 Hist</t>
  </si>
  <si>
    <t>D. Schedule 10 CEC Hist</t>
  </si>
  <si>
    <t>E. Sch 13 Tax Reserves Hist</t>
  </si>
  <si>
    <t>F. Sch 7-1 Loss Cfwd Hist</t>
  </si>
  <si>
    <t>G. Adj. Taxable Income Historic</t>
  </si>
  <si>
    <t>Disposals (Negative)</t>
  </si>
  <si>
    <t>Disposals  (Negative)</t>
  </si>
  <si>
    <t>Corporate PILs/Income Tax Provision for Bridge Year</t>
  </si>
  <si>
    <t>Rate reduction (negative)</t>
  </si>
  <si>
    <t>1. Info</t>
  </si>
  <si>
    <t>H. PILs,Tax Provision Historic</t>
  </si>
  <si>
    <t>I. Schedule 8 CCA Bridge Year</t>
  </si>
  <si>
    <t>J. Schedule 10 CEC Bridge Year</t>
  </si>
  <si>
    <t>K. Sch 13 Tax Reserves Bridge</t>
  </si>
  <si>
    <t>L. Sch 7-1 Loss Cfwd Bridge</t>
  </si>
  <si>
    <t>M. Adj. Taxable Income Bridge</t>
  </si>
  <si>
    <t>N. PILs,Tax Provision Bridge</t>
  </si>
  <si>
    <t xml:space="preserve">O. Schedule 8 CCA Test Year  </t>
  </si>
  <si>
    <t>P. Schedule 10 CEC Test Year</t>
  </si>
  <si>
    <t>Q Sch 13 Tax Reserve Test Year</t>
  </si>
  <si>
    <t>R. Sch 7-1 Loss Cfwd</t>
  </si>
  <si>
    <t>S. Taxable Income Test Year</t>
  </si>
  <si>
    <t xml:space="preserve">T. PILs,Tax Provision </t>
  </si>
  <si>
    <t>1. This is for the derivation of Bridge year PILs income tax expense and should not be used for Test year revenue requirement calculations.</t>
  </si>
  <si>
    <t xml:space="preserve">Note: Input the actual information from the tax returns for the historic year. </t>
  </si>
  <si>
    <t xml:space="preserve">Utility Name   </t>
  </si>
  <si>
    <t>Assigned EB Number</t>
  </si>
  <si>
    <t>Name and Title</t>
  </si>
  <si>
    <t>Phone Number</t>
  </si>
  <si>
    <t>Email Address</t>
  </si>
  <si>
    <t>Date</t>
  </si>
  <si>
    <t>Last COS Re-based Year</t>
  </si>
  <si>
    <t>Note:  Drop-down lists are shaded blue; Input cells are shaded green.</t>
  </si>
  <si>
    <t>Hydro One Networks Inc.</t>
  </si>
  <si>
    <t>Return on Ratebase</t>
  </si>
  <si>
    <t>Questions that must be answered</t>
  </si>
  <si>
    <t>Schedule 8 - Historical Year</t>
  </si>
  <si>
    <t>Schedule 10 CEC - Historical Year</t>
  </si>
  <si>
    <t>Schedule 13 Tax Reserves - Historical</t>
  </si>
  <si>
    <t>Continuity of Reserves</t>
  </si>
  <si>
    <t>Schedule 7-1 Loss Carry Forward - Historic</t>
  </si>
  <si>
    <t>Corporation Loss Continuity and Application</t>
  </si>
  <si>
    <t>Adjusted Taxable Income - Historic Year</t>
  </si>
  <si>
    <t>PILs Tax Provision - Historic Year</t>
  </si>
  <si>
    <t>Wires Only</t>
  </si>
  <si>
    <t>Schedule 8 CCA - Bridge Year</t>
  </si>
  <si>
    <t>Schedule 10 CEC - Bridge Year</t>
  </si>
  <si>
    <t>Schedule 13 Tax Reserves - Bridge Year</t>
  </si>
  <si>
    <t>Schedule 7-1 Loss Carry Forward - Bridge Year</t>
  </si>
  <si>
    <t>Adjusted Taxable Income - Bridge Year</t>
  </si>
  <si>
    <t>PILS Tax Provision - Bridge Year</t>
  </si>
  <si>
    <t>Schedule 8 CCA - Test Year</t>
  </si>
  <si>
    <t>Schedule 10 CEC - Test Year</t>
  </si>
  <si>
    <t>Schedule 13 Tax Reserves - Test Year</t>
  </si>
  <si>
    <t>Schedule 7-1 Loss Carry Forward - Test Year</t>
  </si>
  <si>
    <t>Taxable Income - Test Year</t>
  </si>
  <si>
    <t>PILs Tax Provision - Test Year</t>
  </si>
  <si>
    <t>As of June 20, 2012</t>
  </si>
  <si>
    <t>Corporate PILs/Income Tax Provision for Historic Year</t>
  </si>
  <si>
    <t>M = K + L</t>
  </si>
  <si>
    <t>T = R / S - R</t>
  </si>
  <si>
    <t>Version</t>
  </si>
  <si>
    <t xml:space="preserve">Attawapiskat Power Corp. </t>
  </si>
  <si>
    <t>Bluewater Power Distribution Corporation</t>
  </si>
  <si>
    <t>Brant County Power Inc.</t>
  </si>
  <si>
    <t>Cambridge and North Dumfries Hydro Inc.</t>
  </si>
  <si>
    <t>Canadian Niagara Power Inc. - Eastern Ontario Power</t>
  </si>
  <si>
    <t>Canadian Niagara Power Inc. - Fort Erie</t>
  </si>
  <si>
    <t>Canadian Niagara Power Inc. - Port Colborne Hydro Inc.</t>
  </si>
  <si>
    <t>Clinton Power Corporation</t>
  </si>
  <si>
    <t>COLLUS Power Corporation</t>
  </si>
  <si>
    <t>Entegrus Powerlines Inc. - Chatham-Kent</t>
  </si>
  <si>
    <t>Entegrus Powerlines Inc. - Dutton</t>
  </si>
  <si>
    <t>Entegrus Powerlines Inc. - Newbury</t>
  </si>
  <si>
    <t>Entegrus Powerlines Inc. - Strathroy, Mounth Brydges &amp; Parkhill</t>
  </si>
  <si>
    <t>Erie Thames Powerlines Corporation</t>
  </si>
  <si>
    <t>Festival Hydro Inc. - Hensall</t>
  </si>
  <si>
    <t>Hearst Power Distribution Company Limited</t>
  </si>
  <si>
    <t>Innisfil Hydro Distribution Systems Limited</t>
  </si>
  <si>
    <t>Milton Hydro Distribution inc.</t>
  </si>
  <si>
    <t>Newmarket - Tay Power Distribution Ltd. - Newmarket</t>
  </si>
  <si>
    <t>Newmarket - Tay Power Distribution Ltd. - Tay</t>
  </si>
  <si>
    <t>Niagara Peninsula Energy Inc. - Niagara Falls</t>
  </si>
  <si>
    <t>Niagara Peninsula Energy Inc. - Peninsula West</t>
  </si>
  <si>
    <t>Norfolk Power Distribution Inc.</t>
  </si>
  <si>
    <t>Oakville Hydro Electricity Distribution Inc.</t>
  </si>
  <si>
    <t>Orillia Power Distribution Corporation</t>
  </si>
  <si>
    <t>Peterborough Distribution Incorporated</t>
  </si>
  <si>
    <t>PowerStream Inc. - Barrie</t>
  </si>
  <si>
    <t>PowerStream Inc. - South</t>
  </si>
  <si>
    <t>Thunder Bay Hydro Electricity Distribution Inc.</t>
  </si>
  <si>
    <t>Veridian Connections Inc. - Gravenhurst</t>
  </si>
  <si>
    <t>Welland Hydro-Electric System Corp.</t>
  </si>
  <si>
    <t>West Perth Power Inc.</t>
  </si>
  <si>
    <t>Robert Kent, Director Finance and Regulatory Compliance</t>
  </si>
  <si>
    <t>519-631-5550 x 5258</t>
  </si>
  <si>
    <t>rkent@sttenergy.com</t>
  </si>
  <si>
    <t>estimated</t>
  </si>
  <si>
    <t>Yes</t>
  </si>
  <si>
    <t>No</t>
  </si>
  <si>
    <t>Review with Glen, use actual rate?</t>
  </si>
  <si>
    <t>EB-2014-0113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</si>
</sst>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 #,##0_-;_-* &quot;-&quot;_-;_-@_-"/>
    <numFmt numFmtId="44" formatCode="_-&quot;$&quot;* #,##0.00_-;\-&quot;$&quot;* #,##0.00_-;_-&quot;$&quot;* &quot;-&quot;??_-;_-@_-"/>
    <numFmt numFmtId="43" formatCode="_-* #,##0.00_-;\-* #,##0.00_-;_-* &quot;-&quot;??_-;_-@_-"/>
    <numFmt numFmtId="164" formatCode="_-&quot;$&quot;* #,##0_-;\-&quot;$&quot;* #,##0_-;_-&quot;$&quot;* &quot;-&quot;??_-;_-@_-"/>
    <numFmt numFmtId="165" formatCode="0.0"/>
    <numFmt numFmtId="166" formatCode="[$-F800]dddd\,\ mmmm\ dd\,\ yyyy"/>
    <numFmt numFmtId="167" formatCode="[$-1009]mmmm\ d\,\ yyyy;@"/>
  </numFmts>
  <fonts count="88"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b/>
      <u/>
      <sz val="12"/>
      <color indexed="10"/>
      <name val="Cooper Black"/>
      <family val="1"/>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i/>
      <sz val="9"/>
      <name val="Arial"/>
      <family val="2"/>
    </font>
    <font>
      <b/>
      <u/>
      <sz val="9"/>
      <name val="Arial"/>
      <family val="2"/>
    </font>
    <font>
      <sz val="9"/>
      <color indexed="10"/>
      <name val="Arial"/>
      <family val="2"/>
    </font>
    <font>
      <i/>
      <sz val="9"/>
      <color indexed="10"/>
      <name val="Arial"/>
      <family val="2"/>
    </font>
    <font>
      <b/>
      <vertAlign val="subscript"/>
      <sz val="10"/>
      <name val="Arial"/>
      <family val="2"/>
    </font>
    <font>
      <sz val="8"/>
      <color indexed="81"/>
      <name val="Tahoma"/>
      <family val="2"/>
    </font>
    <font>
      <sz val="12"/>
      <name val="Times New Roman"/>
      <family val="1"/>
    </font>
    <font>
      <b/>
      <sz val="10"/>
      <name val="Arial"/>
      <family val="2"/>
    </font>
    <font>
      <b/>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u/>
      <sz val="10"/>
      <color indexed="12"/>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2"/>
      <name val="Book Antiqua"/>
      <family val="1"/>
    </font>
    <font>
      <b/>
      <sz val="11"/>
      <color indexed="48"/>
      <name val="Arial"/>
      <family val="2"/>
    </font>
    <font>
      <b/>
      <sz val="11"/>
      <name val="Arial"/>
      <family val="2"/>
    </font>
    <font>
      <b/>
      <u/>
      <sz val="12"/>
      <color indexed="12"/>
      <name val="Book Antiqua"/>
      <family val="1"/>
    </font>
    <font>
      <b/>
      <sz val="12"/>
      <color indexed="12"/>
      <name val="Book Antiqua"/>
      <family val="1"/>
    </font>
    <font>
      <sz val="12"/>
      <name val="Book Antiqua"/>
      <family val="1"/>
    </font>
    <font>
      <i/>
      <sz val="11"/>
      <name val="Arial"/>
      <family val="2"/>
    </font>
    <font>
      <b/>
      <sz val="14"/>
      <name val="Book Antiqua"/>
      <family val="1"/>
    </font>
    <font>
      <b/>
      <sz val="14"/>
      <color indexed="12"/>
      <name val="Book Antiqua"/>
      <family val="1"/>
    </font>
    <font>
      <b/>
      <u/>
      <sz val="14"/>
      <color indexed="12"/>
      <name val="Book Antiqua"/>
      <family val="1"/>
    </font>
    <font>
      <sz val="14"/>
      <name val="Book Antiqua"/>
      <family val="1"/>
    </font>
    <font>
      <u/>
      <sz val="14"/>
      <color indexed="12"/>
      <name val="Book Antiqua"/>
      <family val="1"/>
    </font>
    <font>
      <sz val="10"/>
      <color rgb="FF000000"/>
      <name val="Arial"/>
      <family val="2"/>
    </font>
    <font>
      <b/>
      <sz val="20"/>
      <name val="Arial"/>
      <family val="2"/>
    </font>
    <font>
      <b/>
      <sz val="11"/>
      <color theme="1"/>
      <name val="Calibri"/>
      <family val="2"/>
      <scheme val="minor"/>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16"/>
      <name val="Arial"/>
      <family val="2"/>
    </font>
    <font>
      <b/>
      <sz val="16"/>
      <color theme="1"/>
      <name val="Calibri"/>
      <family val="2"/>
      <scheme val="minor"/>
    </font>
    <font>
      <b/>
      <sz val="16"/>
      <color theme="3"/>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s>
  <cellStyleXfs count="48">
    <xf numFmtId="0" fontId="0" fillId="0" borderId="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5" borderId="0" applyNumberFormat="0" applyBorder="0" applyAlignment="0" applyProtection="0"/>
    <xf numFmtId="0" fontId="50" fillId="8" borderId="0" applyNumberFormat="0" applyBorder="0" applyAlignment="0" applyProtection="0"/>
    <xf numFmtId="0" fontId="50" fillId="11" borderId="0" applyNumberFormat="0" applyBorder="0" applyAlignment="0" applyProtection="0"/>
    <xf numFmtId="0" fontId="51" fillId="12"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9" borderId="0" applyNumberFormat="0" applyBorder="0" applyAlignment="0" applyProtection="0"/>
    <xf numFmtId="0" fontId="52" fillId="3" borderId="0" applyNumberFormat="0" applyBorder="0" applyAlignment="0" applyProtection="0"/>
    <xf numFmtId="0" fontId="53" fillId="20" borderId="1" applyNumberFormat="0" applyAlignment="0" applyProtection="0"/>
    <xf numFmtId="0" fontId="17"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54" fillId="0" borderId="0" applyNumberFormat="0" applyFill="0" applyBorder="0" applyAlignment="0" applyProtection="0"/>
    <xf numFmtId="0" fontId="55" fillId="4" borderId="0" applyNumberFormat="0" applyBorder="0" applyAlignment="0" applyProtection="0"/>
    <xf numFmtId="0" fontId="56" fillId="0" borderId="3" applyNumberFormat="0" applyFill="0" applyAlignment="0" applyProtection="0"/>
    <xf numFmtId="0" fontId="57" fillId="0" borderId="4" applyNumberFormat="0" applyFill="0" applyAlignment="0" applyProtection="0"/>
    <xf numFmtId="0" fontId="58" fillId="0" borderId="5" applyNumberFormat="0" applyFill="0" applyAlignment="0" applyProtection="0"/>
    <xf numFmtId="0" fontId="58" fillId="0" borderId="0" applyNumberFormat="0" applyFill="0" applyBorder="0" applyAlignment="0" applyProtection="0"/>
    <xf numFmtId="0" fontId="2" fillId="0" borderId="0" applyNumberFormat="0" applyFill="0" applyBorder="0" applyAlignment="0" applyProtection="0">
      <alignment vertical="top"/>
      <protection locked="0"/>
    </xf>
    <xf numFmtId="0" fontId="59" fillId="7" borderId="1" applyNumberFormat="0" applyAlignment="0" applyProtection="0"/>
    <xf numFmtId="0" fontId="60" fillId="0" borderId="6" applyNumberFormat="0" applyFill="0" applyAlignment="0" applyProtection="0"/>
    <xf numFmtId="0" fontId="61"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32" fillId="20" borderId="8" applyNumberFormat="0" applyAlignment="0" applyProtection="0"/>
    <xf numFmtId="9" fontId="1" fillId="0" borderId="0" applyFont="0" applyFill="0" applyBorder="0" applyAlignment="0" applyProtection="0"/>
    <xf numFmtId="0" fontId="62" fillId="0" borderId="0" applyNumberFormat="0" applyFill="0" applyBorder="0" applyAlignment="0" applyProtection="0"/>
    <xf numFmtId="0" fontId="63" fillId="0" borderId="9" applyNumberFormat="0" applyFill="0" applyAlignment="0" applyProtection="0"/>
    <xf numFmtId="0" fontId="64" fillId="0" borderId="0" applyNumberFormat="0" applyFill="0" applyBorder="0" applyAlignment="0" applyProtection="0"/>
  </cellStyleXfs>
  <cellXfs count="556">
    <xf numFmtId="0" fontId="0" fillId="0" borderId="0" xfId="0"/>
    <xf numFmtId="0" fontId="4" fillId="24" borderId="0" xfId="0" applyFont="1" applyFill="1" applyAlignment="1" applyProtection="1">
      <alignment vertical="top" wrapText="1"/>
    </xf>
    <xf numFmtId="0" fontId="0" fillId="24" borderId="0" xfId="0" applyFill="1" applyBorder="1" applyProtection="1"/>
    <xf numFmtId="0" fontId="6" fillId="24" borderId="0" xfId="0" quotePrefix="1" applyFont="1" applyFill="1" applyBorder="1" applyAlignment="1" applyProtection="1">
      <alignment vertical="top"/>
    </xf>
    <xf numFmtId="0" fontId="5" fillId="24" borderId="0" xfId="0" applyFont="1" applyFill="1" applyBorder="1" applyAlignment="1" applyProtection="1">
      <alignment horizontal="left" indent="1"/>
    </xf>
    <xf numFmtId="0" fontId="7" fillId="24" borderId="0" xfId="0" quotePrefix="1" applyFont="1" applyFill="1" applyBorder="1" applyProtection="1"/>
    <xf numFmtId="0" fontId="5" fillId="24" borderId="0" xfId="0" applyFont="1" applyFill="1" applyBorder="1" applyProtection="1"/>
    <xf numFmtId="0" fontId="8" fillId="24" borderId="0" xfId="0" applyFont="1" applyFill="1" applyBorder="1" applyAlignment="1" applyProtection="1">
      <alignment horizontal="center"/>
    </xf>
    <xf numFmtId="0" fontId="0" fillId="24" borderId="0" xfId="0" applyFill="1" applyBorder="1" applyAlignment="1" applyProtection="1"/>
    <xf numFmtId="0" fontId="0" fillId="24" borderId="0" xfId="0" applyFill="1" applyBorder="1" applyAlignment="1" applyProtection="1">
      <alignment horizontal="left"/>
    </xf>
    <xf numFmtId="0" fontId="0" fillId="0" borderId="0" xfId="0" applyProtection="1"/>
    <xf numFmtId="0" fontId="13" fillId="24" borderId="0" xfId="0" applyFont="1" applyFill="1" applyBorder="1" applyAlignment="1" applyProtection="1">
      <alignment horizontal="left"/>
    </xf>
    <xf numFmtId="0" fontId="14" fillId="24" borderId="0" xfId="0" applyFont="1" applyFill="1" applyProtection="1"/>
    <xf numFmtId="0" fontId="0" fillId="24" borderId="0" xfId="0" applyFill="1" applyProtection="1"/>
    <xf numFmtId="0" fontId="0" fillId="24" borderId="0" xfId="0" applyFill="1" applyAlignment="1" applyProtection="1"/>
    <xf numFmtId="0" fontId="18" fillId="25" borderId="10" xfId="40" applyFont="1" applyFill="1" applyBorder="1" applyAlignment="1" applyProtection="1">
      <alignment horizontal="center" vertical="center" wrapText="1"/>
    </xf>
    <xf numFmtId="0" fontId="19" fillId="25" borderId="10" xfId="40" applyFont="1" applyFill="1" applyBorder="1" applyAlignment="1" applyProtection="1">
      <alignment horizontal="center" vertical="center" wrapText="1"/>
    </xf>
    <xf numFmtId="0" fontId="19" fillId="24" borderId="10" xfId="40" applyFont="1" applyFill="1" applyBorder="1" applyAlignment="1" applyProtection="1">
      <alignment vertical="center"/>
    </xf>
    <xf numFmtId="0" fontId="18" fillId="25" borderId="10" xfId="40" applyFont="1" applyFill="1" applyBorder="1" applyAlignment="1" applyProtection="1">
      <alignment horizontal="center" vertical="center"/>
    </xf>
    <xf numFmtId="0" fontId="18" fillId="25" borderId="10" xfId="40" applyFont="1" applyFill="1" applyBorder="1" applyAlignment="1" applyProtection="1">
      <alignment vertical="center" wrapText="1"/>
    </xf>
    <xf numFmtId="3" fontId="13" fillId="25" borderId="11" xfId="40" applyNumberFormat="1" applyFont="1" applyFill="1" applyBorder="1" applyAlignment="1" applyProtection="1">
      <alignment horizontal="center" vertical="center" wrapText="1"/>
    </xf>
    <xf numFmtId="3" fontId="13" fillId="25" borderId="12" xfId="40" applyNumberFormat="1" applyFont="1" applyFill="1" applyBorder="1" applyAlignment="1" applyProtection="1">
      <alignment horizontal="center" vertical="center" wrapText="1"/>
    </xf>
    <xf numFmtId="0" fontId="20" fillId="25" borderId="10" xfId="40" applyFont="1" applyFill="1" applyBorder="1" applyAlignment="1" applyProtection="1">
      <alignment horizontal="left" vertical="center" wrapText="1" indent="1"/>
    </xf>
    <xf numFmtId="0" fontId="21" fillId="25" borderId="10" xfId="40" applyFont="1" applyFill="1" applyBorder="1" applyAlignment="1" applyProtection="1">
      <alignment vertical="center" wrapText="1"/>
    </xf>
    <xf numFmtId="0" fontId="20" fillId="24" borderId="10" xfId="40" applyFont="1" applyFill="1" applyBorder="1" applyAlignment="1" applyProtection="1">
      <alignment horizontal="left" vertical="center" wrapText="1" indent="1"/>
    </xf>
    <xf numFmtId="0" fontId="21" fillId="25" borderId="11" xfId="40" applyFont="1" applyFill="1" applyBorder="1" applyAlignment="1" applyProtection="1">
      <alignment vertical="center" wrapText="1"/>
    </xf>
    <xf numFmtId="0" fontId="4" fillId="24" borderId="0" xfId="0" applyFont="1" applyFill="1" applyAlignment="1" applyProtection="1">
      <alignment horizontal="left" vertical="top" wrapText="1" indent="7"/>
    </xf>
    <xf numFmtId="0" fontId="21" fillId="25" borderId="13" xfId="40" applyFont="1" applyFill="1" applyBorder="1" applyAlignment="1" applyProtection="1">
      <alignment vertical="center" wrapText="1"/>
    </xf>
    <xf numFmtId="0" fontId="19" fillId="25" borderId="14" xfId="40" applyFont="1" applyFill="1" applyBorder="1" applyAlignment="1" applyProtection="1">
      <alignment horizontal="left" vertical="center" wrapText="1"/>
    </xf>
    <xf numFmtId="0" fontId="21"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9" fillId="25" borderId="0" xfId="40" applyFont="1" applyFill="1" applyBorder="1" applyAlignment="1" applyProtection="1">
      <alignment horizontal="center" vertical="center" wrapText="1"/>
    </xf>
    <xf numFmtId="0" fontId="6" fillId="25" borderId="0" xfId="40" applyFont="1" applyFill="1" applyBorder="1" applyAlignment="1" applyProtection="1">
      <alignment horizontal="center" vertical="center" wrapText="1"/>
    </xf>
    <xf numFmtId="0" fontId="21" fillId="25" borderId="16" xfId="40" applyFont="1" applyFill="1" applyBorder="1" applyAlignment="1" applyProtection="1">
      <alignment horizontal="center" vertical="center" wrapText="1"/>
    </xf>
    <xf numFmtId="0" fontId="22" fillId="25" borderId="16" xfId="40" applyFont="1" applyFill="1" applyBorder="1" applyAlignment="1" applyProtection="1">
      <alignment horizontal="center" vertical="center" wrapText="1"/>
    </xf>
    <xf numFmtId="0" fontId="23" fillId="25" borderId="10" xfId="40" applyFont="1" applyFill="1" applyBorder="1" applyAlignment="1" applyProtection="1">
      <alignment horizontal="left" vertical="center" wrapText="1" indent="1"/>
    </xf>
    <xf numFmtId="0" fontId="19" fillId="25" borderId="10" xfId="40" applyFont="1" applyFill="1" applyBorder="1" applyAlignment="1" applyProtection="1">
      <alignment horizontal="left" vertical="center" wrapText="1"/>
    </xf>
    <xf numFmtId="3" fontId="6" fillId="24" borderId="10" xfId="40" applyNumberFormat="1" applyFont="1" applyFill="1" applyBorder="1" applyAlignment="1" applyProtection="1">
      <alignment vertical="center" wrapText="1"/>
    </xf>
    <xf numFmtId="0" fontId="20" fillId="25" borderId="10" xfId="40" applyFont="1" applyFill="1" applyBorder="1" applyAlignment="1" applyProtection="1">
      <alignment vertical="center" wrapText="1"/>
    </xf>
    <xf numFmtId="3" fontId="13" fillId="24" borderId="10" xfId="0" applyNumberFormat="1" applyFont="1" applyFill="1" applyBorder="1" applyProtection="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9" fillId="24" borderId="10" xfId="0" applyFont="1" applyFill="1" applyBorder="1" applyAlignment="1" applyProtection="1">
      <alignment horizontal="center" vertical="center"/>
    </xf>
    <xf numFmtId="0" fontId="19" fillId="24" borderId="10" xfId="0" applyFont="1" applyFill="1" applyBorder="1" applyAlignment="1" applyProtection="1">
      <alignment horizontal="center" vertical="center" wrapText="1"/>
    </xf>
    <xf numFmtId="0" fontId="6" fillId="24" borderId="10" xfId="0" applyFont="1" applyFill="1" applyBorder="1" applyAlignment="1" applyProtection="1">
      <alignment horizontal="center"/>
    </xf>
    <xf numFmtId="0" fontId="19" fillId="24" borderId="10" xfId="0" applyFont="1" applyFill="1" applyBorder="1" applyAlignment="1" applyProtection="1">
      <alignment wrapText="1"/>
    </xf>
    <xf numFmtId="0" fontId="6" fillId="24" borderId="10" xfId="0" applyFont="1" applyFill="1" applyBorder="1" applyAlignment="1" applyProtection="1">
      <alignment horizontal="center" wrapText="1"/>
    </xf>
    <xf numFmtId="0" fontId="6" fillId="24" borderId="14" xfId="0" applyFont="1" applyFill="1" applyBorder="1" applyAlignment="1" applyProtection="1">
      <alignment horizontal="center"/>
    </xf>
    <xf numFmtId="0" fontId="19" fillId="24" borderId="15" xfId="0" applyFont="1" applyFill="1" applyBorder="1" applyAlignment="1" applyProtection="1">
      <alignment wrapText="1"/>
    </xf>
    <xf numFmtId="3" fontId="19" fillId="24" borderId="15" xfId="0" applyNumberFormat="1" applyFont="1" applyFill="1" applyBorder="1" applyProtection="1"/>
    <xf numFmtId="3" fontId="19" fillId="24" borderId="17" xfId="0" applyNumberFormat="1" applyFont="1" applyFill="1" applyBorder="1" applyProtection="1"/>
    <xf numFmtId="0" fontId="12" fillId="24" borderId="10" xfId="0" applyFont="1" applyFill="1" applyBorder="1" applyAlignment="1" applyProtection="1">
      <alignment horizontal="center" vertical="center"/>
    </xf>
    <xf numFmtId="0" fontId="12" fillId="24" borderId="10" xfId="0" applyFont="1" applyFill="1" applyBorder="1" applyAlignment="1" applyProtection="1">
      <alignment horizontal="center" vertical="center" wrapText="1"/>
    </xf>
    <xf numFmtId="0" fontId="12" fillId="24" borderId="14" xfId="0" applyFont="1" applyFill="1" applyBorder="1" applyProtection="1"/>
    <xf numFmtId="0" fontId="29" fillId="24" borderId="0" xfId="0" applyFont="1" applyFill="1" applyProtection="1"/>
    <xf numFmtId="0" fontId="0" fillId="24" borderId="0" xfId="0" applyFill="1" applyAlignment="1" applyProtection="1">
      <alignment horizontal="right"/>
    </xf>
    <xf numFmtId="3" fontId="13" fillId="24" borderId="0" xfId="0" applyNumberFormat="1" applyFont="1" applyFill="1" applyAlignment="1" applyProtection="1">
      <alignment horizontal="right"/>
    </xf>
    <xf numFmtId="0" fontId="11" fillId="24" borderId="0" xfId="0" applyFont="1" applyFill="1" applyAlignment="1" applyProtection="1">
      <alignment horizontal="left"/>
    </xf>
    <xf numFmtId="0" fontId="29" fillId="24" borderId="0" xfId="0" applyFont="1" applyFill="1" applyAlignment="1" applyProtection="1">
      <alignment horizontal="right"/>
    </xf>
    <xf numFmtId="0" fontId="0" fillId="24" borderId="0" xfId="0" applyFill="1" applyBorder="1" applyAlignment="1" applyProtection="1">
      <alignment horizontal="right"/>
    </xf>
    <xf numFmtId="0" fontId="6" fillId="24" borderId="0" xfId="0" applyFont="1" applyFill="1" applyAlignment="1" applyProtection="1">
      <alignment horizontal="right"/>
    </xf>
    <xf numFmtId="3" fontId="0" fillId="24" borderId="0" xfId="0" applyNumberFormat="1" applyFill="1" applyAlignment="1" applyProtection="1">
      <alignment horizontal="right"/>
    </xf>
    <xf numFmtId="3" fontId="0" fillId="24" borderId="0" xfId="0" applyNumberFormat="1" applyFill="1" applyAlignment="1" applyProtection="1">
      <alignment horizontal="center"/>
    </xf>
    <xf numFmtId="3" fontId="0" fillId="24" borderId="0" xfId="0" applyNumberFormat="1" applyFill="1" applyAlignment="1" applyProtection="1">
      <alignment horizontal="right" vertical="center"/>
    </xf>
    <xf numFmtId="3" fontId="0" fillId="24" borderId="18" xfId="0" applyNumberFormat="1" applyFill="1" applyBorder="1" applyAlignment="1" applyProtection="1">
      <alignment horizontal="right"/>
    </xf>
    <xf numFmtId="3" fontId="6" fillId="24" borderId="0" xfId="0" applyNumberFormat="1" applyFont="1" applyFill="1" applyProtection="1"/>
    <xf numFmtId="3" fontId="0" fillId="24" borderId="0" xfId="0" applyNumberFormat="1" applyFill="1" applyAlignment="1" applyProtection="1"/>
    <xf numFmtId="3" fontId="6" fillId="24" borderId="12" xfId="0" applyNumberFormat="1" applyFont="1" applyFill="1" applyBorder="1" applyProtection="1"/>
    <xf numFmtId="0" fontId="0" fillId="24" borderId="0" xfId="0" applyFill="1" applyAlignment="1" applyProtection="1">
      <alignment horizontal="center"/>
    </xf>
    <xf numFmtId="3" fontId="13" fillId="24" borderId="0" xfId="0" applyNumberFormat="1" applyFont="1" applyFill="1" applyProtection="1"/>
    <xf numFmtId="3" fontId="6" fillId="24" borderId="16" xfId="0" applyNumberFormat="1" applyFont="1" applyFill="1" applyBorder="1" applyProtection="1"/>
    <xf numFmtId="0" fontId="0" fillId="24" borderId="16" xfId="0" applyFill="1" applyBorder="1" applyProtection="1"/>
    <xf numFmtId="0" fontId="6" fillId="24" borderId="0" xfId="0" applyFont="1" applyFill="1" applyProtection="1"/>
    <xf numFmtId="0" fontId="32" fillId="25" borderId="0" xfId="40" applyFont="1" applyFill="1" applyAlignment="1" applyProtection="1">
      <alignment horizontal="center" vertical="top"/>
    </xf>
    <xf numFmtId="0" fontId="33" fillId="25" borderId="0" xfId="40" applyFont="1" applyFill="1" applyProtection="1">
      <alignment vertical="top"/>
    </xf>
    <xf numFmtId="0" fontId="32" fillId="25" borderId="0" xfId="40" applyFont="1" applyFill="1" applyProtection="1">
      <alignment vertical="top"/>
    </xf>
    <xf numFmtId="0" fontId="34" fillId="25" borderId="14" xfId="40" applyFont="1" applyFill="1" applyBorder="1" applyAlignment="1" applyProtection="1">
      <alignment horizontal="center" vertical="center" wrapText="1"/>
    </xf>
    <xf numFmtId="0" fontId="34" fillId="25" borderId="15" xfId="40" applyFont="1" applyFill="1" applyBorder="1" applyAlignment="1" applyProtection="1">
      <alignment horizontal="center" vertical="center" wrapText="1"/>
    </xf>
    <xf numFmtId="0" fontId="35" fillId="25" borderId="15" xfId="40" applyFont="1" applyFill="1" applyBorder="1" applyAlignment="1" applyProtection="1">
      <alignment horizontal="center" vertical="center" wrapText="1"/>
    </xf>
    <xf numFmtId="0" fontId="34" fillId="25" borderId="17" xfId="40" applyFont="1" applyFill="1" applyBorder="1" applyAlignment="1" applyProtection="1">
      <alignment horizontal="center" vertical="center" wrapText="1"/>
    </xf>
    <xf numFmtId="0" fontId="36" fillId="25" borderId="0" xfId="40" applyFont="1" applyFill="1" applyBorder="1" applyAlignment="1" applyProtection="1">
      <alignment horizontal="right" vertical="center"/>
    </xf>
    <xf numFmtId="0" fontId="36" fillId="25" borderId="0" xfId="40" applyFont="1" applyFill="1" applyBorder="1" applyAlignment="1" applyProtection="1">
      <alignment horizontal="center" vertical="center"/>
    </xf>
    <xf numFmtId="3" fontId="36" fillId="25" borderId="10" xfId="40" applyNumberFormat="1" applyFont="1" applyFill="1" applyBorder="1" applyAlignment="1" applyProtection="1">
      <alignment vertical="center"/>
    </xf>
    <xf numFmtId="3" fontId="36" fillId="25" borderId="10" xfId="40" applyNumberFormat="1" applyFont="1" applyFill="1" applyBorder="1" applyAlignment="1" applyProtection="1">
      <alignment horizontal="right" vertical="center"/>
    </xf>
    <xf numFmtId="3" fontId="36" fillId="24" borderId="10" xfId="40" applyNumberFormat="1" applyFont="1" applyFill="1" applyBorder="1" applyAlignment="1" applyProtection="1">
      <alignment horizontal="right" vertical="center"/>
    </xf>
    <xf numFmtId="3" fontId="36" fillId="24" borderId="10" xfId="40" applyNumberFormat="1" applyFont="1" applyFill="1" applyBorder="1" applyAlignment="1" applyProtection="1">
      <alignment horizontal="center" vertical="center"/>
    </xf>
    <xf numFmtId="3" fontId="36" fillId="24" borderId="10" xfId="40" applyNumberFormat="1" applyFont="1" applyFill="1" applyBorder="1" applyAlignment="1" applyProtection="1">
      <alignment vertical="center"/>
    </xf>
    <xf numFmtId="0" fontId="38" fillId="25" borderId="14" xfId="40" applyFont="1" applyFill="1" applyBorder="1" applyAlignment="1" applyProtection="1">
      <alignment vertical="center"/>
    </xf>
    <xf numFmtId="3" fontId="34" fillId="25" borderId="15" xfId="40" applyNumberFormat="1" applyFont="1" applyFill="1" applyBorder="1" applyAlignment="1" applyProtection="1">
      <alignment horizontal="right" vertical="center"/>
    </xf>
    <xf numFmtId="3" fontId="34" fillId="25" borderId="17" xfId="40" applyNumberFormat="1" applyFont="1" applyFill="1" applyBorder="1" applyAlignment="1" applyProtection="1">
      <alignment horizontal="right" vertical="center"/>
    </xf>
    <xf numFmtId="3" fontId="39" fillId="25" borderId="19" xfId="40" applyNumberFormat="1" applyFont="1" applyFill="1" applyBorder="1" applyAlignment="1" applyProtection="1">
      <alignment horizontal="right" vertical="center"/>
    </xf>
    <xf numFmtId="3" fontId="36" fillId="25" borderId="19" xfId="40" applyNumberFormat="1" applyFont="1" applyFill="1" applyBorder="1" applyAlignment="1" applyProtection="1">
      <alignment horizontal="right" vertical="center"/>
    </xf>
    <xf numFmtId="3" fontId="36" fillId="25" borderId="19" xfId="40" applyNumberFormat="1" applyFont="1" applyFill="1" applyBorder="1" applyAlignment="1" applyProtection="1">
      <alignment horizontal="center" vertical="center"/>
    </xf>
    <xf numFmtId="3" fontId="36" fillId="25" borderId="19" xfId="40" applyNumberFormat="1" applyFont="1" applyFill="1" applyBorder="1" applyAlignment="1" applyProtection="1">
      <alignment vertical="center"/>
    </xf>
    <xf numFmtId="3" fontId="34" fillId="25" borderId="15" xfId="40" applyNumberFormat="1" applyFont="1" applyFill="1" applyBorder="1" applyAlignment="1" applyProtection="1">
      <alignment vertical="center"/>
    </xf>
    <xf numFmtId="3" fontId="34" fillId="25" borderId="17" xfId="40" applyNumberFormat="1" applyFont="1" applyFill="1" applyBorder="1" applyAlignment="1" applyProtection="1">
      <alignment vertical="center"/>
    </xf>
    <xf numFmtId="0" fontId="37" fillId="25" borderId="0" xfId="40" applyFont="1" applyFill="1" applyProtection="1">
      <alignment vertical="top"/>
    </xf>
    <xf numFmtId="3" fontId="39" fillId="25" borderId="0" xfId="40" applyNumberFormat="1" applyFont="1" applyFill="1" applyBorder="1" applyAlignment="1" applyProtection="1">
      <alignment horizontal="right" vertical="top"/>
    </xf>
    <xf numFmtId="3" fontId="36" fillId="25" borderId="0" xfId="40" applyNumberFormat="1" applyFont="1" applyFill="1" applyBorder="1" applyAlignment="1" applyProtection="1">
      <alignment horizontal="right" vertical="top"/>
    </xf>
    <xf numFmtId="3" fontId="36" fillId="25" borderId="0" xfId="40" applyNumberFormat="1" applyFont="1" applyFill="1" applyBorder="1" applyAlignment="1" applyProtection="1">
      <alignment horizontal="center" vertical="top"/>
    </xf>
    <xf numFmtId="3" fontId="36" fillId="25" borderId="0" xfId="40" applyNumberFormat="1" applyFont="1" applyFill="1" applyProtection="1">
      <alignment vertical="top"/>
    </xf>
    <xf numFmtId="0" fontId="6" fillId="25" borderId="0" xfId="40" applyFont="1" applyFill="1" applyBorder="1" applyAlignment="1" applyProtection="1">
      <alignment vertical="top"/>
    </xf>
    <xf numFmtId="0" fontId="13" fillId="25" borderId="0" xfId="40" applyFont="1" applyFill="1" applyProtection="1">
      <alignment vertical="top"/>
    </xf>
    <xf numFmtId="0" fontId="20" fillId="24" borderId="0" xfId="0" applyFont="1" applyFill="1" applyProtection="1"/>
    <xf numFmtId="3" fontId="20" fillId="24" borderId="10" xfId="28" applyNumberFormat="1" applyFont="1" applyFill="1" applyBorder="1" applyProtection="1"/>
    <xf numFmtId="41" fontId="20" fillId="24" borderId="0" xfId="28" applyNumberFormat="1" applyFont="1" applyFill="1" applyProtection="1"/>
    <xf numFmtId="0" fontId="20" fillId="24" borderId="10" xfId="0" applyFont="1" applyFill="1" applyBorder="1" applyProtection="1"/>
    <xf numFmtId="0" fontId="20" fillId="24" borderId="11" xfId="0" applyFont="1" applyFill="1" applyBorder="1" applyProtection="1"/>
    <xf numFmtId="0" fontId="20" fillId="24" borderId="20" xfId="0" applyFont="1" applyFill="1" applyBorder="1" applyProtection="1"/>
    <xf numFmtId="0" fontId="19" fillId="24" borderId="10" xfId="0" applyFont="1" applyFill="1" applyBorder="1" applyProtection="1"/>
    <xf numFmtId="0" fontId="24" fillId="24" borderId="0" xfId="0" applyFont="1" applyFill="1" applyProtection="1"/>
    <xf numFmtId="0" fontId="9" fillId="25" borderId="0" xfId="40" applyFont="1" applyFill="1" applyProtection="1">
      <alignment vertical="top"/>
    </xf>
    <xf numFmtId="0" fontId="19" fillId="25" borderId="13" xfId="40" applyFont="1" applyFill="1" applyBorder="1" applyAlignment="1" applyProtection="1">
      <alignment horizontal="center" vertical="center" wrapText="1"/>
    </xf>
    <xf numFmtId="3" fontId="13" fillId="25" borderId="19" xfId="40" applyNumberFormat="1" applyFont="1" applyFill="1" applyBorder="1" applyAlignment="1" applyProtection="1">
      <alignment horizontal="right" vertical="center" wrapText="1"/>
    </xf>
    <xf numFmtId="3" fontId="6" fillId="24" borderId="15" xfId="40" applyNumberFormat="1" applyFont="1" applyFill="1" applyBorder="1" applyAlignment="1" applyProtection="1">
      <alignment horizontal="right" vertical="center" wrapText="1"/>
    </xf>
    <xf numFmtId="3" fontId="13" fillId="24" borderId="21" xfId="0" applyNumberFormat="1" applyFont="1" applyFill="1" applyBorder="1" applyAlignment="1" applyProtection="1">
      <alignment horizontal="right" vertical="center"/>
    </xf>
    <xf numFmtId="0" fontId="11" fillId="25" borderId="0" xfId="40" applyFont="1" applyFill="1" applyBorder="1" applyProtection="1">
      <alignment vertical="top"/>
    </xf>
    <xf numFmtId="0" fontId="13" fillId="25" borderId="0" xfId="40" applyFont="1" applyFill="1" applyBorder="1" applyProtection="1">
      <alignment vertical="top"/>
    </xf>
    <xf numFmtId="3" fontId="13" fillId="24" borderId="0" xfId="40" applyNumberFormat="1" applyFont="1" applyFill="1" applyBorder="1" applyProtection="1">
      <alignment vertical="top"/>
    </xf>
    <xf numFmtId="0" fontId="6" fillId="25" borderId="0" xfId="40" applyFont="1" applyFill="1" applyBorder="1" applyProtection="1">
      <alignment vertical="top"/>
    </xf>
    <xf numFmtId="3" fontId="13" fillId="25" borderId="0" xfId="40" applyNumberFormat="1" applyFont="1" applyFill="1" applyBorder="1" applyProtection="1">
      <alignment vertical="top"/>
    </xf>
    <xf numFmtId="0" fontId="11" fillId="24" borderId="0" xfId="0" applyFont="1" applyFill="1" applyProtection="1"/>
    <xf numFmtId="0" fontId="11" fillId="25" borderId="0" xfId="40" applyFont="1" applyFill="1" applyBorder="1" applyAlignment="1" applyProtection="1">
      <alignment vertical="center" wrapText="1"/>
    </xf>
    <xf numFmtId="0" fontId="6" fillId="24" borderId="0" xfId="0" applyFont="1" applyFill="1" applyBorder="1" applyAlignment="1" applyProtection="1">
      <alignment horizontal="center" wrapText="1"/>
    </xf>
    <xf numFmtId="0" fontId="6" fillId="24" borderId="0" xfId="40" applyFont="1" applyFill="1" applyBorder="1" applyAlignment="1" applyProtection="1">
      <alignment vertical="center"/>
    </xf>
    <xf numFmtId="0" fontId="13" fillId="25" borderId="0" xfId="40" applyFont="1" applyFill="1" applyBorder="1" applyAlignment="1" applyProtection="1">
      <alignment horizontal="left" vertical="top" indent="2"/>
    </xf>
    <xf numFmtId="3" fontId="13" fillId="24" borderId="22" xfId="40" applyNumberFormat="1" applyFont="1" applyFill="1" applyBorder="1" applyProtection="1">
      <alignment vertical="top"/>
    </xf>
    <xf numFmtId="3" fontId="6" fillId="24" borderId="0" xfId="40" applyNumberFormat="1" applyFont="1" applyFill="1" applyBorder="1" applyProtection="1">
      <alignment vertical="top"/>
    </xf>
    <xf numFmtId="0" fontId="0" fillId="0" borderId="0" xfId="0" applyAlignment="1" applyProtection="1">
      <alignment horizontal="center"/>
    </xf>
    <xf numFmtId="0" fontId="41" fillId="24" borderId="0" xfId="0" applyFont="1" applyFill="1" applyProtection="1"/>
    <xf numFmtId="164" fontId="44" fillId="24" borderId="0" xfId="29" applyNumberFormat="1" applyFont="1" applyFill="1" applyProtection="1"/>
    <xf numFmtId="0" fontId="10" fillId="24" borderId="0" xfId="0" applyFont="1" applyFill="1" applyProtection="1"/>
    <xf numFmtId="164" fontId="10" fillId="24" borderId="0" xfId="0" applyNumberFormat="1" applyFont="1" applyFill="1" applyBorder="1" applyProtection="1"/>
    <xf numFmtId="0" fontId="40" fillId="24" borderId="0" xfId="0" applyFont="1" applyFill="1" applyAlignment="1" applyProtection="1">
      <alignment horizontal="center" wrapText="1"/>
    </xf>
    <xf numFmtId="0" fontId="6" fillId="24" borderId="19" xfId="0" applyFont="1" applyFill="1" applyBorder="1" applyAlignment="1" applyProtection="1">
      <alignment horizontal="center" vertical="center"/>
    </xf>
    <xf numFmtId="0" fontId="19" fillId="24" borderId="19" xfId="0" applyFont="1" applyFill="1" applyBorder="1" applyAlignment="1" applyProtection="1">
      <alignment horizontal="center" vertical="center"/>
    </xf>
    <xf numFmtId="0" fontId="19" fillId="24" borderId="19" xfId="0" applyFont="1" applyFill="1" applyBorder="1" applyAlignment="1" applyProtection="1">
      <alignment horizontal="center" vertical="center" wrapText="1"/>
    </xf>
    <xf numFmtId="0" fontId="7" fillId="24" borderId="0" xfId="0" applyFont="1" applyFill="1" applyBorder="1" applyAlignment="1" applyProtection="1">
      <alignment horizontal="center"/>
    </xf>
    <xf numFmtId="0" fontId="0" fillId="24" borderId="0" xfId="0" applyFill="1" applyAlignment="1" applyProtection="1">
      <alignment horizontal="left"/>
    </xf>
    <xf numFmtId="0" fontId="29" fillId="24" borderId="0" xfId="0" applyFont="1" applyFill="1" applyAlignment="1" applyProtection="1">
      <alignment horizontal="left"/>
    </xf>
    <xf numFmtId="0" fontId="47" fillId="24" borderId="0" xfId="0" applyFont="1" applyFill="1" applyBorder="1" applyAlignment="1" applyProtection="1">
      <alignment horizontal="center"/>
    </xf>
    <xf numFmtId="0" fontId="6" fillId="26" borderId="10" xfId="0" applyFont="1" applyFill="1" applyBorder="1" applyAlignment="1" applyProtection="1">
      <alignment horizontal="center"/>
    </xf>
    <xf numFmtId="0" fontId="6" fillId="25" borderId="0" xfId="40" applyFont="1" applyFill="1" applyBorder="1" applyAlignment="1" applyProtection="1">
      <alignment horizontal="left" vertical="top"/>
    </xf>
    <xf numFmtId="0" fontId="6" fillId="24" borderId="0" xfId="0" applyFont="1" applyFill="1" applyBorder="1" applyAlignment="1" applyProtection="1">
      <alignment horizontal="center"/>
    </xf>
    <xf numFmtId="0" fontId="10" fillId="24" borderId="0" xfId="0" applyFont="1" applyFill="1" applyAlignment="1" applyProtection="1">
      <alignment horizontal="left"/>
    </xf>
    <xf numFmtId="0" fontId="9" fillId="25" borderId="10" xfId="40" applyFont="1" applyFill="1" applyBorder="1" applyProtection="1">
      <alignment vertical="top"/>
    </xf>
    <xf numFmtId="0" fontId="0" fillId="0" borderId="0" xfId="0" applyAlignment="1" applyProtection="1">
      <alignment horizontal="left"/>
      <protection locked="0"/>
    </xf>
    <xf numFmtId="0" fontId="65" fillId="0" borderId="0" xfId="0" applyFont="1" applyProtection="1"/>
    <xf numFmtId="0" fontId="48" fillId="24" borderId="0" xfId="0" applyFont="1" applyFill="1" applyProtection="1"/>
    <xf numFmtId="0" fontId="5" fillId="0" borderId="0" xfId="0" applyFont="1" applyFill="1" applyBorder="1" applyAlignment="1" applyProtection="1">
      <alignment horizontal="left" indent="5"/>
    </xf>
    <xf numFmtId="0" fontId="5" fillId="0" borderId="0" xfId="0" applyFont="1" applyFill="1" applyBorder="1" applyAlignment="1" applyProtection="1">
      <alignment horizontal="left" indent="6"/>
    </xf>
    <xf numFmtId="0" fontId="9" fillId="0" borderId="0" xfId="0" applyFont="1" applyFill="1" applyBorder="1" applyAlignment="1" applyProtection="1">
      <alignment horizontal="right"/>
    </xf>
    <xf numFmtId="165" fontId="9" fillId="0" borderId="0" xfId="0" applyNumberFormat="1" applyFont="1" applyFill="1" applyBorder="1" applyAlignment="1" applyProtection="1">
      <alignment horizontal="left"/>
    </xf>
    <xf numFmtId="0" fontId="0" fillId="0" borderId="0" xfId="0" applyFill="1" applyBorder="1" applyProtection="1"/>
    <xf numFmtId="0" fontId="10" fillId="0" borderId="0" xfId="0" applyFont="1" applyFill="1" applyBorder="1" applyAlignment="1" applyProtection="1"/>
    <xf numFmtId="0" fontId="4" fillId="0" borderId="0" xfId="0" applyFont="1" applyFill="1" applyBorder="1" applyAlignment="1" applyProtection="1">
      <alignment horizontal="left" vertical="top" wrapText="1" indent="5"/>
    </xf>
    <xf numFmtId="0" fontId="69" fillId="24" borderId="0" xfId="0" applyFont="1" applyFill="1" applyBorder="1" applyAlignment="1" applyProtection="1">
      <alignment horizontal="center"/>
    </xf>
    <xf numFmtId="0" fontId="70" fillId="24" borderId="0" xfId="0" applyFont="1" applyFill="1" applyBorder="1" applyProtection="1"/>
    <xf numFmtId="0" fontId="70" fillId="24" borderId="0" xfId="0" applyFont="1" applyFill="1" applyBorder="1" applyAlignment="1" applyProtection="1"/>
    <xf numFmtId="0" fontId="70" fillId="24" borderId="0" xfId="0" applyFont="1" applyFill="1" applyBorder="1" applyAlignment="1" applyProtection="1">
      <alignment horizontal="left"/>
    </xf>
    <xf numFmtId="164" fontId="10" fillId="24" borderId="16" xfId="29" applyNumberFormat="1" applyFont="1" applyFill="1" applyBorder="1" applyProtection="1"/>
    <xf numFmtId="164" fontId="10" fillId="24" borderId="23" xfId="29" applyNumberFormat="1" applyFont="1" applyFill="1" applyBorder="1" applyProtection="1"/>
    <xf numFmtId="0" fontId="36" fillId="25" borderId="16" xfId="40" applyFont="1" applyFill="1" applyBorder="1" applyAlignment="1" applyProtection="1">
      <alignment horizontal="right" vertical="center"/>
    </xf>
    <xf numFmtId="0" fontId="36" fillId="25" borderId="16" xfId="40" applyFont="1" applyFill="1" applyBorder="1" applyAlignment="1" applyProtection="1">
      <alignment vertical="center"/>
    </xf>
    <xf numFmtId="0" fontId="36" fillId="25" borderId="24" xfId="40" applyFont="1" applyFill="1" applyBorder="1" applyAlignment="1" applyProtection="1">
      <alignment vertical="center" wrapText="1"/>
    </xf>
    <xf numFmtId="0" fontId="36" fillId="25" borderId="25" xfId="40" applyFont="1" applyFill="1" applyBorder="1" applyAlignment="1" applyProtection="1">
      <alignment vertical="center"/>
    </xf>
    <xf numFmtId="0" fontId="36" fillId="25" borderId="26" xfId="40" applyFont="1" applyFill="1" applyBorder="1" applyAlignment="1" applyProtection="1">
      <alignment vertical="center" wrapText="1"/>
    </xf>
    <xf numFmtId="3" fontId="36" fillId="25" borderId="27" xfId="40" applyNumberFormat="1" applyFont="1" applyFill="1" applyBorder="1" applyAlignment="1" applyProtection="1">
      <alignment vertical="center"/>
    </xf>
    <xf numFmtId="0" fontId="36" fillId="25" borderId="26" xfId="40" applyFont="1" applyFill="1" applyBorder="1" applyAlignment="1" applyProtection="1">
      <alignment horizontal="left" vertical="center" wrapText="1"/>
    </xf>
    <xf numFmtId="0" fontId="36" fillId="25" borderId="28" xfId="40" applyFont="1" applyFill="1" applyBorder="1" applyAlignment="1" applyProtection="1">
      <alignment vertical="center" wrapText="1"/>
    </xf>
    <xf numFmtId="3" fontId="39" fillId="25" borderId="29" xfId="40" applyNumberFormat="1" applyFont="1" applyFill="1" applyBorder="1" applyAlignment="1" applyProtection="1">
      <alignment horizontal="right" vertical="center"/>
    </xf>
    <xf numFmtId="0" fontId="36" fillId="25" borderId="26" xfId="40" quotePrefix="1" applyFont="1" applyFill="1" applyBorder="1" applyAlignment="1" applyProtection="1">
      <alignment horizontal="left" vertical="center" wrapText="1" indent="1"/>
    </xf>
    <xf numFmtId="164" fontId="41" fillId="24" borderId="0" xfId="29" applyNumberFormat="1" applyFont="1" applyFill="1" applyAlignment="1" applyProtection="1">
      <alignment horizontal="center"/>
    </xf>
    <xf numFmtId="0" fontId="41" fillId="24" borderId="0" xfId="0" applyFont="1" applyFill="1" applyAlignment="1" applyProtection="1">
      <alignment horizontal="center"/>
    </xf>
    <xf numFmtId="0" fontId="41" fillId="24" borderId="0" xfId="0" applyFont="1" applyFill="1" applyAlignment="1" applyProtection="1">
      <alignment horizontal="right"/>
    </xf>
    <xf numFmtId="164" fontId="3" fillId="24" borderId="0" xfId="29" applyNumberFormat="1" applyFont="1" applyFill="1" applyAlignment="1" applyProtection="1">
      <alignment horizontal="center"/>
    </xf>
    <xf numFmtId="164" fontId="3" fillId="24" borderId="0" xfId="0" applyNumberFormat="1" applyFont="1" applyFill="1" applyBorder="1" applyAlignment="1" applyProtection="1">
      <alignment horizontal="center"/>
    </xf>
    <xf numFmtId="0" fontId="3" fillId="24" borderId="0" xfId="0" applyFont="1" applyFill="1" applyAlignment="1" applyProtection="1">
      <alignment horizontal="center"/>
    </xf>
    <xf numFmtId="164" fontId="3" fillId="24" borderId="0" xfId="29" applyNumberFormat="1" applyFont="1" applyFill="1" applyBorder="1" applyAlignment="1" applyProtection="1">
      <alignment horizontal="center"/>
    </xf>
    <xf numFmtId="0" fontId="9" fillId="25" borderId="31" xfId="40" applyFont="1" applyFill="1" applyBorder="1" applyProtection="1">
      <alignment vertical="top"/>
    </xf>
    <xf numFmtId="0" fontId="18" fillId="25" borderId="32" xfId="40" applyFont="1" applyFill="1" applyBorder="1" applyAlignment="1" applyProtection="1">
      <alignment horizontal="center" vertical="center" wrapText="1"/>
    </xf>
    <xf numFmtId="0" fontId="19" fillId="25" borderId="32" xfId="40" applyFont="1" applyFill="1" applyBorder="1" applyAlignment="1" applyProtection="1">
      <alignment horizontal="center" vertical="center" wrapText="1"/>
    </xf>
    <xf numFmtId="0" fontId="19" fillId="25" borderId="33" xfId="40" applyFont="1" applyFill="1" applyBorder="1" applyAlignment="1" applyProtection="1">
      <alignment horizontal="center" vertical="center" wrapText="1"/>
    </xf>
    <xf numFmtId="0" fontId="19" fillId="24" borderId="26" xfId="40" applyFont="1" applyFill="1" applyBorder="1" applyAlignment="1" applyProtection="1">
      <alignment vertical="center"/>
    </xf>
    <xf numFmtId="3" fontId="20" fillId="0" borderId="27" xfId="40" applyNumberFormat="1" applyFont="1" applyFill="1" applyBorder="1" applyAlignment="1" applyProtection="1">
      <alignment horizontal="right" vertical="top"/>
    </xf>
    <xf numFmtId="0" fontId="19" fillId="25" borderId="26" xfId="40" applyFont="1" applyFill="1" applyBorder="1" applyAlignment="1" applyProtection="1">
      <alignment vertical="center" wrapText="1"/>
    </xf>
    <xf numFmtId="3" fontId="20" fillId="25" borderId="34" xfId="40" applyNumberFormat="1" applyFont="1" applyFill="1" applyBorder="1" applyAlignment="1" applyProtection="1">
      <alignment horizontal="center" vertical="center" wrapText="1"/>
    </xf>
    <xf numFmtId="0" fontId="20" fillId="25" borderId="26" xfId="40" applyFont="1" applyFill="1" applyBorder="1" applyAlignment="1" applyProtection="1">
      <alignment horizontal="left" vertical="center" wrapText="1" indent="1"/>
    </xf>
    <xf numFmtId="0" fontId="20" fillId="24" borderId="26" xfId="40" applyFont="1" applyFill="1" applyBorder="1" applyAlignment="1" applyProtection="1">
      <alignment horizontal="left" vertical="center" wrapText="1" indent="1"/>
    </xf>
    <xf numFmtId="3" fontId="20" fillId="0" borderId="27" xfId="40" applyNumberFormat="1" applyFont="1" applyFill="1" applyBorder="1" applyAlignment="1" applyProtection="1">
      <alignment vertical="center" wrapText="1"/>
    </xf>
    <xf numFmtId="3" fontId="20" fillId="24" borderId="27" xfId="40" applyNumberFormat="1" applyFont="1" applyFill="1" applyBorder="1" applyAlignment="1" applyProtection="1">
      <alignment horizontal="right" vertical="top"/>
    </xf>
    <xf numFmtId="0" fontId="19" fillId="25" borderId="35" xfId="40" applyFont="1" applyFill="1" applyBorder="1" applyAlignment="1" applyProtection="1">
      <alignment horizontal="center" vertical="center" wrapText="1"/>
    </xf>
    <xf numFmtId="0" fontId="19" fillId="25" borderId="36" xfId="40" applyFont="1" applyFill="1" applyBorder="1" applyAlignment="1" applyProtection="1">
      <alignment horizontal="center" vertical="center" wrapText="1"/>
    </xf>
    <xf numFmtId="0" fontId="19" fillId="25" borderId="24" xfId="40" applyFont="1" applyFill="1" applyBorder="1" applyAlignment="1" applyProtection="1">
      <alignment vertical="center" wrapText="1"/>
    </xf>
    <xf numFmtId="0" fontId="21" fillId="25" borderId="25" xfId="40" applyFont="1" applyFill="1" applyBorder="1" applyAlignment="1" applyProtection="1">
      <alignment horizontal="center" vertical="center" wrapText="1"/>
    </xf>
    <xf numFmtId="3" fontId="20" fillId="24" borderId="27" xfId="40" applyNumberFormat="1" applyFont="1" applyFill="1" applyBorder="1" applyAlignment="1" applyProtection="1">
      <alignment horizontal="right" vertical="center"/>
    </xf>
    <xf numFmtId="0" fontId="23" fillId="25" borderId="26" xfId="40" applyFont="1" applyFill="1" applyBorder="1" applyAlignment="1" applyProtection="1">
      <alignment horizontal="left" vertical="center" wrapText="1" indent="1"/>
    </xf>
    <xf numFmtId="0" fontId="19" fillId="25" borderId="26" xfId="40" applyFont="1" applyFill="1" applyBorder="1" applyAlignment="1" applyProtection="1">
      <alignment horizontal="left" vertical="center" wrapText="1"/>
    </xf>
    <xf numFmtId="0" fontId="20" fillId="25" borderId="26" xfId="40" applyFont="1" applyFill="1" applyBorder="1" applyAlignment="1" applyProtection="1">
      <alignment vertical="center" wrapText="1"/>
    </xf>
    <xf numFmtId="3" fontId="0" fillId="24" borderId="27" xfId="0" applyNumberFormat="1" applyFill="1" applyBorder="1" applyProtection="1"/>
    <xf numFmtId="0" fontId="6" fillId="25" borderId="26" xfId="40" applyFont="1" applyFill="1" applyBorder="1" applyAlignment="1" applyProtection="1">
      <alignment vertical="center" wrapText="1"/>
    </xf>
    <xf numFmtId="3" fontId="6" fillId="24" borderId="27" xfId="40" applyNumberFormat="1" applyFont="1" applyFill="1" applyBorder="1" applyAlignment="1" applyProtection="1">
      <alignment vertical="center" wrapText="1"/>
    </xf>
    <xf numFmtId="0" fontId="6" fillId="24" borderId="37" xfId="40" applyFont="1" applyFill="1" applyBorder="1" applyAlignment="1" applyProtection="1">
      <alignment vertical="center" wrapText="1"/>
    </xf>
    <xf numFmtId="0" fontId="21" fillId="25" borderId="38" xfId="40" applyFont="1" applyFill="1" applyBorder="1" applyAlignment="1" applyProtection="1">
      <alignment vertical="center" wrapText="1"/>
    </xf>
    <xf numFmtId="3" fontId="6" fillId="24" borderId="38" xfId="40" applyNumberFormat="1" applyFont="1" applyFill="1" applyBorder="1" applyAlignment="1" applyProtection="1">
      <alignment vertical="center" wrapText="1"/>
    </xf>
    <xf numFmtId="3" fontId="6" fillId="24" borderId="39" xfId="40" applyNumberFormat="1" applyFont="1" applyFill="1" applyBorder="1" applyAlignment="1" applyProtection="1">
      <alignment vertical="center" wrapText="1"/>
    </xf>
    <xf numFmtId="0" fontId="6" fillId="24" borderId="16" xfId="0" applyFont="1" applyFill="1" applyBorder="1" applyProtection="1"/>
    <xf numFmtId="0" fontId="30" fillId="24" borderId="16" xfId="0" applyFont="1" applyFill="1" applyBorder="1" applyProtection="1"/>
    <xf numFmtId="0" fontId="31" fillId="24" borderId="16" xfId="0" applyFont="1" applyFill="1" applyBorder="1" applyProtection="1"/>
    <xf numFmtId="3" fontId="30" fillId="24" borderId="16" xfId="0" applyNumberFormat="1" applyFont="1" applyFill="1" applyBorder="1" applyProtection="1"/>
    <xf numFmtId="0" fontId="6" fillId="24" borderId="16" xfId="0" applyFont="1" applyFill="1" applyBorder="1" applyAlignment="1" applyProtection="1">
      <alignment horizontal="right"/>
    </xf>
    <xf numFmtId="0" fontId="29" fillId="24" borderId="16" xfId="0" applyFont="1" applyFill="1" applyBorder="1" applyProtection="1"/>
    <xf numFmtId="0" fontId="6" fillId="24" borderId="0" xfId="0" applyFont="1" applyFill="1" applyAlignment="1" applyProtection="1">
      <alignment horizontal="left"/>
    </xf>
    <xf numFmtId="0" fontId="6" fillId="24" borderId="0" xfId="0" applyFont="1" applyFill="1" applyAlignment="1" applyProtection="1">
      <alignment horizontal="center"/>
    </xf>
    <xf numFmtId="0" fontId="36" fillId="25" borderId="40" xfId="40" applyFont="1" applyFill="1" applyBorder="1" applyAlignment="1" applyProtection="1">
      <alignment vertical="center" wrapText="1"/>
    </xf>
    <xf numFmtId="0" fontId="36" fillId="25" borderId="0" xfId="40" applyFont="1" applyFill="1" applyBorder="1" applyAlignment="1" applyProtection="1">
      <alignment vertical="center"/>
    </xf>
    <xf numFmtId="0" fontId="36" fillId="25" borderId="41" xfId="40" applyFont="1" applyFill="1" applyBorder="1" applyAlignment="1" applyProtection="1">
      <alignment vertical="center"/>
    </xf>
    <xf numFmtId="0" fontId="34" fillId="25" borderId="26" xfId="40" applyFont="1" applyFill="1" applyBorder="1" applyAlignment="1" applyProtection="1">
      <alignment horizontal="left" vertical="center" wrapText="1"/>
    </xf>
    <xf numFmtId="3" fontId="36" fillId="25" borderId="29" xfId="40" applyNumberFormat="1" applyFont="1" applyFill="1" applyBorder="1" applyAlignment="1" applyProtection="1">
      <alignment vertical="center"/>
    </xf>
    <xf numFmtId="0" fontId="36" fillId="25" borderId="26" xfId="40" quotePrefix="1" applyFont="1" applyFill="1" applyBorder="1" applyAlignment="1" applyProtection="1">
      <alignment horizontal="left" vertical="center" wrapText="1"/>
    </xf>
    <xf numFmtId="0" fontId="21" fillId="25" borderId="10" xfId="40" applyFont="1" applyFill="1" applyBorder="1" applyAlignment="1" applyProtection="1">
      <alignment horizontal="center" vertical="center" wrapText="1"/>
    </xf>
    <xf numFmtId="0" fontId="21" fillId="25" borderId="11" xfId="40" applyFont="1" applyFill="1" applyBorder="1" applyAlignment="1" applyProtection="1">
      <alignment horizontal="center" vertical="center" wrapText="1"/>
    </xf>
    <xf numFmtId="0" fontId="29" fillId="24" borderId="0" xfId="0" applyFont="1" applyFill="1" applyBorder="1" applyProtection="1"/>
    <xf numFmtId="3" fontId="6" fillId="0" borderId="0" xfId="0" applyNumberFormat="1" applyFont="1" applyFill="1" applyBorder="1" applyAlignment="1" applyProtection="1">
      <alignment horizontal="right"/>
    </xf>
    <xf numFmtId="0" fontId="22" fillId="25" borderId="10" xfId="40" applyFont="1" applyFill="1" applyBorder="1" applyAlignment="1" applyProtection="1">
      <alignment horizontal="center" vertical="center" wrapText="1"/>
    </xf>
    <xf numFmtId="0" fontId="22" fillId="25" borderId="11" xfId="40" applyFont="1" applyFill="1" applyBorder="1" applyAlignment="1" applyProtection="1">
      <alignment horizontal="center" vertical="center" wrapText="1"/>
    </xf>
    <xf numFmtId="0" fontId="22" fillId="25" borderId="15" xfId="40" applyFont="1" applyFill="1" applyBorder="1" applyAlignment="1" applyProtection="1">
      <alignment horizontal="center" vertical="center" wrapText="1"/>
    </xf>
    <xf numFmtId="0" fontId="22" fillId="25" borderId="19" xfId="40" applyFont="1" applyFill="1" applyBorder="1" applyAlignment="1" applyProtection="1">
      <alignment horizontal="center" vertical="center" wrapText="1"/>
    </xf>
    <xf numFmtId="0" fontId="22" fillId="25" borderId="42" xfId="40" applyFont="1" applyFill="1" applyBorder="1" applyAlignment="1" applyProtection="1">
      <alignment horizontal="center" vertical="center" wrapText="1"/>
    </xf>
    <xf numFmtId="0" fontId="22" fillId="25" borderId="43" xfId="40" applyFont="1" applyFill="1" applyBorder="1" applyAlignment="1" applyProtection="1">
      <alignment horizontal="center" vertical="center" wrapText="1"/>
    </xf>
    <xf numFmtId="0" fontId="12" fillId="24" borderId="15" xfId="0" applyFont="1" applyFill="1" applyBorder="1" applyAlignment="1" applyProtection="1">
      <alignment horizontal="center"/>
    </xf>
    <xf numFmtId="0" fontId="16" fillId="24" borderId="10" xfId="0" applyFont="1" applyFill="1" applyBorder="1" applyAlignment="1" applyProtection="1">
      <alignment horizontal="left" vertical="center" wrapText="1"/>
    </xf>
    <xf numFmtId="0" fontId="19" fillId="25" borderId="19" xfId="40" applyFont="1" applyFill="1" applyBorder="1" applyAlignment="1" applyProtection="1">
      <alignment horizontal="left" vertical="center" wrapText="1"/>
    </xf>
    <xf numFmtId="0" fontId="20" fillId="25" borderId="21"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pplyProtection="1">
      <alignment horizontal="left" vertical="center" wrapText="1"/>
    </xf>
    <xf numFmtId="0" fontId="12" fillId="25" borderId="19" xfId="40" applyFont="1" applyFill="1" applyBorder="1" applyAlignment="1" applyProtection="1">
      <alignment horizontal="center" vertical="center" wrapText="1"/>
    </xf>
    <xf numFmtId="0" fontId="16" fillId="24" borderId="16" xfId="0" applyFont="1" applyFill="1" applyBorder="1" applyAlignment="1" applyProtection="1">
      <alignment horizontal="left" vertical="center" wrapText="1"/>
    </xf>
    <xf numFmtId="3" fontId="13" fillId="24" borderId="16" xfId="40" applyNumberFormat="1" applyFont="1" applyFill="1" applyBorder="1" applyAlignment="1" applyProtection="1">
      <alignment horizontal="right" vertical="center"/>
    </xf>
    <xf numFmtId="0" fontId="12" fillId="25" borderId="44" xfId="40" applyFont="1" applyFill="1" applyBorder="1" applyAlignment="1" applyProtection="1">
      <alignment horizontal="center" vertical="top"/>
    </xf>
    <xf numFmtId="0" fontId="19" fillId="25" borderId="0" xfId="40" applyFont="1" applyFill="1" applyBorder="1" applyAlignment="1" applyProtection="1">
      <alignment horizontal="left" vertical="center" wrapText="1"/>
    </xf>
    <xf numFmtId="3" fontId="6" fillId="25" borderId="0" xfId="40" applyNumberFormat="1" applyFont="1" applyFill="1" applyBorder="1" applyAlignment="1" applyProtection="1">
      <alignment horizontal="right" vertical="center" wrapText="1"/>
    </xf>
    <xf numFmtId="0" fontId="42" fillId="25" borderId="45" xfId="40" applyFont="1" applyFill="1" applyBorder="1" applyAlignment="1" applyProtection="1">
      <alignment horizontal="center" vertical="center" wrapText="1"/>
    </xf>
    <xf numFmtId="3" fontId="13" fillId="24" borderId="33" xfId="40" applyNumberFormat="1" applyFont="1" applyFill="1" applyBorder="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3" fontId="13" fillId="25" borderId="0" xfId="40" applyNumberFormat="1" applyFont="1" applyFill="1" applyBorder="1" applyAlignment="1" applyProtection="1">
      <alignment horizontal="right" vertical="center"/>
    </xf>
    <xf numFmtId="0" fontId="12" fillId="25" borderId="12" xfId="40" applyFont="1" applyFill="1" applyBorder="1" applyAlignment="1" applyProtection="1">
      <alignment horizontal="center" vertical="top"/>
    </xf>
    <xf numFmtId="0" fontId="16" fillId="24" borderId="22" xfId="0" applyFont="1" applyFill="1" applyBorder="1" applyAlignment="1" applyProtection="1">
      <alignment horizontal="left" vertical="center" wrapText="1"/>
    </xf>
    <xf numFmtId="0" fontId="6" fillId="24" borderId="0" xfId="0" applyFont="1" applyFill="1" applyBorder="1" applyAlignment="1" applyProtection="1">
      <alignment horizontal="left"/>
    </xf>
    <xf numFmtId="0" fontId="13" fillId="25" borderId="0" xfId="40" applyFont="1" applyFill="1" applyBorder="1" applyAlignment="1" applyProtection="1">
      <alignment horizontal="left" vertical="top"/>
    </xf>
    <xf numFmtId="0" fontId="6" fillId="24" borderId="46" xfId="0" applyFont="1" applyFill="1" applyBorder="1" applyAlignment="1" applyProtection="1">
      <alignment horizontal="left"/>
    </xf>
    <xf numFmtId="10" fontId="0" fillId="24" borderId="0" xfId="0" applyNumberFormat="1" applyFill="1" applyBorder="1" applyAlignment="1" applyProtection="1">
      <alignment horizontal="left"/>
    </xf>
    <xf numFmtId="0" fontId="65" fillId="24" borderId="0" xfId="0" applyFont="1" applyFill="1" applyBorder="1" applyProtection="1"/>
    <xf numFmtId="0" fontId="0" fillId="0" borderId="0" xfId="0"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22" fontId="0" fillId="0" borderId="0" xfId="0" applyNumberFormat="1" applyAlignment="1" applyProtection="1">
      <alignment horizontal="left"/>
    </xf>
    <xf numFmtId="22" fontId="0" fillId="0" borderId="0" xfId="0" applyNumberFormat="1" applyAlignment="1" applyProtection="1">
      <alignment horizontal="center"/>
    </xf>
    <xf numFmtId="0" fontId="6" fillId="0" borderId="10" xfId="0" applyFont="1" applyFill="1" applyBorder="1" applyAlignment="1" applyProtection="1">
      <alignment horizontal="center"/>
    </xf>
    <xf numFmtId="0" fontId="19" fillId="0" borderId="10" xfId="0" applyFont="1" applyFill="1" applyBorder="1" applyAlignment="1" applyProtection="1">
      <alignment wrapText="1"/>
    </xf>
    <xf numFmtId="3" fontId="6" fillId="24" borderId="10" xfId="0" applyNumberFormat="1" applyFont="1" applyFill="1" applyBorder="1" applyAlignment="1" applyProtection="1">
      <alignment horizontal="right"/>
    </xf>
    <xf numFmtId="0" fontId="6" fillId="0" borderId="10" xfId="0" applyFont="1" applyFill="1" applyBorder="1" applyAlignment="1" applyProtection="1">
      <alignment horizontal="left"/>
    </xf>
    <xf numFmtId="3" fontId="20" fillId="0" borderId="10" xfId="28" applyNumberFormat="1" applyFont="1" applyFill="1" applyBorder="1" applyAlignment="1" applyProtection="1">
      <alignment vertical="center"/>
      <protection locked="0"/>
    </xf>
    <xf numFmtId="3" fontId="20" fillId="0" borderId="10" xfId="28" applyNumberFormat="1" applyFont="1" applyFill="1" applyBorder="1" applyProtection="1">
      <protection locked="0"/>
    </xf>
    <xf numFmtId="3" fontId="13" fillId="0" borderId="10" xfId="40" applyNumberFormat="1" applyFont="1" applyFill="1" applyBorder="1" applyAlignment="1" applyProtection="1">
      <alignment vertical="center" wrapText="1"/>
      <protection locked="0"/>
    </xf>
    <xf numFmtId="3" fontId="13" fillId="0" borderId="10" xfId="40" applyNumberFormat="1" applyFont="1" applyFill="1" applyBorder="1" applyAlignment="1" applyProtection="1">
      <alignment horizontal="right" vertical="top"/>
      <protection locked="0"/>
    </xf>
    <xf numFmtId="3" fontId="13" fillId="0" borderId="20" xfId="40" applyNumberFormat="1" applyFont="1" applyFill="1" applyBorder="1" applyAlignment="1" applyProtection="1">
      <alignment horizontal="right" vertical="top"/>
      <protection locked="0"/>
    </xf>
    <xf numFmtId="164" fontId="20" fillId="0" borderId="10" xfId="29" applyNumberFormat="1" applyFont="1" applyFill="1" applyBorder="1" applyProtection="1"/>
    <xf numFmtId="9" fontId="12" fillId="0" borderId="10" xfId="44" applyNumberFormat="1" applyFont="1" applyFill="1" applyBorder="1" applyAlignment="1" applyProtection="1">
      <alignment horizontal="center"/>
      <protection locked="0"/>
    </xf>
    <xf numFmtId="164" fontId="20" fillId="0" borderId="10" xfId="29" applyNumberFormat="1" applyFont="1" applyFill="1" applyBorder="1" applyProtection="1">
      <protection locked="0"/>
    </xf>
    <xf numFmtId="0" fontId="6" fillId="26" borderId="10" xfId="0" applyFont="1" applyFill="1" applyBorder="1" applyAlignment="1" applyProtection="1">
      <alignment horizontal="left"/>
    </xf>
    <xf numFmtId="164" fontId="20" fillId="24" borderId="10" xfId="29" applyNumberFormat="1" applyFont="1" applyFill="1" applyBorder="1" applyProtection="1"/>
    <xf numFmtId="3" fontId="13" fillId="24" borderId="10" xfId="40" applyNumberFormat="1" applyFont="1" applyFill="1" applyBorder="1" applyAlignment="1" applyProtection="1">
      <alignment vertical="center" wrapText="1"/>
      <protection locked="0"/>
    </xf>
    <xf numFmtId="3" fontId="13" fillId="24" borderId="10" xfId="40" applyNumberFormat="1" applyFont="1" applyFill="1" applyBorder="1" applyAlignment="1" applyProtection="1">
      <alignment horizontal="right" vertical="center" wrapText="1"/>
      <protection locked="0"/>
    </xf>
    <xf numFmtId="3" fontId="13" fillId="24" borderId="13" xfId="40" applyNumberFormat="1" applyFont="1" applyFill="1" applyBorder="1" applyAlignment="1" applyProtection="1">
      <alignment horizontal="right" vertical="center" wrapText="1"/>
      <protection locked="0"/>
    </xf>
    <xf numFmtId="3" fontId="13" fillId="25" borderId="47" xfId="40" applyNumberFormat="1" applyFont="1" applyFill="1" applyBorder="1" applyAlignment="1" applyProtection="1">
      <alignment horizontal="right" vertical="center"/>
    </xf>
    <xf numFmtId="3" fontId="6" fillId="24" borderId="17" xfId="0" applyNumberFormat="1" applyFont="1" applyFill="1" applyBorder="1" applyAlignment="1" applyProtection="1">
      <alignment horizontal="right" vertical="center"/>
    </xf>
    <xf numFmtId="3" fontId="20" fillId="24" borderId="10" xfId="28" applyNumberFormat="1" applyFont="1" applyFill="1" applyBorder="1" applyAlignment="1" applyProtection="1">
      <alignment vertical="center"/>
      <protection locked="0"/>
    </xf>
    <xf numFmtId="3" fontId="20" fillId="24" borderId="10" xfId="28" applyNumberFormat="1" applyFont="1" applyFill="1" applyBorder="1" applyProtection="1">
      <protection locked="0"/>
    </xf>
    <xf numFmtId="164" fontId="13" fillId="25" borderId="10" xfId="29" applyNumberFormat="1" applyFont="1" applyFill="1" applyBorder="1" applyAlignment="1" applyProtection="1">
      <alignment horizontal="right" vertical="top"/>
    </xf>
    <xf numFmtId="10" fontId="13" fillId="25" borderId="0" xfId="40" applyNumberFormat="1" applyFont="1" applyFill="1" applyBorder="1" applyAlignment="1" applyProtection="1">
      <alignment horizontal="center" vertical="top"/>
    </xf>
    <xf numFmtId="164" fontId="13" fillId="25" borderId="0" xfId="29" applyNumberFormat="1" applyFont="1" applyFill="1" applyBorder="1" applyAlignment="1" applyProtection="1">
      <alignment vertical="top"/>
    </xf>
    <xf numFmtId="10" fontId="13" fillId="25" borderId="0" xfId="44" applyNumberFormat="1" applyFont="1" applyFill="1" applyBorder="1" applyAlignment="1" applyProtection="1">
      <alignment horizontal="center" vertical="top"/>
    </xf>
    <xf numFmtId="10" fontId="13" fillId="25" borderId="10" xfId="44" applyNumberFormat="1" applyFont="1" applyFill="1" applyBorder="1" applyAlignment="1" applyProtection="1">
      <alignment horizontal="right" vertical="top"/>
    </xf>
    <xf numFmtId="164" fontId="6" fillId="24" borderId="10" xfId="29" applyNumberFormat="1" applyFont="1" applyFill="1" applyBorder="1" applyAlignment="1" applyProtection="1">
      <alignment vertical="top"/>
    </xf>
    <xf numFmtId="3" fontId="36" fillId="25" borderId="10" xfId="40" applyNumberFormat="1" applyFont="1" applyFill="1" applyBorder="1" applyAlignment="1" applyProtection="1">
      <alignment horizontal="right" vertical="center"/>
      <protection locked="0"/>
    </xf>
    <xf numFmtId="3" fontId="13" fillId="0" borderId="21" xfId="40" applyNumberFormat="1" applyFont="1" applyFill="1" applyBorder="1" applyAlignment="1" applyProtection="1">
      <alignment vertical="center" wrapText="1"/>
      <protection locked="0"/>
    </xf>
    <xf numFmtId="3" fontId="20" fillId="24" borderId="26" xfId="40" applyNumberFormat="1" applyFont="1" applyFill="1" applyBorder="1" applyAlignment="1" applyProtection="1">
      <alignment vertical="center" wrapText="1"/>
      <protection locked="0"/>
    </xf>
    <xf numFmtId="3" fontId="20" fillId="24" borderId="48" xfId="40" applyNumberFormat="1" applyFont="1" applyFill="1" applyBorder="1" applyAlignment="1" applyProtection="1">
      <alignment vertical="center" wrapText="1"/>
      <protection locked="0"/>
    </xf>
    <xf numFmtId="3" fontId="6" fillId="24" borderId="17" xfId="40" applyNumberFormat="1" applyFont="1" applyFill="1" applyBorder="1" applyAlignment="1" applyProtection="1">
      <alignment vertical="center" wrapText="1"/>
    </xf>
    <xf numFmtId="3" fontId="20" fillId="24" borderId="0" xfId="40" applyNumberFormat="1" applyFont="1" applyFill="1" applyBorder="1" applyAlignment="1" applyProtection="1">
      <alignment horizontal="right" vertical="top"/>
    </xf>
    <xf numFmtId="3" fontId="13" fillId="0" borderId="49" xfId="40" applyNumberFormat="1" applyFont="1" applyFill="1" applyBorder="1" applyAlignment="1" applyProtection="1">
      <alignment vertical="center" wrapText="1"/>
      <protection locked="0"/>
    </xf>
    <xf numFmtId="3" fontId="20" fillId="24" borderId="0" xfId="40" applyNumberFormat="1" applyFont="1" applyFill="1" applyBorder="1" applyAlignment="1" applyProtection="1">
      <alignment horizontal="right" vertical="center"/>
    </xf>
    <xf numFmtId="3" fontId="13" fillId="26" borderId="10" xfId="40" applyNumberFormat="1" applyFont="1" applyFill="1" applyBorder="1" applyAlignment="1" applyProtection="1">
      <alignment vertical="center" wrapText="1"/>
      <protection locked="0"/>
    </xf>
    <xf numFmtId="164" fontId="6" fillId="0" borderId="10" xfId="29" applyNumberFormat="1" applyFont="1" applyFill="1" applyBorder="1" applyAlignment="1" applyProtection="1">
      <alignment horizontal="left"/>
    </xf>
    <xf numFmtId="164" fontId="6" fillId="0" borderId="10" xfId="29" applyNumberFormat="1" applyFont="1" applyFill="1" applyBorder="1" applyAlignment="1" applyProtection="1">
      <alignment horizontal="right"/>
    </xf>
    <xf numFmtId="3" fontId="13" fillId="26" borderId="10" xfId="40" applyNumberFormat="1" applyFont="1" applyFill="1" applyBorder="1" applyAlignment="1" applyProtection="1">
      <alignment horizontal="right" vertical="center" wrapText="1"/>
      <protection locked="0"/>
    </xf>
    <xf numFmtId="0" fontId="41" fillId="24" borderId="0" xfId="0" applyFont="1" applyFill="1" applyAlignment="1" applyProtection="1">
      <alignment horizontal="left" vertical="top"/>
    </xf>
    <xf numFmtId="0" fontId="72" fillId="24" borderId="0" xfId="0" applyFont="1" applyFill="1" applyBorder="1" applyProtection="1"/>
    <xf numFmtId="0" fontId="73" fillId="24" borderId="0" xfId="0" applyFont="1" applyFill="1" applyBorder="1" applyProtection="1"/>
    <xf numFmtId="0" fontId="73" fillId="24" borderId="0" xfId="0" applyFont="1" applyFill="1" applyBorder="1" applyAlignment="1" applyProtection="1">
      <alignment horizontal="center"/>
    </xf>
    <xf numFmtId="0" fontId="74" fillId="0" borderId="0" xfId="36" applyFont="1" applyAlignment="1" applyProtection="1"/>
    <xf numFmtId="0" fontId="73" fillId="0" borderId="0" xfId="0" applyFont="1" applyProtection="1"/>
    <xf numFmtId="0" fontId="10" fillId="0" borderId="0" xfId="0" applyFont="1" applyFill="1" applyBorder="1" applyAlignment="1" applyProtection="1">
      <alignment horizontal="center"/>
    </xf>
    <xf numFmtId="0" fontId="73" fillId="24" borderId="0" xfId="0" applyFont="1" applyFill="1" applyBorder="1" applyAlignment="1" applyProtection="1"/>
    <xf numFmtId="0" fontId="73" fillId="24" borderId="0" xfId="0" applyFont="1" applyFill="1" applyBorder="1" applyAlignment="1" applyProtection="1">
      <alignment horizontal="left"/>
    </xf>
    <xf numFmtId="0" fontId="74" fillId="0" borderId="0" xfId="36" quotePrefix="1" applyFont="1" applyAlignment="1" applyProtection="1"/>
    <xf numFmtId="0" fontId="72" fillId="24" borderId="0" xfId="0" applyFont="1" applyFill="1" applyBorder="1" applyAlignment="1" applyProtection="1">
      <alignment horizontal="left"/>
    </xf>
    <xf numFmtId="0" fontId="72" fillId="24" borderId="0" xfId="0" applyFont="1" applyFill="1" applyBorder="1" applyAlignment="1" applyProtection="1"/>
    <xf numFmtId="0" fontId="68" fillId="0" borderId="0" xfId="36" quotePrefix="1" applyFont="1" applyAlignment="1" applyProtection="1"/>
    <xf numFmtId="0" fontId="65" fillId="24" borderId="0" xfId="0" applyFont="1" applyFill="1" applyBorder="1" applyAlignment="1" applyProtection="1"/>
    <xf numFmtId="0" fontId="2" fillId="0" borderId="0" xfId="36" quotePrefix="1" applyAlignment="1" applyProtection="1"/>
    <xf numFmtId="0" fontId="65" fillId="24" borderId="0" xfId="0" applyFont="1" applyFill="1" applyBorder="1" applyAlignment="1" applyProtection="1">
      <alignment horizontal="left"/>
    </xf>
    <xf numFmtId="0" fontId="6" fillId="24" borderId="0" xfId="0" applyFont="1" applyFill="1" applyBorder="1" applyProtection="1"/>
    <xf numFmtId="0" fontId="43" fillId="24" borderId="0" xfId="0" applyFont="1" applyFill="1" applyAlignment="1" applyProtection="1">
      <alignment horizontal="center"/>
    </xf>
    <xf numFmtId="0" fontId="0" fillId="0" borderId="0" xfId="0" applyAlignment="1" applyProtection="1"/>
    <xf numFmtId="0" fontId="43" fillId="24" borderId="0" xfId="0" applyFont="1" applyFill="1" applyProtection="1"/>
    <xf numFmtId="0" fontId="45" fillId="24" borderId="0" xfId="0" applyFont="1" applyFill="1" applyProtection="1"/>
    <xf numFmtId="3" fontId="20" fillId="24" borderId="26" xfId="40" applyNumberFormat="1" applyFont="1" applyFill="1" applyBorder="1" applyAlignment="1" applyProtection="1">
      <alignment vertical="center" wrapText="1"/>
    </xf>
    <xf numFmtId="0" fontId="45" fillId="24" borderId="0" xfId="0" applyFont="1" applyFill="1" applyBorder="1" applyAlignment="1" applyProtection="1">
      <alignment horizontal="center"/>
    </xf>
    <xf numFmtId="3" fontId="13" fillId="24" borderId="0" xfId="40" applyNumberFormat="1" applyFont="1" applyFill="1" applyBorder="1" applyAlignment="1" applyProtection="1">
      <alignment vertical="center" wrapText="1"/>
    </xf>
    <xf numFmtId="3" fontId="20" fillId="24" borderId="10" xfId="40" applyNumberFormat="1" applyFont="1" applyFill="1" applyBorder="1" applyAlignment="1" applyProtection="1">
      <alignment vertical="center" wrapText="1"/>
      <protection locked="0"/>
    </xf>
    <xf numFmtId="3" fontId="20" fillId="24" borderId="10" xfId="40" applyNumberFormat="1" applyFont="1" applyFill="1" applyBorder="1" applyAlignment="1" applyProtection="1">
      <alignment vertical="center" wrapText="1"/>
    </xf>
    <xf numFmtId="3" fontId="20" fillId="24" borderId="21" xfId="40" applyNumberFormat="1" applyFont="1" applyFill="1" applyBorder="1" applyAlignment="1" applyProtection="1">
      <alignment vertical="center" wrapText="1"/>
      <protection locked="0"/>
    </xf>
    <xf numFmtId="0" fontId="19" fillId="25" borderId="32" xfId="40" applyFont="1" applyFill="1" applyBorder="1" applyAlignment="1" applyProtection="1">
      <alignment horizontal="left" vertical="center" wrapText="1"/>
    </xf>
    <xf numFmtId="0" fontId="21" fillId="25" borderId="32" xfId="40" applyFont="1" applyFill="1" applyBorder="1" applyAlignment="1" applyProtection="1">
      <alignment horizontal="center" vertical="center" wrapText="1"/>
    </xf>
    <xf numFmtId="3" fontId="6" fillId="24" borderId="32" xfId="40" applyNumberFormat="1" applyFont="1" applyFill="1" applyBorder="1" applyAlignment="1" applyProtection="1">
      <alignment vertical="center" wrapText="1"/>
    </xf>
    <xf numFmtId="0" fontId="13" fillId="24" borderId="10" xfId="40" applyFont="1" applyFill="1" applyBorder="1" applyAlignment="1" applyProtection="1">
      <alignment horizontal="center" vertical="top"/>
      <protection locked="0"/>
    </xf>
    <xf numFmtId="0" fontId="24" fillId="25" borderId="32" xfId="40" applyFont="1" applyFill="1" applyBorder="1" applyAlignment="1" applyProtection="1">
      <alignment horizontal="left" vertical="center" wrapText="1"/>
    </xf>
    <xf numFmtId="0" fontId="20" fillId="25" borderId="10" xfId="40" applyFont="1" applyFill="1" applyBorder="1" applyAlignment="1" applyProtection="1">
      <alignment horizontal="left" vertical="center" wrapText="1"/>
    </xf>
    <xf numFmtId="0" fontId="71" fillId="24" borderId="0" xfId="0" applyFont="1" applyFill="1" applyAlignment="1" applyProtection="1">
      <alignment horizontal="left" indent="1"/>
    </xf>
    <xf numFmtId="0" fontId="6" fillId="24" borderId="0" xfId="41" applyFont="1" applyFill="1" applyProtection="1"/>
    <xf numFmtId="164" fontId="0" fillId="24" borderId="0" xfId="29" applyNumberFormat="1" applyFont="1" applyFill="1" applyBorder="1" applyProtection="1"/>
    <xf numFmtId="0" fontId="15" fillId="24" borderId="0" xfId="0" applyFont="1" applyFill="1" applyProtection="1"/>
    <xf numFmtId="164" fontId="0" fillId="24" borderId="0" xfId="29" applyNumberFormat="1"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64" fontId="1" fillId="24" borderId="0" xfId="29" applyNumberFormat="1" applyFont="1" applyFill="1" applyBorder="1" applyProtection="1"/>
    <xf numFmtId="164" fontId="1" fillId="24" borderId="0" xfId="29" applyNumberFormat="1" applyFont="1" applyFill="1" applyProtection="1"/>
    <xf numFmtId="10" fontId="1" fillId="24" borderId="0" xfId="44" applyNumberFormat="1" applyFont="1" applyFill="1" applyProtection="1"/>
    <xf numFmtId="3" fontId="0" fillId="24" borderId="0" xfId="0" applyNumberFormat="1" applyFill="1" applyProtection="1"/>
    <xf numFmtId="164" fontId="6" fillId="24" borderId="0" xfId="29" applyNumberFormat="1" applyFont="1" applyFill="1" applyBorder="1" applyAlignment="1" applyProtection="1">
      <alignment vertical="top"/>
    </xf>
    <xf numFmtId="164" fontId="13" fillId="26" borderId="10" xfId="29" applyNumberFormat="1" applyFont="1" applyFill="1" applyBorder="1" applyAlignment="1" applyProtection="1">
      <alignment vertical="top"/>
      <protection locked="0"/>
    </xf>
    <xf numFmtId="0" fontId="2" fillId="24" borderId="0" xfId="36" applyFill="1" applyBorder="1" applyAlignment="1" applyProtection="1"/>
    <xf numFmtId="0" fontId="2" fillId="24" borderId="0" xfId="36" applyFill="1" applyAlignment="1" applyProtection="1"/>
    <xf numFmtId="0" fontId="21" fillId="25" borderId="10" xfId="40" applyFont="1" applyFill="1" applyBorder="1" applyAlignment="1" applyProtection="1">
      <alignment vertical="center" wrapText="1"/>
      <protection locked="0"/>
    </xf>
    <xf numFmtId="0" fontId="21" fillId="25" borderId="13" xfId="40" applyFont="1" applyFill="1" applyBorder="1" applyAlignment="1" applyProtection="1">
      <alignment vertical="center" wrapText="1"/>
      <protection locked="0"/>
    </xf>
    <xf numFmtId="0" fontId="21" fillId="25" borderId="21" xfId="40" applyFont="1" applyFill="1" applyBorder="1" applyAlignment="1" applyProtection="1">
      <alignment vertical="center" wrapText="1"/>
      <protection locked="0"/>
    </xf>
    <xf numFmtId="0" fontId="21" fillId="25" borderId="10" xfId="40" applyFont="1" applyFill="1" applyBorder="1" applyAlignment="1" applyProtection="1">
      <alignment horizontal="center" vertical="center" wrapText="1"/>
      <protection locked="0"/>
    </xf>
    <xf numFmtId="0" fontId="21" fillId="25" borderId="13" xfId="40" applyFont="1" applyFill="1" applyBorder="1" applyAlignment="1" applyProtection="1">
      <alignment horizontal="center" vertical="center" wrapText="1"/>
      <protection locked="0"/>
    </xf>
    <xf numFmtId="0" fontId="22" fillId="25" borderId="10" xfId="40" applyFont="1" applyFill="1" applyBorder="1" applyAlignment="1" applyProtection="1">
      <alignment horizontal="center" vertical="center" wrapText="1"/>
      <protection locked="0"/>
    </xf>
    <xf numFmtId="0" fontId="22" fillId="25" borderId="13" xfId="40" applyFont="1" applyFill="1" applyBorder="1" applyAlignment="1" applyProtection="1">
      <alignment horizontal="center" vertical="center" wrapText="1"/>
      <protection locked="0"/>
    </xf>
    <xf numFmtId="3" fontId="34" fillId="0" borderId="15" xfId="40" applyNumberFormat="1" applyFont="1" applyFill="1" applyBorder="1" applyAlignment="1" applyProtection="1">
      <alignment horizontal="right" vertical="center"/>
    </xf>
    <xf numFmtId="164" fontId="13" fillId="0" borderId="10" xfId="29" applyNumberFormat="1" applyFont="1" applyFill="1" applyBorder="1" applyAlignment="1" applyProtection="1">
      <alignment horizontal="right" vertical="top"/>
    </xf>
    <xf numFmtId="10" fontId="13" fillId="0" borderId="0" xfId="44" applyNumberFormat="1" applyFont="1" applyFill="1" applyBorder="1" applyAlignment="1" applyProtection="1">
      <alignment horizontal="center" vertical="top"/>
    </xf>
    <xf numFmtId="10" fontId="13" fillId="0" borderId="10" xfId="44" applyNumberFormat="1" applyFont="1" applyFill="1" applyBorder="1" applyAlignment="1" applyProtection="1">
      <alignment horizontal="right" vertical="top"/>
    </xf>
    <xf numFmtId="164" fontId="6" fillId="0" borderId="10" xfId="29" applyNumberFormat="1" applyFont="1" applyFill="1" applyBorder="1" applyAlignment="1" applyProtection="1">
      <alignment vertical="top"/>
    </xf>
    <xf numFmtId="0" fontId="1" fillId="24" borderId="0" xfId="41" applyFill="1" applyProtection="1"/>
    <xf numFmtId="0" fontId="6" fillId="24" borderId="0" xfId="41" applyFont="1" applyFill="1" applyAlignment="1" applyProtection="1">
      <alignment horizontal="center"/>
    </xf>
    <xf numFmtId="166" fontId="6" fillId="24" borderId="0" xfId="41" applyNumberFormat="1" applyFont="1" applyFill="1" applyAlignment="1" applyProtection="1">
      <alignment horizontal="center"/>
    </xf>
    <xf numFmtId="0" fontId="1" fillId="24" borderId="0" xfId="41" applyFill="1" applyAlignment="1" applyProtection="1">
      <alignment horizontal="center"/>
    </xf>
    <xf numFmtId="10" fontId="1" fillId="24" borderId="0" xfId="41" applyNumberFormat="1" applyFill="1" applyAlignment="1" applyProtection="1">
      <alignment horizontal="center"/>
    </xf>
    <xf numFmtId="10" fontId="1" fillId="24" borderId="16" xfId="41" applyNumberFormat="1" applyFill="1" applyBorder="1" applyAlignment="1" applyProtection="1">
      <alignment horizontal="center"/>
    </xf>
    <xf numFmtId="10" fontId="1" fillId="24" borderId="0" xfId="41" applyNumberFormat="1" applyFill="1" applyBorder="1" applyAlignment="1" applyProtection="1">
      <alignment horizontal="center"/>
    </xf>
    <xf numFmtId="10" fontId="1" fillId="24" borderId="12" xfId="41" applyNumberFormat="1" applyFill="1" applyBorder="1" applyAlignment="1" applyProtection="1">
      <alignment horizontal="center"/>
    </xf>
    <xf numFmtId="10" fontId="6" fillId="24" borderId="0" xfId="41" applyNumberFormat="1" applyFont="1" applyFill="1" applyAlignment="1" applyProtection="1">
      <alignment horizontal="center"/>
    </xf>
    <xf numFmtId="10" fontId="13" fillId="24" borderId="16" xfId="41" applyNumberFormat="1" applyFont="1" applyFill="1" applyBorder="1" applyAlignment="1" applyProtection="1">
      <alignment horizontal="center"/>
    </xf>
    <xf numFmtId="10" fontId="1" fillId="24" borderId="50" xfId="41" applyNumberFormat="1" applyFill="1" applyBorder="1" applyAlignment="1" applyProtection="1">
      <alignment horizontal="center"/>
    </xf>
    <xf numFmtId="10" fontId="13" fillId="24" borderId="50" xfId="41" applyNumberFormat="1" applyFont="1" applyFill="1" applyBorder="1" applyAlignment="1" applyProtection="1">
      <alignment horizontal="center"/>
    </xf>
    <xf numFmtId="0" fontId="13" fillId="24" borderId="0" xfId="41" applyFont="1" applyFill="1" applyProtection="1"/>
    <xf numFmtId="3" fontId="1" fillId="24" borderId="0" xfId="41" applyNumberFormat="1" applyFill="1" applyBorder="1" applyAlignment="1" applyProtection="1">
      <alignment horizontal="center"/>
    </xf>
    <xf numFmtId="10" fontId="1" fillId="24" borderId="0" xfId="41" applyNumberFormat="1" applyFill="1" applyProtection="1"/>
    <xf numFmtId="0" fontId="11" fillId="24" borderId="0" xfId="41" applyFont="1" applyFill="1" applyProtection="1"/>
    <xf numFmtId="0" fontId="6" fillId="24" borderId="0" xfId="41" applyFont="1" applyFill="1" applyAlignment="1" applyProtection="1">
      <alignment horizontal="left"/>
    </xf>
    <xf numFmtId="3" fontId="20" fillId="0" borderId="10" xfId="28" applyNumberFormat="1" applyFont="1" applyFill="1" applyBorder="1" applyAlignment="1" applyProtection="1">
      <alignment vertical="center"/>
    </xf>
    <xf numFmtId="0" fontId="21" fillId="25" borderId="21" xfId="40" applyFont="1" applyFill="1" applyBorder="1" applyAlignment="1" applyProtection="1">
      <alignment vertical="center" wrapText="1"/>
    </xf>
    <xf numFmtId="0" fontId="22" fillId="25" borderId="20" xfId="40" applyFont="1" applyFill="1" applyBorder="1" applyAlignment="1" applyProtection="1">
      <alignment horizontal="center" vertical="center" wrapText="1"/>
    </xf>
    <xf numFmtId="0" fontId="2" fillId="24" borderId="0" xfId="36" applyFill="1" applyBorder="1" applyAlignment="1" applyProtection="1">
      <protection locked="0"/>
    </xf>
    <xf numFmtId="0" fontId="75" fillId="0" borderId="0" xfId="0" applyFont="1" applyProtection="1">
      <protection locked="0"/>
    </xf>
    <xf numFmtId="0" fontId="73" fillId="24" borderId="0" xfId="0" applyFont="1" applyFill="1" applyBorder="1" applyProtection="1">
      <protection locked="0"/>
    </xf>
    <xf numFmtId="0" fontId="74" fillId="24" borderId="0" xfId="36" applyFont="1" applyFill="1" applyBorder="1" applyAlignment="1" applyProtection="1">
      <protection locked="0"/>
    </xf>
    <xf numFmtId="0" fontId="70" fillId="24" borderId="0" xfId="0" applyFont="1" applyFill="1" applyBorder="1" applyProtection="1">
      <protection locked="0"/>
    </xf>
    <xf numFmtId="0" fontId="72" fillId="24" borderId="0" xfId="0" applyFont="1" applyFill="1" applyBorder="1" applyProtection="1">
      <protection locked="0"/>
    </xf>
    <xf numFmtId="0" fontId="76" fillId="0" borderId="0" xfId="36" applyFont="1" applyAlignment="1" applyProtection="1">
      <protection locked="0"/>
    </xf>
    <xf numFmtId="0" fontId="73" fillId="24" borderId="0" xfId="0" applyFont="1" applyFill="1" applyBorder="1" applyAlignment="1" applyProtection="1">
      <alignment horizontal="center"/>
      <protection locked="0"/>
    </xf>
    <xf numFmtId="0" fontId="73" fillId="24" borderId="0" xfId="0" applyFont="1" applyFill="1" applyBorder="1" applyAlignment="1" applyProtection="1">
      <protection locked="0"/>
    </xf>
    <xf numFmtId="0" fontId="70" fillId="24" borderId="0" xfId="0" applyFont="1" applyFill="1" applyBorder="1" applyAlignment="1" applyProtection="1">
      <protection locked="0"/>
    </xf>
    <xf numFmtId="0" fontId="0" fillId="24" borderId="0" xfId="0" applyFill="1" applyBorder="1" applyProtection="1">
      <protection locked="0"/>
    </xf>
    <xf numFmtId="0" fontId="75" fillId="24" borderId="0" xfId="0" applyFont="1" applyFill="1" applyBorder="1" applyProtection="1">
      <protection locked="0"/>
    </xf>
    <xf numFmtId="0" fontId="74" fillId="0" borderId="0" xfId="36" applyFont="1" applyAlignment="1" applyProtection="1">
      <protection locked="0"/>
    </xf>
    <xf numFmtId="3" fontId="34" fillId="0" borderId="17" xfId="40" applyNumberFormat="1" applyFont="1" applyFill="1" applyBorder="1" applyAlignment="1" applyProtection="1">
      <alignment horizontal="right" vertical="center"/>
    </xf>
    <xf numFmtId="3" fontId="34" fillId="0" borderId="15" xfId="40" applyNumberFormat="1" applyFont="1" applyFill="1" applyBorder="1" applyAlignment="1" applyProtection="1">
      <alignment vertical="center"/>
    </xf>
    <xf numFmtId="3" fontId="34" fillId="0" borderId="17" xfId="40" applyNumberFormat="1" applyFont="1" applyFill="1" applyBorder="1" applyAlignment="1" applyProtection="1">
      <alignment vertical="center"/>
    </xf>
    <xf numFmtId="0" fontId="23" fillId="25" borderId="10" xfId="40" applyFont="1" applyFill="1" applyBorder="1" applyAlignment="1" applyProtection="1">
      <alignment horizontal="left" vertical="center" wrapText="1" indent="1"/>
      <protection locked="0"/>
    </xf>
    <xf numFmtId="0" fontId="20" fillId="25" borderId="10" xfId="40" applyFont="1" applyFill="1" applyBorder="1" applyAlignment="1" applyProtection="1">
      <alignment horizontal="left" vertical="center" wrapText="1" indent="1"/>
      <protection locked="0"/>
    </xf>
    <xf numFmtId="9" fontId="12" fillId="24" borderId="10" xfId="44" applyNumberFormat="1" applyFont="1" applyFill="1" applyBorder="1" applyAlignment="1" applyProtection="1">
      <alignment horizontal="center"/>
      <protection locked="0"/>
    </xf>
    <xf numFmtId="0" fontId="6" fillId="24" borderId="38" xfId="40" applyFont="1" applyFill="1" applyBorder="1" applyAlignment="1" applyProtection="1">
      <alignment horizontal="left" vertical="center" wrapText="1"/>
      <protection locked="0"/>
    </xf>
    <xf numFmtId="3" fontId="6" fillId="24" borderId="38" xfId="40" applyNumberFormat="1" applyFont="1" applyFill="1" applyBorder="1" applyAlignment="1" applyProtection="1">
      <alignment horizontal="right" vertical="center" wrapText="1"/>
      <protection locked="0"/>
    </xf>
    <xf numFmtId="3" fontId="13" fillId="24" borderId="10" xfId="40" applyNumberFormat="1" applyFont="1" applyFill="1" applyBorder="1" applyAlignment="1" applyProtection="1">
      <alignment horizontal="right" vertical="center" wrapText="1"/>
    </xf>
    <xf numFmtId="3" fontId="13" fillId="24" borderId="13" xfId="40" applyNumberFormat="1" applyFont="1" applyFill="1" applyBorder="1" applyAlignment="1" applyProtection="1">
      <alignment horizontal="right" vertical="center" wrapText="1"/>
    </xf>
    <xf numFmtId="0" fontId="65" fillId="0" borderId="0" xfId="0" applyFont="1" applyAlignment="1" applyProtection="1">
      <alignment horizontal="left" indent="4"/>
    </xf>
    <xf numFmtId="0" fontId="10" fillId="0" borderId="0" xfId="0" applyFont="1" applyAlignment="1" applyProtection="1">
      <alignment horizontal="center"/>
    </xf>
    <xf numFmtId="0" fontId="77" fillId="0" borderId="0" xfId="0" applyFont="1" applyFill="1" applyBorder="1" applyAlignment="1">
      <alignment vertical="top" wrapText="1"/>
    </xf>
    <xf numFmtId="0" fontId="78" fillId="0" borderId="0" xfId="0" applyFont="1" applyProtection="1"/>
    <xf numFmtId="0" fontId="79" fillId="0" borderId="0" xfId="0" applyFont="1" applyAlignment="1" applyProtection="1">
      <alignment horizontal="right" vertical="center"/>
    </xf>
    <xf numFmtId="0" fontId="79" fillId="0" borderId="0" xfId="0" applyFont="1" applyAlignment="1" applyProtection="1">
      <alignment horizontal="right" vertical="center" indent="1"/>
    </xf>
    <xf numFmtId="0" fontId="0" fillId="29" borderId="58" xfId="0" applyFill="1" applyBorder="1" applyAlignment="1" applyProtection="1">
      <alignment vertical="center"/>
      <protection locked="0"/>
    </xf>
    <xf numFmtId="0" fontId="80" fillId="0" borderId="0" xfId="0" applyFont="1" applyAlignment="1" applyProtection="1">
      <alignment horizontal="left" vertical="center" wrapText="1"/>
    </xf>
    <xf numFmtId="0" fontId="0" fillId="0" borderId="0" xfId="28" applyNumberFormat="1" applyFont="1" applyAlignment="1" applyProtection="1">
      <alignment horizontal="center"/>
    </xf>
    <xf numFmtId="167" fontId="66" fillId="0" borderId="0" xfId="0" applyNumberFormat="1" applyFont="1" applyFill="1" applyBorder="1" applyAlignment="1" applyProtection="1">
      <alignment horizontal="left"/>
    </xf>
    <xf numFmtId="167" fontId="10" fillId="0" borderId="0" xfId="0" applyNumberFormat="1" applyFont="1" applyFill="1" applyAlignment="1" applyProtection="1">
      <alignment horizontal="center"/>
    </xf>
    <xf numFmtId="49" fontId="0" fillId="0" borderId="0" xfId="0" applyNumberFormat="1" applyProtection="1"/>
    <xf numFmtId="0" fontId="65" fillId="0" borderId="0" xfId="0" applyFont="1" applyFill="1" applyProtection="1"/>
    <xf numFmtId="0" fontId="10" fillId="28" borderId="58" xfId="0" applyFont="1" applyFill="1" applyBorder="1" applyAlignment="1" applyProtection="1">
      <alignment horizontal="center" vertical="center" wrapText="1"/>
      <protection locked="0"/>
    </xf>
    <xf numFmtId="0" fontId="10" fillId="0" borderId="0" xfId="0" applyFont="1" applyProtection="1"/>
    <xf numFmtId="0" fontId="0" fillId="0" borderId="0" xfId="0" applyFill="1" applyProtection="1"/>
    <xf numFmtId="0" fontId="0" fillId="0" borderId="0" xfId="0" applyFill="1" applyBorder="1" applyAlignment="1" applyProtection="1">
      <alignment horizontal="left"/>
    </xf>
    <xf numFmtId="0" fontId="66" fillId="0" borderId="0" xfId="0" applyFont="1" applyFill="1" applyBorder="1" applyAlignment="1" applyProtection="1"/>
    <xf numFmtId="0" fontId="67" fillId="0" borderId="0" xfId="0" applyFont="1" applyFill="1" applyBorder="1" applyAlignment="1" applyProtection="1">
      <alignment horizontal="left"/>
    </xf>
    <xf numFmtId="0" fontId="65" fillId="0" borderId="0" xfId="0" applyFont="1" applyBorder="1" applyAlignment="1" applyProtection="1">
      <alignment horizontal="left" indent="4"/>
    </xf>
    <xf numFmtId="0" fontId="48" fillId="0" borderId="0" xfId="0" applyFont="1" applyFill="1" applyBorder="1" applyAlignment="1" applyProtection="1">
      <alignment horizontal="left"/>
    </xf>
    <xf numFmtId="0" fontId="65" fillId="0" borderId="0" xfId="0" applyFont="1" applyAlignment="1" applyProtection="1"/>
    <xf numFmtId="0" fontId="65" fillId="0" borderId="0" xfId="0" applyFont="1" applyBorder="1" applyAlignment="1" applyProtection="1"/>
    <xf numFmtId="0" fontId="65" fillId="0" borderId="0" xfId="0" applyFont="1" applyFill="1" applyBorder="1" applyAlignment="1" applyProtection="1">
      <alignment horizontal="left"/>
    </xf>
    <xf numFmtId="167" fontId="66" fillId="0" borderId="0" xfId="0" applyNumberFormat="1" applyFont="1" applyFill="1" applyBorder="1" applyAlignment="1" applyProtection="1"/>
    <xf numFmtId="0" fontId="65" fillId="0" borderId="0" xfId="0" applyFont="1" applyAlignment="1" applyProtection="1">
      <alignment vertical="top" wrapText="1"/>
    </xf>
    <xf numFmtId="0" fontId="65" fillId="0" borderId="0" xfId="0" applyFont="1" applyFill="1" applyBorder="1" applyAlignment="1" applyProtection="1">
      <alignment horizontal="left" vertical="top" wrapText="1"/>
    </xf>
    <xf numFmtId="167" fontId="66" fillId="0" borderId="0" xfId="0" applyNumberFormat="1" applyFont="1" applyFill="1" applyBorder="1" applyAlignment="1" applyProtection="1">
      <alignment vertical="center"/>
    </xf>
    <xf numFmtId="0" fontId="5" fillId="24" borderId="0" xfId="0" applyFont="1" applyFill="1" applyBorder="1" applyAlignment="1" applyProtection="1">
      <alignment horizontal="left"/>
    </xf>
    <xf numFmtId="10" fontId="44" fillId="29" borderId="0" xfId="44" applyNumberFormat="1" applyFont="1" applyFill="1" applyAlignment="1" applyProtection="1">
      <alignment horizontal="center"/>
      <protection locked="0"/>
    </xf>
    <xf numFmtId="164" fontId="10" fillId="29" borderId="12" xfId="0" applyNumberFormat="1" applyFont="1" applyFill="1" applyBorder="1" applyProtection="1">
      <protection locked="0"/>
    </xf>
    <xf numFmtId="0" fontId="0" fillId="28" borderId="10" xfId="0" applyFill="1" applyBorder="1" applyProtection="1">
      <protection locked="0"/>
    </xf>
    <xf numFmtId="0" fontId="7" fillId="24" borderId="0" xfId="0" applyFont="1" applyFill="1" applyProtection="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3" fontId="13" fillId="29" borderId="10" xfId="0" applyNumberFormat="1" applyFont="1" applyFill="1" applyBorder="1" applyProtection="1">
      <protection locked="0"/>
    </xf>
    <xf numFmtId="3" fontId="20" fillId="29" borderId="10" xfId="0" applyNumberFormat="1" applyFont="1" applyFill="1" applyBorder="1" applyProtection="1">
      <protection locked="0"/>
    </xf>
    <xf numFmtId="3" fontId="20" fillId="29" borderId="13" xfId="0" applyNumberFormat="1" applyFont="1" applyFill="1" applyBorder="1" applyProtection="1">
      <protection locked="0"/>
    </xf>
    <xf numFmtId="3" fontId="6" fillId="29" borderId="0" xfId="0" applyNumberFormat="1" applyFont="1" applyFill="1" applyBorder="1" applyAlignment="1" applyProtection="1">
      <alignment horizontal="right"/>
      <protection locked="0"/>
    </xf>
    <xf numFmtId="0" fontId="81" fillId="25" borderId="0" xfId="40" applyFont="1" applyFill="1" applyAlignment="1" applyProtection="1">
      <alignment horizontal="left" vertical="top"/>
    </xf>
    <xf numFmtId="3" fontId="36" fillId="29" borderId="10" xfId="40" applyNumberFormat="1" applyFont="1" applyFill="1" applyBorder="1" applyAlignment="1" applyProtection="1">
      <alignment horizontal="right" vertical="center"/>
      <protection locked="0"/>
    </xf>
    <xf numFmtId="3" fontId="36" fillId="29" borderId="10" xfId="40" applyNumberFormat="1" applyFont="1" applyFill="1" applyBorder="1" applyAlignment="1" applyProtection="1">
      <alignment vertical="center"/>
      <protection locked="0"/>
    </xf>
    <xf numFmtId="0" fontId="36" fillId="29" borderId="26" xfId="40" applyFont="1" applyFill="1" applyBorder="1" applyAlignment="1" applyProtection="1">
      <alignment vertical="center" wrapText="1"/>
      <protection locked="0"/>
    </xf>
    <xf numFmtId="0" fontId="37" fillId="29" borderId="37" xfId="40" applyFont="1" applyFill="1" applyBorder="1" applyAlignment="1" applyProtection="1">
      <alignment vertical="center"/>
      <protection locked="0"/>
    </xf>
    <xf numFmtId="0" fontId="82" fillId="24" borderId="0" xfId="0" applyFont="1" applyFill="1" applyProtection="1"/>
    <xf numFmtId="0" fontId="10" fillId="25" borderId="0" xfId="40" applyFont="1" applyFill="1" applyBorder="1" applyAlignment="1" applyProtection="1">
      <alignment horizontal="center" vertical="center" wrapText="1"/>
    </xf>
    <xf numFmtId="10" fontId="13" fillId="30" borderId="0" xfId="40" applyNumberFormat="1" applyFont="1" applyFill="1" applyBorder="1" applyAlignment="1" applyProtection="1">
      <alignment horizontal="center" vertical="top"/>
      <protection locked="0"/>
    </xf>
    <xf numFmtId="164" fontId="1" fillId="29" borderId="0" xfId="29" applyNumberFormat="1" applyFont="1" applyFill="1" applyProtection="1">
      <protection locked="0"/>
    </xf>
    <xf numFmtId="164" fontId="13" fillId="30" borderId="0" xfId="29" applyNumberFormat="1" applyFont="1" applyFill="1" applyBorder="1" applyAlignment="1" applyProtection="1">
      <alignment vertical="top"/>
      <protection locked="0"/>
    </xf>
    <xf numFmtId="164" fontId="1" fillId="29" borderId="0" xfId="29" applyNumberFormat="1" applyFont="1" applyFill="1" applyBorder="1" applyProtection="1">
      <protection locked="0"/>
    </xf>
    <xf numFmtId="164" fontId="13" fillId="29" borderId="10" xfId="29" applyNumberFormat="1" applyFont="1" applyFill="1" applyBorder="1" applyAlignment="1" applyProtection="1">
      <alignment vertical="top"/>
      <protection locked="0"/>
    </xf>
    <xf numFmtId="164" fontId="6" fillId="29" borderId="10" xfId="29" applyNumberFormat="1" applyFont="1" applyFill="1" applyBorder="1" applyAlignment="1" applyProtection="1">
      <alignment horizontal="left"/>
      <protection locked="0"/>
    </xf>
    <xf numFmtId="164" fontId="19" fillId="0" borderId="15" xfId="29" applyNumberFormat="1" applyFont="1" applyFill="1" applyBorder="1" applyProtection="1"/>
    <xf numFmtId="3" fontId="19" fillId="0" borderId="15" xfId="0" applyNumberFormat="1" applyFont="1" applyFill="1" applyBorder="1" applyProtection="1"/>
    <xf numFmtId="164" fontId="19" fillId="0" borderId="17" xfId="29" applyNumberFormat="1" applyFont="1" applyFill="1" applyBorder="1" applyProtection="1"/>
    <xf numFmtId="0" fontId="7" fillId="24" borderId="0" xfId="0" applyFont="1" applyFill="1" applyAlignment="1" applyProtection="1">
      <alignment horizontal="left" vertical="center"/>
    </xf>
    <xf numFmtId="0" fontId="81" fillId="25" borderId="0" xfId="40" applyFont="1" applyFill="1" applyAlignment="1" applyProtection="1">
      <alignment horizontal="left" vertical="center"/>
    </xf>
    <xf numFmtId="0" fontId="36" fillId="30" borderId="26" xfId="40" applyFont="1" applyFill="1" applyBorder="1" applyAlignment="1" applyProtection="1">
      <alignment vertical="center" wrapText="1"/>
      <protection locked="0"/>
    </xf>
    <xf numFmtId="0" fontId="37" fillId="30" borderId="35" xfId="40" applyFont="1" applyFill="1" applyBorder="1" applyAlignment="1" applyProtection="1">
      <alignment vertical="center"/>
      <protection locked="0"/>
    </xf>
    <xf numFmtId="0" fontId="36" fillId="30" borderId="30" xfId="40" applyFont="1" applyFill="1" applyBorder="1" applyAlignment="1" applyProtection="1">
      <alignment vertical="center" wrapText="1"/>
      <protection locked="0"/>
    </xf>
    <xf numFmtId="3" fontId="36" fillId="30" borderId="10" xfId="40" applyNumberFormat="1" applyFont="1" applyFill="1" applyBorder="1" applyAlignment="1" applyProtection="1">
      <alignment horizontal="right" vertical="center"/>
      <protection locked="0"/>
    </xf>
    <xf numFmtId="3" fontId="36" fillId="30" borderId="10" xfId="40" applyNumberFormat="1" applyFont="1" applyFill="1" applyBorder="1" applyAlignment="1" applyProtection="1">
      <alignment horizontal="center" vertical="center"/>
      <protection locked="0"/>
    </xf>
    <xf numFmtId="3" fontId="36" fillId="29" borderId="10" xfId="40" applyNumberFormat="1" applyFont="1" applyFill="1" applyBorder="1" applyAlignment="1" applyProtection="1">
      <alignment horizontal="center" vertical="center"/>
      <protection locked="0"/>
    </xf>
    <xf numFmtId="3" fontId="36" fillId="30" borderId="27" xfId="40" applyNumberFormat="1" applyFont="1" applyFill="1" applyBorder="1" applyAlignment="1" applyProtection="1">
      <alignment vertical="center"/>
      <protection locked="0"/>
    </xf>
    <xf numFmtId="0" fontId="7" fillId="25" borderId="0" xfId="40" applyFont="1" applyFill="1" applyBorder="1" applyAlignment="1" applyProtection="1">
      <alignment vertical="top"/>
    </xf>
    <xf numFmtId="0" fontId="83" fillId="24" borderId="0" xfId="0" applyFont="1" applyFill="1" applyBorder="1" applyProtection="1"/>
    <xf numFmtId="0" fontId="84" fillId="24" borderId="0" xfId="0" applyFont="1" applyFill="1" applyProtection="1"/>
    <xf numFmtId="0" fontId="45" fillId="24" borderId="0" xfId="0" applyFont="1" applyFill="1" applyBorder="1" applyAlignment="1" applyProtection="1">
      <alignment horizontal="left"/>
    </xf>
    <xf numFmtId="3" fontId="20" fillId="29" borderId="10" xfId="40" applyNumberFormat="1" applyFont="1" applyFill="1" applyBorder="1" applyAlignment="1" applyProtection="1">
      <alignment vertical="center" wrapText="1"/>
      <protection locked="0"/>
    </xf>
    <xf numFmtId="0" fontId="7" fillId="25" borderId="0" xfId="40" applyFont="1" applyFill="1" applyBorder="1" applyAlignment="1" applyProtection="1">
      <alignment horizontal="center" vertical="center" wrapText="1"/>
    </xf>
    <xf numFmtId="0" fontId="7" fillId="24" borderId="0" xfId="0" applyFont="1" applyFill="1" applyProtection="1">
      <protection locked="0"/>
    </xf>
    <xf numFmtId="164" fontId="6" fillId="29" borderId="10" xfId="29" applyNumberFormat="1" applyFont="1" applyFill="1" applyBorder="1" applyAlignment="1" applyProtection="1">
      <alignment horizontal="right"/>
      <protection locked="0"/>
    </xf>
    <xf numFmtId="3" fontId="13" fillId="29" borderId="10" xfId="0" applyNumberFormat="1" applyFont="1" applyFill="1" applyBorder="1" applyAlignment="1" applyProtection="1">
      <alignment horizontal="right"/>
      <protection locked="0"/>
    </xf>
    <xf numFmtId="0" fontId="19" fillId="0" borderId="15" xfId="0" applyFont="1" applyFill="1" applyBorder="1" applyAlignment="1" applyProtection="1">
      <alignment wrapText="1"/>
    </xf>
    <xf numFmtId="0" fontId="85" fillId="24" borderId="0" xfId="0" applyFont="1" applyFill="1" applyProtection="1"/>
    <xf numFmtId="3" fontId="13" fillId="29" borderId="10" xfId="40" applyNumberFormat="1" applyFont="1" applyFill="1" applyBorder="1" applyAlignment="1" applyProtection="1">
      <alignment horizontal="left" vertical="center" wrapText="1"/>
      <protection locked="0"/>
    </xf>
    <xf numFmtId="0" fontId="29" fillId="30" borderId="19" xfId="40" applyFont="1" applyFill="1" applyBorder="1" applyAlignment="1" applyProtection="1">
      <alignment horizontal="left" vertical="center" wrapText="1"/>
      <protection locked="0"/>
    </xf>
    <xf numFmtId="0" fontId="29" fillId="30" borderId="21" xfId="40" applyFont="1" applyFill="1" applyBorder="1" applyAlignment="1" applyProtection="1">
      <alignment horizontal="left" vertical="center" wrapText="1"/>
      <protection locked="0"/>
    </xf>
    <xf numFmtId="0" fontId="7" fillId="25" borderId="0" xfId="40" applyFont="1" applyFill="1" applyBorder="1" applyAlignment="1" applyProtection="1">
      <alignment horizontal="left" vertical="center"/>
    </xf>
    <xf numFmtId="3" fontId="20" fillId="29" borderId="10" xfId="28" applyNumberFormat="1" applyFont="1" applyFill="1" applyBorder="1" applyAlignment="1" applyProtection="1">
      <alignment vertical="center"/>
      <protection locked="0"/>
    </xf>
    <xf numFmtId="3" fontId="20" fillId="29" borderId="10" xfId="28" applyNumberFormat="1" applyFont="1" applyFill="1" applyBorder="1" applyProtection="1">
      <protection locked="0"/>
    </xf>
    <xf numFmtId="0" fontId="86" fillId="0" borderId="0" xfId="0" applyFont="1" applyProtection="1"/>
    <xf numFmtId="165" fontId="87" fillId="0" borderId="0" xfId="0" applyNumberFormat="1" applyFont="1" applyAlignment="1" applyProtection="1">
      <alignment horizontal="left"/>
    </xf>
    <xf numFmtId="3" fontId="1" fillId="0" borderId="10" xfId="40" applyNumberFormat="1" applyFont="1" applyFill="1" applyBorder="1" applyAlignment="1" applyProtection="1">
      <alignment vertical="center" wrapText="1"/>
      <protection locked="0"/>
    </xf>
    <xf numFmtId="0" fontId="0" fillId="29" borderId="58" xfId="0" applyFill="1" applyBorder="1" applyAlignment="1" applyProtection="1">
      <alignment horizontal="center" vertical="center"/>
      <protection locked="0"/>
    </xf>
    <xf numFmtId="0" fontId="6" fillId="0" borderId="0" xfId="0" applyFont="1" applyProtection="1"/>
    <xf numFmtId="0" fontId="6" fillId="0" borderId="0" xfId="0" applyFont="1" applyAlignment="1" applyProtection="1"/>
    <xf numFmtId="9" fontId="12" fillId="29" borderId="10" xfId="44" applyFont="1" applyFill="1" applyBorder="1" applyAlignment="1" applyProtection="1">
      <alignment horizontal="center"/>
      <protection locked="0"/>
    </xf>
    <xf numFmtId="0" fontId="1" fillId="24" borderId="0" xfId="0" applyFont="1" applyFill="1" applyProtection="1"/>
    <xf numFmtId="15" fontId="0" fillId="29" borderId="58" xfId="0" applyNumberFormat="1" applyFill="1" applyBorder="1" applyAlignment="1" applyProtection="1">
      <alignment vertical="center"/>
      <protection locked="0"/>
    </xf>
    <xf numFmtId="0" fontId="2" fillId="29" borderId="59" xfId="36" applyFill="1" applyBorder="1" applyAlignment="1" applyProtection="1">
      <alignment horizontal="left" vertical="center"/>
      <protection locked="0"/>
    </xf>
    <xf numFmtId="0" fontId="0" fillId="29" borderId="60" xfId="0" applyFill="1" applyBorder="1" applyAlignment="1" applyProtection="1">
      <alignment horizontal="left" vertical="center"/>
      <protection locked="0"/>
    </xf>
    <xf numFmtId="0" fontId="1" fillId="29" borderId="59" xfId="0" applyFont="1" applyFill="1" applyBorder="1" applyAlignment="1" applyProtection="1">
      <alignment horizontal="left" vertical="center"/>
      <protection locked="0"/>
    </xf>
    <xf numFmtId="0" fontId="5" fillId="24" borderId="0" xfId="0" applyFont="1" applyFill="1" applyBorder="1" applyAlignment="1" applyProtection="1"/>
    <xf numFmtId="0" fontId="0" fillId="28" borderId="56" xfId="0" applyFill="1" applyBorder="1" applyAlignment="1" applyProtection="1">
      <alignment horizontal="left" vertical="center" wrapText="1"/>
      <protection locked="0"/>
    </xf>
    <xf numFmtId="0" fontId="0" fillId="28" borderId="57" xfId="0" applyFill="1" applyBorder="1" applyAlignment="1" applyProtection="1">
      <alignment horizontal="left" vertical="center" wrapText="1"/>
      <protection locked="0"/>
    </xf>
    <xf numFmtId="0" fontId="15" fillId="24" borderId="0" xfId="0" applyNumberFormat="1" applyFont="1" applyFill="1" applyAlignment="1" applyProtection="1">
      <alignment horizontal="left" vertical="top" wrapText="1"/>
    </xf>
    <xf numFmtId="0" fontId="4" fillId="0" borderId="0" xfId="0" applyFont="1" applyFill="1" applyBorder="1" applyAlignment="1" applyProtection="1">
      <alignment horizontal="left" vertical="top" wrapText="1" indent="5"/>
    </xf>
    <xf numFmtId="0" fontId="5" fillId="0" borderId="0" xfId="0" applyFont="1" applyFill="1" applyBorder="1" applyAlignment="1" applyProtection="1">
      <alignment horizontal="left"/>
    </xf>
    <xf numFmtId="0" fontId="7" fillId="24" borderId="0" xfId="0" applyFont="1" applyFill="1" applyBorder="1" applyAlignment="1" applyProtection="1">
      <alignment horizontal="center"/>
    </xf>
    <xf numFmtId="0" fontId="0" fillId="24" borderId="0" xfId="0" applyFill="1" applyAlignment="1" applyProtection="1">
      <alignment horizontal="left"/>
    </xf>
    <xf numFmtId="0" fontId="0" fillId="24" borderId="0" xfId="0" applyFill="1" applyAlignment="1" applyProtection="1">
      <alignment horizontal="left" vertical="top"/>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45" fillId="24" borderId="50" xfId="0" applyFont="1" applyFill="1" applyBorder="1" applyAlignment="1" applyProtection="1">
      <alignment horizontal="center"/>
    </xf>
    <xf numFmtId="3" fontId="0" fillId="29" borderId="0" xfId="0" applyNumberFormat="1" applyFill="1" applyBorder="1" applyAlignment="1" applyProtection="1">
      <alignment horizontal="right"/>
      <protection locked="0"/>
    </xf>
    <xf numFmtId="3" fontId="0" fillId="24" borderId="18" xfId="0" applyNumberFormat="1" applyFill="1" applyBorder="1" applyAlignment="1" applyProtection="1">
      <alignment horizontal="right"/>
    </xf>
    <xf numFmtId="3" fontId="0" fillId="24" borderId="0" xfId="0" applyNumberFormat="1" applyFill="1" applyAlignment="1" applyProtection="1"/>
    <xf numFmtId="3" fontId="0" fillId="29" borderId="0" xfId="0" applyNumberFormat="1" applyFill="1" applyBorder="1" applyAlignment="1" applyProtection="1">
      <alignment horizontal="right" vertical="center"/>
      <protection locked="0"/>
    </xf>
    <xf numFmtId="0" fontId="0" fillId="29" borderId="0" xfId="0" applyFill="1" applyBorder="1" applyAlignment="1" applyProtection="1">
      <alignment horizontal="right" vertical="center"/>
      <protection locked="0"/>
    </xf>
    <xf numFmtId="3" fontId="0" fillId="24" borderId="0" xfId="0" applyNumberFormat="1" applyFill="1" applyBorder="1" applyAlignment="1" applyProtection="1">
      <alignment horizontal="right" vertical="center"/>
    </xf>
    <xf numFmtId="3" fontId="0" fillId="24" borderId="16" xfId="0" applyNumberFormat="1" applyFill="1" applyBorder="1" applyAlignment="1" applyProtection="1">
      <alignment horizontal="right" vertical="center"/>
    </xf>
    <xf numFmtId="166" fontId="0" fillId="24" borderId="0" xfId="0" applyNumberFormat="1" applyFill="1" applyAlignment="1" applyProtection="1">
      <alignment horizontal="left"/>
    </xf>
    <xf numFmtId="0" fontId="29" fillId="24" borderId="0" xfId="0" applyFont="1" applyFill="1" applyAlignment="1" applyProtection="1">
      <alignment horizontal="left"/>
    </xf>
    <xf numFmtId="3" fontId="0" fillId="24" borderId="18" xfId="0" applyNumberFormat="1" applyFill="1" applyBorder="1" applyAlignment="1" applyProtection="1"/>
    <xf numFmtId="3" fontId="0" fillId="29" borderId="0" xfId="0" applyNumberFormat="1" applyFill="1" applyAlignment="1" applyProtection="1">
      <alignment horizontal="right" vertical="center"/>
      <protection locked="0"/>
    </xf>
    <xf numFmtId="0" fontId="6" fillId="24" borderId="0" xfId="0" applyFont="1" applyFill="1" applyAlignment="1" applyProtection="1">
      <alignment horizontal="right" vertical="center"/>
    </xf>
    <xf numFmtId="0" fontId="10" fillId="24" borderId="0" xfId="0" applyFont="1" applyFill="1" applyAlignment="1" applyProtection="1">
      <alignment horizontal="left"/>
    </xf>
    <xf numFmtId="3" fontId="0" fillId="29" borderId="0" xfId="0" applyNumberFormat="1" applyFill="1" applyBorder="1" applyAlignment="1" applyProtection="1">
      <protection locked="0"/>
    </xf>
    <xf numFmtId="0" fontId="0" fillId="29" borderId="0" xfId="0" applyFill="1" applyBorder="1" applyAlignment="1" applyProtection="1">
      <protection locked="0"/>
    </xf>
    <xf numFmtId="0" fontId="34" fillId="25" borderId="51" xfId="40" applyFont="1" applyFill="1" applyBorder="1" applyAlignment="1" applyProtection="1">
      <alignment horizontal="left" vertical="center" wrapText="1"/>
    </xf>
    <xf numFmtId="0" fontId="34" fillId="25" borderId="12" xfId="40" applyFont="1" applyFill="1" applyBorder="1" applyAlignment="1" applyProtection="1">
      <alignment horizontal="left" vertical="center" wrapText="1"/>
    </xf>
    <xf numFmtId="0" fontId="34" fillId="25" borderId="34" xfId="40" applyFont="1" applyFill="1" applyBorder="1" applyAlignment="1" applyProtection="1">
      <alignment horizontal="left" vertical="center" wrapText="1"/>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20" xfId="0" applyFont="1" applyFill="1" applyBorder="1" applyAlignment="1" applyProtection="1">
      <alignment horizontal="left"/>
    </xf>
    <xf numFmtId="0" fontId="20" fillId="24" borderId="11" xfId="0" applyFont="1" applyFill="1" applyBorder="1" applyAlignment="1" applyProtection="1">
      <alignment horizontal="left"/>
    </xf>
    <xf numFmtId="0" fontId="20" fillId="24" borderId="12" xfId="0" applyFont="1" applyFill="1" applyBorder="1" applyAlignment="1" applyProtection="1">
      <alignment horizontal="left"/>
    </xf>
    <xf numFmtId="0" fontId="20" fillId="24" borderId="20" xfId="0" applyFont="1" applyFill="1" applyBorder="1" applyAlignment="1" applyProtection="1">
      <alignment horizontal="left"/>
    </xf>
    <xf numFmtId="0" fontId="9" fillId="25" borderId="51"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4" xfId="40" applyFont="1" applyFill="1" applyBorder="1" applyAlignment="1" applyProtection="1">
      <alignment horizontal="left" vertical="center" wrapText="1"/>
    </xf>
    <xf numFmtId="0" fontId="24" fillId="25" borderId="52" xfId="40" applyFont="1" applyFill="1" applyBorder="1" applyAlignment="1" applyProtection="1">
      <alignment horizontal="center" vertical="center" wrapText="1"/>
    </xf>
    <xf numFmtId="0" fontId="24" fillId="25" borderId="22" xfId="40" applyFont="1" applyFill="1" applyBorder="1" applyAlignment="1" applyProtection="1">
      <alignment horizontal="center" vertical="center" wrapText="1"/>
    </xf>
    <xf numFmtId="0" fontId="24" fillId="25" borderId="53" xfId="40" applyFont="1" applyFill="1" applyBorder="1" applyAlignment="1" applyProtection="1">
      <alignment horizontal="center" vertical="center" wrapText="1"/>
    </xf>
    <xf numFmtId="0" fontId="6" fillId="24" borderId="0" xfId="0" applyFont="1" applyFill="1" applyAlignment="1" applyProtection="1">
      <alignment horizontal="left" wrapText="1"/>
    </xf>
    <xf numFmtId="0" fontId="46" fillId="27" borderId="0" xfId="0" applyFont="1" applyFill="1" applyAlignment="1" applyProtection="1">
      <alignment horizontal="left" wrapText="1"/>
    </xf>
    <xf numFmtId="0" fontId="32" fillId="25" borderId="54" xfId="40" applyFont="1" applyFill="1" applyBorder="1" applyAlignment="1" applyProtection="1">
      <alignment horizontal="center" vertical="top"/>
    </xf>
    <xf numFmtId="0" fontId="32" fillId="25" borderId="55" xfId="40" applyFont="1" applyFill="1" applyBorder="1" applyAlignment="1" applyProtection="1">
      <alignment horizontal="center" vertical="top"/>
    </xf>
    <xf numFmtId="0" fontId="20" fillId="24" borderId="10" xfId="0" applyFont="1" applyFill="1" applyBorder="1" applyAlignment="1" applyProtection="1">
      <alignment horizontal="left"/>
    </xf>
    <xf numFmtId="0" fontId="20" fillId="24" borderId="10" xfId="0" applyFont="1" applyFill="1" applyBorder="1" applyAlignment="1" applyProtection="1">
      <alignment horizontal="left" vertical="center" wrapText="1"/>
    </xf>
    <xf numFmtId="0" fontId="19" fillId="25" borderId="19" xfId="40" applyFont="1" applyFill="1" applyBorder="1" applyAlignment="1" applyProtection="1">
      <alignment horizontal="left" vertical="center" wrapText="1"/>
    </xf>
    <xf numFmtId="0" fontId="9" fillId="25" borderId="11" xfId="40" applyFont="1" applyFill="1" applyBorder="1" applyAlignment="1" applyProtection="1">
      <alignment horizontal="left" vertical="center" wrapText="1"/>
    </xf>
    <xf numFmtId="0" fontId="9" fillId="25" borderId="20" xfId="40" applyFont="1" applyFill="1" applyBorder="1" applyAlignment="1" applyProtection="1">
      <alignment horizontal="left" vertical="center" wrapText="1"/>
    </xf>
    <xf numFmtId="0" fontId="20" fillId="25" borderId="11" xfId="40" applyFont="1" applyFill="1" applyBorder="1" applyAlignment="1" applyProtection="1">
      <alignment horizontal="center" vertical="center" wrapText="1"/>
    </xf>
    <xf numFmtId="0" fontId="20" fillId="25" borderId="12" xfId="40" applyFont="1" applyFill="1" applyBorder="1" applyAlignment="1" applyProtection="1">
      <alignment horizontal="center" vertical="center" wrapText="1"/>
    </xf>
    <xf numFmtId="0" fontId="20" fillId="25" borderId="20" xfId="40" applyFont="1" applyFill="1" applyBorder="1" applyAlignment="1" applyProtection="1">
      <alignment horizontal="center" vertical="center" wrapText="1"/>
    </xf>
    <xf numFmtId="0" fontId="19" fillId="0" borderId="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xf>
    <xf numFmtId="0" fontId="0" fillId="24" borderId="0" xfId="0" applyFill="1" applyAlignment="1" applyProtection="1">
      <alignment horizontal="right"/>
    </xf>
    <xf numFmtId="0" fontId="31" fillId="24" borderId="0" xfId="0" applyFont="1" applyFill="1" applyAlignment="1" applyProtection="1">
      <alignment horizontal="right"/>
    </xf>
    <xf numFmtId="3" fontId="36" fillId="0" borderId="11" xfId="40" applyNumberFormat="1" applyFont="1" applyFill="1" applyBorder="1" applyAlignment="1" applyProtection="1">
      <alignment horizontal="center" vertical="center"/>
      <protection locked="0"/>
    </xf>
    <xf numFmtId="3" fontId="36" fillId="0" borderId="12" xfId="40" applyNumberFormat="1" applyFont="1" applyFill="1" applyBorder="1" applyAlignment="1" applyProtection="1">
      <alignment horizontal="center" vertical="center"/>
      <protection locked="0"/>
    </xf>
    <xf numFmtId="3" fontId="36" fillId="0" borderId="34" xfId="40" applyNumberFormat="1" applyFont="1" applyFill="1" applyBorder="1" applyAlignment="1" applyProtection="1">
      <alignment horizontal="center" vertical="center"/>
      <protection locked="0"/>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SIMPIL_MODEL_2004_ver2.6 (for rates application)" xfId="40"/>
    <cellStyle name="Normal_Tax Rates for 2006-2012_Sep42008" xfId="41"/>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31">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10"/>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0</xdr:rowOff>
    </xdr:from>
    <xdr:to>
      <xdr:col>6</xdr:col>
      <xdr:colOff>561975</xdr:colOff>
      <xdr:row>10</xdr:row>
      <xdr:rowOff>104775</xdr:rowOff>
    </xdr:to>
    <xdr:grpSp>
      <xdr:nvGrpSpPr>
        <xdr:cNvPr id="21" name="Group 20"/>
        <xdr:cNvGrpSpPr/>
      </xdr:nvGrpSpPr>
      <xdr:grpSpPr>
        <a:xfrm>
          <a:off x="19050" y="0"/>
          <a:ext cx="8553450" cy="2114550"/>
          <a:chOff x="9524" y="19051"/>
          <a:chExt cx="8537711" cy="1924049"/>
        </a:xfrm>
      </xdr:grpSpPr>
      <xdr:pic>
        <xdr:nvPicPr>
          <xdr:cNvPr id="22" name="Picture 2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23"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4" name="Rectangle 23"/>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38100</xdr:colOff>
      <xdr:row>29</xdr:row>
      <xdr:rowOff>200025</xdr:rowOff>
    </xdr:from>
    <xdr:to>
      <xdr:col>8</xdr:col>
      <xdr:colOff>76200</xdr:colOff>
      <xdr:row>37</xdr:row>
      <xdr:rowOff>104775</xdr:rowOff>
    </xdr:to>
    <xdr:sp macro="" textlink="">
      <xdr:nvSpPr>
        <xdr:cNvPr id="25" name="Text Box 50"/>
        <xdr:cNvSpPr txBox="1">
          <a:spLocks noChangeArrowheads="1"/>
        </xdr:cNvSpPr>
      </xdr:nvSpPr>
      <xdr:spPr bwMode="auto">
        <a:xfrm>
          <a:off x="38100" y="6391275"/>
          <a:ext cx="8362950"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28575</xdr:colOff>
      <xdr:row>4</xdr:row>
      <xdr:rowOff>600075</xdr:rowOff>
    </xdr:to>
    <xdr:grpSp>
      <xdr:nvGrpSpPr>
        <xdr:cNvPr id="10" name="Group 9"/>
        <xdr:cNvGrpSpPr/>
      </xdr:nvGrpSpPr>
      <xdr:grpSpPr>
        <a:xfrm>
          <a:off x="0" y="0"/>
          <a:ext cx="9001760" cy="1950720"/>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7" name="Rectangle 16"/>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666749</xdr:colOff>
      <xdr:row>5</xdr:row>
      <xdr:rowOff>123825</xdr:rowOff>
    </xdr:to>
    <xdr:grpSp>
      <xdr:nvGrpSpPr>
        <xdr:cNvPr id="6" name="Group 5"/>
        <xdr:cNvGrpSpPr/>
      </xdr:nvGrpSpPr>
      <xdr:grpSpPr>
        <a:xfrm>
          <a:off x="0" y="0"/>
          <a:ext cx="9418319" cy="1694688"/>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28575</xdr:colOff>
      <xdr:row>5</xdr:row>
      <xdr:rowOff>38100</xdr:rowOff>
    </xdr:to>
    <xdr:grpSp>
      <xdr:nvGrpSpPr>
        <xdr:cNvPr id="14" name="Group 13"/>
        <xdr:cNvGrpSpPr/>
      </xdr:nvGrpSpPr>
      <xdr:grpSpPr>
        <a:xfrm>
          <a:off x="0" y="0"/>
          <a:ext cx="8496300" cy="2061210"/>
          <a:chOff x="9524" y="19051"/>
          <a:chExt cx="8537711" cy="1924049"/>
        </a:xfrm>
      </xdr:grpSpPr>
      <xdr:pic>
        <xdr:nvPicPr>
          <xdr:cNvPr id="15" name="Picture 1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6"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7" name="Rectangle 16"/>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123825</xdr:colOff>
      <xdr:row>6</xdr:row>
      <xdr:rowOff>123825</xdr:rowOff>
    </xdr:to>
    <xdr:grpSp>
      <xdr:nvGrpSpPr>
        <xdr:cNvPr id="6" name="Group 5"/>
        <xdr:cNvGrpSpPr/>
      </xdr:nvGrpSpPr>
      <xdr:grpSpPr>
        <a:xfrm>
          <a:off x="0" y="0"/>
          <a:ext cx="8324851" cy="2074069"/>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180975</xdr:colOff>
      <xdr:row>6</xdr:row>
      <xdr:rowOff>47625</xdr:rowOff>
    </xdr:to>
    <xdr:grpSp>
      <xdr:nvGrpSpPr>
        <xdr:cNvPr id="6" name="Group 5"/>
        <xdr:cNvGrpSpPr/>
      </xdr:nvGrpSpPr>
      <xdr:grpSpPr>
        <a:xfrm>
          <a:off x="0" y="0"/>
          <a:ext cx="8535924" cy="1805940"/>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2238374</xdr:colOff>
      <xdr:row>3</xdr:row>
      <xdr:rowOff>180975</xdr:rowOff>
    </xdr:to>
    <xdr:grpSp>
      <xdr:nvGrpSpPr>
        <xdr:cNvPr id="6" name="Group 5"/>
        <xdr:cNvGrpSpPr/>
      </xdr:nvGrpSpPr>
      <xdr:grpSpPr>
        <a:xfrm>
          <a:off x="0" y="0"/>
          <a:ext cx="8585834" cy="1874520"/>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1076324</xdr:colOff>
      <xdr:row>4</xdr:row>
      <xdr:rowOff>485775</xdr:rowOff>
    </xdr:to>
    <xdr:grpSp>
      <xdr:nvGrpSpPr>
        <xdr:cNvPr id="6" name="Group 5"/>
        <xdr:cNvGrpSpPr/>
      </xdr:nvGrpSpPr>
      <xdr:grpSpPr>
        <a:xfrm>
          <a:off x="0" y="0"/>
          <a:ext cx="8971279" cy="1836928"/>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771525</xdr:colOff>
      <xdr:row>6</xdr:row>
      <xdr:rowOff>66675</xdr:rowOff>
    </xdr:to>
    <xdr:grpSp>
      <xdr:nvGrpSpPr>
        <xdr:cNvPr id="6" name="Group 5"/>
        <xdr:cNvGrpSpPr/>
      </xdr:nvGrpSpPr>
      <xdr:grpSpPr>
        <a:xfrm>
          <a:off x="0" y="0"/>
          <a:ext cx="8780145" cy="1939290"/>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733424</xdr:colOff>
      <xdr:row>4</xdr:row>
      <xdr:rowOff>9525</xdr:rowOff>
    </xdr:to>
    <xdr:grpSp>
      <xdr:nvGrpSpPr>
        <xdr:cNvPr id="6" name="Group 5"/>
        <xdr:cNvGrpSpPr/>
      </xdr:nvGrpSpPr>
      <xdr:grpSpPr>
        <a:xfrm>
          <a:off x="0" y="0"/>
          <a:ext cx="8768714" cy="1792605"/>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238125</xdr:colOff>
      <xdr:row>5</xdr:row>
      <xdr:rowOff>142876</xdr:rowOff>
    </xdr:to>
    <xdr:grpSp>
      <xdr:nvGrpSpPr>
        <xdr:cNvPr id="6" name="Group 5"/>
        <xdr:cNvGrpSpPr/>
      </xdr:nvGrpSpPr>
      <xdr:grpSpPr>
        <a:xfrm>
          <a:off x="0" y="1"/>
          <a:ext cx="8556171" cy="1613505"/>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9525</xdr:colOff>
      <xdr:row>10</xdr:row>
      <xdr:rowOff>126827</xdr:rowOff>
    </xdr:to>
    <xdr:grpSp>
      <xdr:nvGrpSpPr>
        <xdr:cNvPr id="15" name="Group 14"/>
        <xdr:cNvGrpSpPr/>
      </xdr:nvGrpSpPr>
      <xdr:grpSpPr>
        <a:xfrm>
          <a:off x="0" y="0"/>
          <a:ext cx="8892283" cy="2270166"/>
          <a:chOff x="9524" y="19051"/>
          <a:chExt cx="8537711" cy="1924049"/>
        </a:xfrm>
      </xdr:grpSpPr>
      <xdr:pic>
        <xdr:nvPicPr>
          <xdr:cNvPr id="16" name="Picture 1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7"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8" name="Rectangle 17"/>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9524</xdr:colOff>
      <xdr:row>5</xdr:row>
      <xdr:rowOff>152400</xdr:rowOff>
    </xdr:to>
    <xdr:grpSp>
      <xdr:nvGrpSpPr>
        <xdr:cNvPr id="6" name="Group 5"/>
        <xdr:cNvGrpSpPr/>
      </xdr:nvGrpSpPr>
      <xdr:grpSpPr>
        <a:xfrm>
          <a:off x="0" y="0"/>
          <a:ext cx="8480611" cy="1837765"/>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504825</xdr:colOff>
      <xdr:row>8</xdr:row>
      <xdr:rowOff>285750</xdr:rowOff>
    </xdr:to>
    <xdr:grpSp>
      <xdr:nvGrpSpPr>
        <xdr:cNvPr id="6" name="Group 5"/>
        <xdr:cNvGrpSpPr/>
      </xdr:nvGrpSpPr>
      <xdr:grpSpPr>
        <a:xfrm>
          <a:off x="0" y="0"/>
          <a:ext cx="8430410" cy="2079812"/>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9525</xdr:colOff>
      <xdr:row>4</xdr:row>
      <xdr:rowOff>466725</xdr:rowOff>
    </xdr:to>
    <xdr:grpSp>
      <xdr:nvGrpSpPr>
        <xdr:cNvPr id="6" name="Group 5"/>
        <xdr:cNvGrpSpPr/>
      </xdr:nvGrpSpPr>
      <xdr:grpSpPr>
        <a:xfrm>
          <a:off x="0" y="0"/>
          <a:ext cx="8981440" cy="1818640"/>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6</xdr:row>
      <xdr:rowOff>219075</xdr:rowOff>
    </xdr:to>
    <xdr:grpSp>
      <xdr:nvGrpSpPr>
        <xdr:cNvPr id="10" name="Group 9"/>
        <xdr:cNvGrpSpPr/>
      </xdr:nvGrpSpPr>
      <xdr:grpSpPr>
        <a:xfrm>
          <a:off x="0" y="0"/>
          <a:ext cx="9747337" cy="2141951"/>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5</xdr:row>
      <xdr:rowOff>447675</xdr:rowOff>
    </xdr:to>
    <xdr:grpSp>
      <xdr:nvGrpSpPr>
        <xdr:cNvPr id="6" name="Group 5"/>
        <xdr:cNvGrpSpPr/>
      </xdr:nvGrpSpPr>
      <xdr:grpSpPr>
        <a:xfrm>
          <a:off x="0" y="0"/>
          <a:ext cx="9585158" cy="2193758"/>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28575</xdr:colOff>
      <xdr:row>5</xdr:row>
      <xdr:rowOff>38100</xdr:rowOff>
    </xdr:to>
    <xdr:grpSp>
      <xdr:nvGrpSpPr>
        <xdr:cNvPr id="6" name="Group 5"/>
        <xdr:cNvGrpSpPr/>
      </xdr:nvGrpSpPr>
      <xdr:grpSpPr>
        <a:xfrm>
          <a:off x="0" y="0"/>
          <a:ext cx="8810625" cy="2061210"/>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28575</xdr:colOff>
      <xdr:row>5</xdr:row>
      <xdr:rowOff>38100</xdr:rowOff>
    </xdr:to>
    <xdr:grpSp>
      <xdr:nvGrpSpPr>
        <xdr:cNvPr id="6" name="Group 5"/>
        <xdr:cNvGrpSpPr/>
      </xdr:nvGrpSpPr>
      <xdr:grpSpPr>
        <a:xfrm>
          <a:off x="0" y="0"/>
          <a:ext cx="8496300" cy="2061210"/>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38100</xdr:colOff>
      <xdr:row>6</xdr:row>
      <xdr:rowOff>152400</xdr:rowOff>
    </xdr:to>
    <xdr:grpSp>
      <xdr:nvGrpSpPr>
        <xdr:cNvPr id="6" name="Group 5"/>
        <xdr:cNvGrpSpPr/>
      </xdr:nvGrpSpPr>
      <xdr:grpSpPr>
        <a:xfrm>
          <a:off x="0" y="0"/>
          <a:ext cx="7526215" cy="1820427"/>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228600</xdr:colOff>
      <xdr:row>7</xdr:row>
      <xdr:rowOff>38100</xdr:rowOff>
    </xdr:to>
    <xdr:grpSp>
      <xdr:nvGrpSpPr>
        <xdr:cNvPr id="6" name="Group 5"/>
        <xdr:cNvGrpSpPr/>
      </xdr:nvGrpSpPr>
      <xdr:grpSpPr>
        <a:xfrm>
          <a:off x="0" y="0"/>
          <a:ext cx="8575040" cy="2033693"/>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38100</xdr:colOff>
      <xdr:row>6</xdr:row>
      <xdr:rowOff>133350</xdr:rowOff>
    </xdr:to>
    <xdr:grpSp>
      <xdr:nvGrpSpPr>
        <xdr:cNvPr id="6" name="Group 5"/>
        <xdr:cNvGrpSpPr/>
      </xdr:nvGrpSpPr>
      <xdr:grpSpPr>
        <a:xfrm>
          <a:off x="0" y="0"/>
          <a:ext cx="9550400" cy="1712976"/>
          <a:chOff x="9524" y="19051"/>
          <a:chExt cx="8537711" cy="1924049"/>
        </a:xfrm>
      </xdr:grpSpPr>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8" name="Pictur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9" name="Rectangle 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Income Tax/PILs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Workform for 2015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BFS05\Home\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kent@sttenergy.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H240"/>
  <sheetViews>
    <sheetView showGridLines="0" tabSelected="1" workbookViewId="0">
      <selection activeCell="D25" sqref="D25"/>
    </sheetView>
  </sheetViews>
  <sheetFormatPr defaultRowHeight="15.75" customHeight="1" zeroHeight="1" x14ac:dyDescent="0.25"/>
  <cols>
    <col min="1" max="1" width="14.7109375" style="10" customWidth="1"/>
    <col min="2" max="2" width="11.42578125" style="10" hidden="1" customWidth="1"/>
    <col min="3" max="3" width="26.7109375" style="10" customWidth="1"/>
    <col min="4" max="4" width="34.42578125" style="10" customWidth="1"/>
    <col min="5" max="5" width="30.7109375" style="403" customWidth="1"/>
    <col min="6" max="6" width="13.5703125" style="10" customWidth="1"/>
    <col min="7" max="25" width="9.140625" style="10"/>
    <col min="26" max="26" width="8.5703125" style="10" customWidth="1"/>
    <col min="27" max="27" width="3.85546875" style="254" customWidth="1"/>
    <col min="28" max="28" width="67.7109375" style="254" customWidth="1"/>
    <col min="29" max="29" width="17" style="254" customWidth="1"/>
    <col min="30" max="30" width="16.28515625" style="254" customWidth="1"/>
    <col min="31" max="31" width="16.140625" style="254" customWidth="1"/>
    <col min="32" max="32" width="13.7109375" style="129" customWidth="1"/>
    <col min="33" max="33" width="24.42578125" style="129" customWidth="1"/>
    <col min="34" max="34" width="6.28515625" style="10" customWidth="1"/>
    <col min="35" max="35" width="9.140625" style="10" customWidth="1"/>
    <col min="36" max="36" width="45.140625" style="10" customWidth="1"/>
    <col min="37" max="16384" width="9.140625" style="10"/>
  </cols>
  <sheetData>
    <row r="1" spans="1:34" ht="12.75" customHeight="1" x14ac:dyDescent="0.25">
      <c r="AB1" s="404" t="s">
        <v>276</v>
      </c>
      <c r="AC1" s="147"/>
      <c r="AD1" s="147"/>
      <c r="AE1" s="147"/>
    </row>
    <row r="2" spans="1:34" ht="12.75" customHeight="1" x14ac:dyDescent="0.25">
      <c r="C2" s="495"/>
      <c r="D2" s="495"/>
      <c r="E2" s="495"/>
      <c r="F2" s="495"/>
      <c r="G2" s="495"/>
      <c r="H2" s="495"/>
      <c r="I2" s="495"/>
      <c r="J2" s="495"/>
      <c r="AB2" s="404" t="s">
        <v>317</v>
      </c>
      <c r="AC2" s="147"/>
      <c r="AD2" s="147"/>
      <c r="AE2" s="147"/>
      <c r="AF2" s="254"/>
      <c r="AG2" s="254"/>
      <c r="AH2" s="254"/>
    </row>
    <row r="3" spans="1:34" ht="12.75" customHeight="1" x14ac:dyDescent="0.25">
      <c r="C3" s="495"/>
      <c r="D3" s="495"/>
      <c r="E3" s="495"/>
      <c r="F3" s="495"/>
      <c r="G3" s="495"/>
      <c r="H3" s="495"/>
      <c r="I3" s="495"/>
      <c r="J3" s="495"/>
      <c r="AB3" s="404" t="s">
        <v>417</v>
      </c>
    </row>
    <row r="4" spans="1:34" ht="12.75" customHeight="1" x14ac:dyDescent="0.25">
      <c r="C4" s="495"/>
      <c r="D4" s="495"/>
      <c r="E4" s="495"/>
      <c r="F4" s="495"/>
      <c r="G4" s="495"/>
      <c r="H4" s="495"/>
      <c r="I4" s="495"/>
      <c r="J4" s="495"/>
      <c r="AB4" s="404" t="s">
        <v>418</v>
      </c>
    </row>
    <row r="5" spans="1:34" ht="18" x14ac:dyDescent="0.25">
      <c r="C5" s="495"/>
      <c r="D5" s="495"/>
      <c r="E5" s="495"/>
      <c r="F5" s="495"/>
      <c r="G5" s="495"/>
      <c r="H5" s="495"/>
      <c r="I5" s="495"/>
      <c r="J5" s="495"/>
      <c r="AB5" s="404" t="s">
        <v>419</v>
      </c>
    </row>
    <row r="6" spans="1:34" x14ac:dyDescent="0.25">
      <c r="AB6" s="404" t="s">
        <v>277</v>
      </c>
    </row>
    <row r="7" spans="1:34" x14ac:dyDescent="0.25">
      <c r="AB7" s="404" t="s">
        <v>278</v>
      </c>
    </row>
    <row r="8" spans="1:34" x14ac:dyDescent="0.25">
      <c r="AB8" s="404" t="s">
        <v>420</v>
      </c>
    </row>
    <row r="9" spans="1:34" x14ac:dyDescent="0.25">
      <c r="AB9" s="404" t="s">
        <v>421</v>
      </c>
    </row>
    <row r="10" spans="1:34" ht="26.25" x14ac:dyDescent="0.4">
      <c r="C10" s="405"/>
      <c r="AB10" s="404" t="s">
        <v>422</v>
      </c>
    </row>
    <row r="11" spans="1:34" x14ac:dyDescent="0.25">
      <c r="AB11" s="404" t="s">
        <v>423</v>
      </c>
    </row>
    <row r="12" spans="1:34" ht="21" x14ac:dyDescent="0.35">
      <c r="F12" s="483" t="s">
        <v>416</v>
      </c>
      <c r="G12" s="484">
        <v>2</v>
      </c>
      <c r="AB12" s="404" t="s">
        <v>279</v>
      </c>
    </row>
    <row r="13" spans="1:34" ht="16.5" thickBot="1" x14ac:dyDescent="0.3">
      <c r="F13" s="403"/>
      <c r="G13" s="403"/>
      <c r="H13" s="403"/>
      <c r="AB13" s="404" t="s">
        <v>424</v>
      </c>
    </row>
    <row r="14" spans="1:34" ht="17.25" thickTop="1" thickBot="1" x14ac:dyDescent="0.3">
      <c r="A14" s="487"/>
      <c r="B14" s="487"/>
      <c r="C14" s="406" t="s">
        <v>380</v>
      </c>
      <c r="D14" s="496" t="s">
        <v>308</v>
      </c>
      <c r="E14" s="497"/>
      <c r="F14" s="403"/>
      <c r="G14" s="403"/>
      <c r="H14" s="403"/>
      <c r="AB14" s="404" t="s">
        <v>425</v>
      </c>
    </row>
    <row r="15" spans="1:34" ht="16.5" thickBot="1" x14ac:dyDescent="0.3">
      <c r="A15" s="487"/>
      <c r="B15" s="487"/>
      <c r="C15" s="487"/>
      <c r="AB15" s="404" t="s">
        <v>280</v>
      </c>
    </row>
    <row r="16" spans="1:34" ht="16.5" thickTop="1" x14ac:dyDescent="0.25">
      <c r="A16" s="487"/>
      <c r="B16" s="487"/>
      <c r="C16" s="407" t="s">
        <v>381</v>
      </c>
      <c r="D16" s="486" t="s">
        <v>456</v>
      </c>
      <c r="AB16" s="404" t="s">
        <v>281</v>
      </c>
    </row>
    <row r="17" spans="1:33" ht="16.5" thickBot="1" x14ac:dyDescent="0.3">
      <c r="A17" s="487"/>
      <c r="B17" s="487"/>
      <c r="C17" s="487"/>
      <c r="AB17" s="404" t="s">
        <v>282</v>
      </c>
    </row>
    <row r="18" spans="1:33" ht="16.5" thickTop="1" x14ac:dyDescent="0.2">
      <c r="A18" s="487"/>
      <c r="B18" s="487"/>
      <c r="C18" s="407" t="s">
        <v>382</v>
      </c>
      <c r="D18" s="494" t="s">
        <v>449</v>
      </c>
      <c r="E18" s="493"/>
      <c r="F18" s="409"/>
      <c r="G18" s="409"/>
      <c r="H18" s="409"/>
      <c r="AB18" s="404" t="s">
        <v>426</v>
      </c>
    </row>
    <row r="19" spans="1:33" ht="16.5" thickBot="1" x14ac:dyDescent="0.3">
      <c r="A19" s="487"/>
      <c r="B19" s="487"/>
      <c r="C19" s="487"/>
      <c r="AA19" s="255"/>
      <c r="AB19" s="404" t="s">
        <v>427</v>
      </c>
      <c r="AC19" s="255"/>
      <c r="AD19" s="255"/>
      <c r="AE19" s="255"/>
      <c r="AF19" s="256"/>
      <c r="AG19" s="256"/>
    </row>
    <row r="20" spans="1:33" ht="16.5" thickTop="1" x14ac:dyDescent="0.25">
      <c r="A20" s="487"/>
      <c r="B20" s="487"/>
      <c r="C20" s="407" t="s">
        <v>383</v>
      </c>
      <c r="D20" s="408" t="s">
        <v>450</v>
      </c>
      <c r="AB20" s="404" t="s">
        <v>428</v>
      </c>
      <c r="AC20" s="10"/>
      <c r="AE20" s="10"/>
      <c r="AF20" s="410"/>
      <c r="AG20" s="258"/>
    </row>
    <row r="21" spans="1:33" ht="15" customHeight="1" thickBot="1" x14ac:dyDescent="0.25">
      <c r="A21" s="487"/>
      <c r="B21" s="487"/>
      <c r="C21" s="487"/>
      <c r="E21" s="409"/>
      <c r="AB21" s="404" t="s">
        <v>429</v>
      </c>
      <c r="AC21" s="10"/>
      <c r="AE21" s="10"/>
      <c r="AF21" s="410"/>
      <c r="AG21" s="258"/>
    </row>
    <row r="22" spans="1:33" thickTop="1" x14ac:dyDescent="0.2">
      <c r="A22" s="487"/>
      <c r="B22" s="487"/>
      <c r="C22" s="407" t="s">
        <v>384</v>
      </c>
      <c r="D22" s="492" t="s">
        <v>451</v>
      </c>
      <c r="E22" s="493"/>
      <c r="AB22" s="404" t="s">
        <v>283</v>
      </c>
      <c r="AC22" s="10"/>
      <c r="AE22" s="10"/>
      <c r="AF22" s="410"/>
      <c r="AG22" s="258"/>
    </row>
    <row r="23" spans="1:33" ht="16.5" thickBot="1" x14ac:dyDescent="0.3">
      <c r="A23" s="487"/>
      <c r="B23" s="487"/>
      <c r="C23" s="487"/>
      <c r="AB23" s="404" t="s">
        <v>430</v>
      </c>
      <c r="AC23" s="10"/>
      <c r="AE23" s="10"/>
      <c r="AF23" s="410"/>
      <c r="AG23" s="258"/>
    </row>
    <row r="24" spans="1:33" ht="16.5" thickTop="1" x14ac:dyDescent="0.25">
      <c r="A24" s="487"/>
      <c r="B24" s="487"/>
      <c r="C24" s="407" t="s">
        <v>385</v>
      </c>
      <c r="D24" s="491">
        <v>41754</v>
      </c>
      <c r="F24" s="411"/>
      <c r="G24" s="411"/>
      <c r="H24" s="411"/>
      <c r="AB24" s="404" t="s">
        <v>318</v>
      </c>
      <c r="AC24" s="10"/>
      <c r="AE24" s="10"/>
      <c r="AF24" s="410"/>
      <c r="AG24" s="258"/>
    </row>
    <row r="25" spans="1:33" ht="16.5" thickBot="1" x14ac:dyDescent="0.3">
      <c r="A25" s="487"/>
      <c r="B25" s="487"/>
      <c r="C25" s="488"/>
      <c r="D25" s="412"/>
      <c r="F25" s="413"/>
      <c r="I25" s="413"/>
      <c r="AB25" s="404" t="s">
        <v>284</v>
      </c>
      <c r="AC25" s="10"/>
      <c r="AE25" s="10"/>
      <c r="AF25" s="410"/>
      <c r="AG25" s="258"/>
    </row>
    <row r="26" spans="1:33" ht="17.25" thickTop="1" x14ac:dyDescent="0.3">
      <c r="A26" s="487"/>
      <c r="B26" s="487"/>
      <c r="C26" s="414" t="s">
        <v>386</v>
      </c>
      <c r="D26" s="415">
        <v>2011</v>
      </c>
      <c r="AB26" s="404" t="s">
        <v>285</v>
      </c>
      <c r="AC26" s="10"/>
      <c r="AE26" s="10"/>
      <c r="AF26" s="410"/>
      <c r="AG26" s="258"/>
    </row>
    <row r="27" spans="1:33" x14ac:dyDescent="0.25">
      <c r="AB27" s="404" t="s">
        <v>431</v>
      </c>
      <c r="AC27" s="10"/>
      <c r="AE27" s="10"/>
      <c r="AF27" s="410"/>
      <c r="AG27" s="258"/>
    </row>
    <row r="28" spans="1:33" ht="16.5" x14ac:dyDescent="0.3">
      <c r="C28" s="414"/>
      <c r="AB28" s="404" t="s">
        <v>286</v>
      </c>
      <c r="AC28" s="10"/>
      <c r="AE28" s="10"/>
      <c r="AF28" s="410"/>
      <c r="AG28" s="258"/>
    </row>
    <row r="29" spans="1:33" ht="16.5" x14ac:dyDescent="0.3">
      <c r="A29" s="416" t="s">
        <v>387</v>
      </c>
      <c r="C29" s="414"/>
      <c r="AB29" s="404" t="s">
        <v>287</v>
      </c>
      <c r="AC29" s="10"/>
      <c r="AE29" s="10"/>
      <c r="AF29" s="410"/>
      <c r="AG29" s="258"/>
    </row>
    <row r="30" spans="1:33" ht="16.5" x14ac:dyDescent="0.3">
      <c r="C30" s="414"/>
      <c r="AB30" s="404" t="s">
        <v>288</v>
      </c>
      <c r="AC30" s="10"/>
      <c r="AE30" s="10"/>
      <c r="AF30" s="410"/>
      <c r="AG30" s="258"/>
    </row>
    <row r="31" spans="1:33" x14ac:dyDescent="0.25">
      <c r="AB31" s="404" t="s">
        <v>319</v>
      </c>
      <c r="AC31" s="10"/>
      <c r="AE31" s="10"/>
      <c r="AF31" s="410"/>
      <c r="AG31" s="258"/>
    </row>
    <row r="32" spans="1:33" x14ac:dyDescent="0.25">
      <c r="C32" s="417"/>
      <c r="AB32" s="404" t="s">
        <v>320</v>
      </c>
      <c r="AC32" s="10"/>
      <c r="AE32" s="10"/>
      <c r="AF32" s="410"/>
      <c r="AG32" s="258"/>
    </row>
    <row r="33" spans="3:33" x14ac:dyDescent="0.25">
      <c r="F33" s="418"/>
      <c r="G33" s="418"/>
      <c r="H33" s="418"/>
      <c r="I33" s="418"/>
      <c r="J33" s="418"/>
      <c r="K33" s="418"/>
      <c r="AB33" s="404" t="s">
        <v>289</v>
      </c>
      <c r="AC33" s="10"/>
      <c r="AE33" s="10"/>
      <c r="AF33" s="410"/>
      <c r="AG33" s="258"/>
    </row>
    <row r="34" spans="3:33" x14ac:dyDescent="0.25">
      <c r="F34" s="418"/>
      <c r="G34" s="418"/>
      <c r="H34" s="418"/>
      <c r="I34" s="418"/>
      <c r="J34" s="418"/>
      <c r="K34" s="418"/>
      <c r="AB34" s="404" t="s">
        <v>321</v>
      </c>
      <c r="AC34" s="10"/>
      <c r="AE34" s="10"/>
      <c r="AF34" s="410"/>
      <c r="AG34" s="258"/>
    </row>
    <row r="35" spans="3:33" x14ac:dyDescent="0.25">
      <c r="F35" s="418"/>
      <c r="G35" s="418"/>
      <c r="H35" s="418"/>
      <c r="I35" s="418"/>
      <c r="J35" s="418"/>
      <c r="K35" s="418"/>
      <c r="AB35" s="404" t="s">
        <v>432</v>
      </c>
      <c r="AC35" s="10"/>
      <c r="AE35" s="10"/>
      <c r="AF35" s="410"/>
      <c r="AG35" s="258"/>
    </row>
    <row r="36" spans="3:33" ht="16.5" x14ac:dyDescent="0.3">
      <c r="D36" s="402"/>
      <c r="E36" s="10"/>
      <c r="F36" s="419"/>
      <c r="G36" s="419"/>
      <c r="H36" s="419"/>
      <c r="I36" s="419"/>
      <c r="J36" s="419"/>
      <c r="K36" s="419"/>
      <c r="AB36" s="404" t="s">
        <v>290</v>
      </c>
      <c r="AC36" s="10"/>
      <c r="AE36" s="10"/>
      <c r="AF36" s="410"/>
      <c r="AG36" s="258"/>
    </row>
    <row r="37" spans="3:33" ht="16.5" x14ac:dyDescent="0.3">
      <c r="D37" s="148"/>
      <c r="E37" s="10"/>
      <c r="F37" s="420"/>
      <c r="G37" s="418"/>
      <c r="H37" s="418"/>
      <c r="I37" s="418"/>
      <c r="J37" s="418"/>
      <c r="K37" s="418"/>
      <c r="AB37" s="404" t="s">
        <v>322</v>
      </c>
      <c r="AC37" s="10"/>
      <c r="AE37" s="10"/>
      <c r="AF37" s="410"/>
      <c r="AG37" s="258"/>
    </row>
    <row r="38" spans="3:33" ht="16.5" x14ac:dyDescent="0.3">
      <c r="D38" s="402"/>
      <c r="E38" s="10"/>
      <c r="F38" s="419"/>
      <c r="G38" s="419"/>
      <c r="H38" s="419"/>
      <c r="I38" s="419"/>
      <c r="J38" s="419"/>
      <c r="K38" s="419"/>
      <c r="AB38" s="404" t="s">
        <v>291</v>
      </c>
      <c r="AC38" s="10"/>
      <c r="AE38" s="10"/>
      <c r="AF38" s="410"/>
      <c r="AG38" s="258"/>
    </row>
    <row r="39" spans="3:33" ht="16.5" x14ac:dyDescent="0.3">
      <c r="D39" s="148"/>
      <c r="E39" s="10"/>
      <c r="F39" s="420"/>
      <c r="G39" s="418"/>
      <c r="H39" s="418"/>
      <c r="I39" s="418"/>
      <c r="J39" s="418"/>
      <c r="K39" s="418"/>
      <c r="AB39" s="404" t="s">
        <v>292</v>
      </c>
      <c r="AC39" s="10"/>
      <c r="AE39" s="10"/>
      <c r="AF39" s="410"/>
      <c r="AG39" s="258"/>
    </row>
    <row r="40" spans="3:33" ht="16.5" x14ac:dyDescent="0.3">
      <c r="D40" s="402"/>
      <c r="E40" s="421"/>
      <c r="F40" s="419"/>
      <c r="G40" s="419"/>
      <c r="H40" s="419"/>
      <c r="I40" s="419"/>
      <c r="J40" s="419"/>
      <c r="K40" s="419"/>
      <c r="AB40" s="404" t="s">
        <v>388</v>
      </c>
      <c r="AC40" s="10"/>
      <c r="AE40" s="10"/>
      <c r="AF40" s="410"/>
      <c r="AG40" s="258"/>
    </row>
    <row r="41" spans="3:33" ht="12.75" customHeight="1" x14ac:dyDescent="0.3">
      <c r="D41" s="148"/>
      <c r="E41" s="10"/>
      <c r="F41" s="422"/>
      <c r="G41" s="418"/>
      <c r="H41" s="418"/>
      <c r="I41" s="418"/>
      <c r="J41" s="418"/>
      <c r="K41" s="418"/>
      <c r="AB41" s="404" t="s">
        <v>323</v>
      </c>
      <c r="AC41" s="10"/>
      <c r="AE41" s="10"/>
      <c r="AF41" s="410"/>
      <c r="AG41" s="258"/>
    </row>
    <row r="42" spans="3:33" ht="16.5" x14ac:dyDescent="0.3">
      <c r="D42" s="423"/>
      <c r="E42" s="424"/>
      <c r="F42" s="419"/>
      <c r="G42" s="419"/>
      <c r="H42" s="419"/>
      <c r="I42" s="419"/>
      <c r="J42" s="419"/>
      <c r="K42" s="419"/>
      <c r="AB42" s="404" t="s">
        <v>433</v>
      </c>
      <c r="AC42" s="10"/>
      <c r="AE42" s="10"/>
      <c r="AF42" s="410"/>
      <c r="AG42" s="258"/>
    </row>
    <row r="43" spans="3:33" ht="12.75" x14ac:dyDescent="0.2">
      <c r="E43" s="10"/>
      <c r="F43" s="418"/>
      <c r="G43" s="418"/>
      <c r="H43" s="418"/>
      <c r="I43" s="418"/>
      <c r="J43" s="418"/>
      <c r="K43" s="418"/>
      <c r="AB43" s="404" t="s">
        <v>324</v>
      </c>
      <c r="AC43" s="10"/>
      <c r="AE43" s="10"/>
      <c r="AF43" s="410"/>
      <c r="AG43" s="258"/>
    </row>
    <row r="44" spans="3:33" ht="16.5" x14ac:dyDescent="0.3">
      <c r="D44" s="423"/>
      <c r="E44" s="423"/>
      <c r="F44" s="425"/>
      <c r="G44" s="425"/>
      <c r="H44" s="426"/>
      <c r="I44" s="426"/>
      <c r="J44" s="426"/>
      <c r="K44" s="426"/>
      <c r="AB44" s="404" t="s">
        <v>293</v>
      </c>
      <c r="AC44" s="10"/>
      <c r="AE44" s="10"/>
      <c r="AF44" s="410"/>
      <c r="AG44" s="258"/>
    </row>
    <row r="45" spans="3:33" ht="12.75" x14ac:dyDescent="0.2">
      <c r="E45" s="10"/>
      <c r="F45" s="418"/>
      <c r="G45" s="418"/>
      <c r="H45" s="418"/>
      <c r="I45" s="418"/>
      <c r="J45" s="418"/>
      <c r="K45" s="418"/>
      <c r="AB45" s="404" t="s">
        <v>294</v>
      </c>
      <c r="AC45" s="10"/>
      <c r="AE45" s="10"/>
      <c r="AF45" s="410"/>
      <c r="AG45" s="258"/>
    </row>
    <row r="46" spans="3:33" ht="16.5" x14ac:dyDescent="0.2">
      <c r="D46" s="427"/>
      <c r="E46" s="427"/>
      <c r="F46" s="428"/>
      <c r="G46" s="428"/>
      <c r="H46" s="428"/>
      <c r="I46" s="429"/>
      <c r="J46" s="429"/>
      <c r="K46" s="429"/>
      <c r="AB46" s="404" t="s">
        <v>295</v>
      </c>
      <c r="AC46" s="10"/>
      <c r="AE46" s="10"/>
      <c r="AF46" s="410"/>
      <c r="AG46" s="258"/>
    </row>
    <row r="47" spans="3:33" ht="16.5" x14ac:dyDescent="0.2">
      <c r="C47" s="427"/>
      <c r="D47" s="427"/>
      <c r="E47" s="427"/>
      <c r="F47" s="428"/>
      <c r="G47" s="428"/>
      <c r="H47" s="428"/>
      <c r="I47" s="429"/>
      <c r="J47" s="429"/>
      <c r="K47" s="429"/>
      <c r="AB47" s="404" t="s">
        <v>325</v>
      </c>
      <c r="AC47" s="10"/>
      <c r="AE47" s="10"/>
      <c r="AF47" s="410"/>
      <c r="AG47" s="258"/>
    </row>
    <row r="48" spans="3:33" ht="12.75" x14ac:dyDescent="0.2">
      <c r="E48" s="10"/>
      <c r="F48" s="418"/>
      <c r="G48" s="418"/>
      <c r="H48" s="418"/>
      <c r="I48" s="418"/>
      <c r="J48" s="418"/>
      <c r="K48" s="418"/>
      <c r="AB48" s="404" t="s">
        <v>296</v>
      </c>
      <c r="AC48" s="10"/>
      <c r="AE48" s="10"/>
      <c r="AF48" s="410"/>
      <c r="AG48" s="258"/>
    </row>
    <row r="49" spans="5:33" ht="12.75" x14ac:dyDescent="0.2">
      <c r="E49" s="10"/>
      <c r="F49" s="418"/>
      <c r="G49" s="418"/>
      <c r="H49" s="418"/>
      <c r="I49" s="418"/>
      <c r="J49" s="418"/>
      <c r="K49" s="418"/>
      <c r="AB49" s="404" t="s">
        <v>297</v>
      </c>
      <c r="AC49" s="10"/>
      <c r="AE49" s="10"/>
      <c r="AF49" s="410"/>
      <c r="AG49" s="258"/>
    </row>
    <row r="50" spans="5:33" ht="12.75" x14ac:dyDescent="0.2">
      <c r="E50" s="10"/>
      <c r="AB50" s="404" t="s">
        <v>298</v>
      </c>
      <c r="AC50" s="10"/>
      <c r="AE50" s="10"/>
      <c r="AF50" s="410"/>
      <c r="AG50" s="258"/>
    </row>
    <row r="51" spans="5:33" ht="12.75" x14ac:dyDescent="0.2">
      <c r="E51" s="10"/>
      <c r="AB51" s="404" t="s">
        <v>434</v>
      </c>
      <c r="AC51" s="10"/>
      <c r="AE51" s="10"/>
      <c r="AF51" s="410"/>
      <c r="AG51" s="258"/>
    </row>
    <row r="52" spans="5:33" ht="12.75" x14ac:dyDescent="0.2">
      <c r="E52" s="10"/>
      <c r="AB52" s="404" t="s">
        <v>435</v>
      </c>
      <c r="AC52" s="10"/>
      <c r="AE52" s="10"/>
      <c r="AF52" s="410"/>
      <c r="AG52" s="258"/>
    </row>
    <row r="53" spans="5:33" ht="12.75" x14ac:dyDescent="0.2">
      <c r="E53" s="10"/>
      <c r="AB53" s="404" t="s">
        <v>436</v>
      </c>
      <c r="AC53" s="10"/>
      <c r="AE53" s="10"/>
      <c r="AF53" s="410"/>
      <c r="AG53" s="258"/>
    </row>
    <row r="54" spans="5:33" ht="12.75" x14ac:dyDescent="0.2">
      <c r="E54" s="10"/>
      <c r="AB54" s="404" t="s">
        <v>437</v>
      </c>
      <c r="AC54" s="10"/>
      <c r="AE54" s="10"/>
      <c r="AF54" s="410"/>
      <c r="AG54" s="258"/>
    </row>
    <row r="55" spans="5:33" ht="12.75" x14ac:dyDescent="0.2">
      <c r="E55" s="10"/>
      <c r="AB55" s="404" t="s">
        <v>438</v>
      </c>
      <c r="AC55" s="10"/>
      <c r="AE55" s="10"/>
      <c r="AF55" s="410"/>
      <c r="AG55" s="258"/>
    </row>
    <row r="56" spans="5:33" ht="12.75" x14ac:dyDescent="0.2">
      <c r="E56" s="10"/>
      <c r="AB56" s="404" t="s">
        <v>299</v>
      </c>
      <c r="AC56" s="10"/>
      <c r="AE56" s="10"/>
      <c r="AF56" s="410"/>
      <c r="AG56" s="258"/>
    </row>
    <row r="57" spans="5:33" ht="12.75" x14ac:dyDescent="0.2">
      <c r="E57" s="10"/>
      <c r="AB57" s="404" t="s">
        <v>439</v>
      </c>
      <c r="AC57" s="10"/>
      <c r="AE57" s="10"/>
      <c r="AF57" s="410"/>
      <c r="AG57" s="258"/>
    </row>
    <row r="58" spans="5:33" ht="12.75" x14ac:dyDescent="0.2">
      <c r="E58" s="10"/>
      <c r="AB58" s="404" t="s">
        <v>300</v>
      </c>
      <c r="AC58" s="10"/>
      <c r="AE58" s="10"/>
      <c r="AF58" s="410"/>
      <c r="AG58" s="258"/>
    </row>
    <row r="59" spans="5:33" ht="12.75" x14ac:dyDescent="0.2">
      <c r="E59" s="10"/>
      <c r="AB59" s="404" t="s">
        <v>301</v>
      </c>
      <c r="AC59" s="10"/>
      <c r="AE59" s="10"/>
      <c r="AF59" s="410"/>
      <c r="AG59" s="258"/>
    </row>
    <row r="60" spans="5:33" ht="12.75" x14ac:dyDescent="0.2">
      <c r="E60" s="10"/>
      <c r="AB60" s="404" t="s">
        <v>440</v>
      </c>
      <c r="AC60" s="10"/>
      <c r="AE60" s="10"/>
      <c r="AF60" s="410"/>
      <c r="AG60" s="258"/>
    </row>
    <row r="61" spans="5:33" ht="12.75" x14ac:dyDescent="0.2">
      <c r="E61" s="10"/>
      <c r="AB61" s="404" t="s">
        <v>302</v>
      </c>
      <c r="AC61" s="10"/>
      <c r="AE61" s="10"/>
      <c r="AF61" s="410"/>
      <c r="AG61" s="258"/>
    </row>
    <row r="62" spans="5:33" ht="12.75" x14ac:dyDescent="0.2">
      <c r="E62" s="10"/>
      <c r="AB62" s="404" t="s">
        <v>441</v>
      </c>
      <c r="AC62" s="10"/>
      <c r="AE62" s="10"/>
      <c r="AF62" s="410"/>
      <c r="AG62" s="258"/>
    </row>
    <row r="63" spans="5:33" ht="12.75" x14ac:dyDescent="0.2">
      <c r="E63" s="10"/>
      <c r="AB63" s="404" t="s">
        <v>326</v>
      </c>
      <c r="AC63" s="10"/>
      <c r="AE63" s="10"/>
      <c r="AF63" s="410"/>
      <c r="AG63" s="258"/>
    </row>
    <row r="64" spans="5:33" ht="12.75" x14ac:dyDescent="0.2">
      <c r="E64" s="10"/>
      <c r="AA64" s="10"/>
      <c r="AB64" s="404" t="s">
        <v>303</v>
      </c>
      <c r="AC64" s="10"/>
      <c r="AE64" s="10"/>
      <c r="AF64" s="410"/>
      <c r="AG64" s="258"/>
    </row>
    <row r="65" spans="5:33" ht="12.75" x14ac:dyDescent="0.2">
      <c r="E65" s="10"/>
      <c r="AA65" s="10"/>
      <c r="AB65" s="404" t="s">
        <v>304</v>
      </c>
      <c r="AC65" s="10"/>
      <c r="AE65" s="10"/>
      <c r="AF65" s="410"/>
      <c r="AG65" s="258"/>
    </row>
    <row r="66" spans="5:33" ht="12.75" x14ac:dyDescent="0.2">
      <c r="E66" s="10"/>
      <c r="AA66" s="10"/>
      <c r="AB66" s="404" t="s">
        <v>442</v>
      </c>
      <c r="AC66" s="10"/>
      <c r="AE66" s="10"/>
      <c r="AF66" s="410"/>
      <c r="AG66" s="258"/>
    </row>
    <row r="67" spans="5:33" ht="12.75" x14ac:dyDescent="0.2">
      <c r="E67" s="10"/>
      <c r="AA67" s="10"/>
      <c r="AB67" s="404" t="s">
        <v>443</v>
      </c>
      <c r="AC67" s="10"/>
      <c r="AE67" s="10"/>
      <c r="AF67" s="410"/>
      <c r="AG67" s="258"/>
    </row>
    <row r="68" spans="5:33" ht="12.75" x14ac:dyDescent="0.2">
      <c r="E68" s="10"/>
      <c r="AA68" s="10"/>
      <c r="AB68" s="404" t="s">
        <v>444</v>
      </c>
      <c r="AC68" s="10"/>
      <c r="AE68" s="10"/>
      <c r="AF68" s="410"/>
      <c r="AG68" s="258"/>
    </row>
    <row r="69" spans="5:33" ht="12.75" x14ac:dyDescent="0.2">
      <c r="E69" s="10"/>
      <c r="AA69" s="10"/>
      <c r="AB69" s="404" t="s">
        <v>305</v>
      </c>
      <c r="AC69" s="10"/>
      <c r="AE69" s="10"/>
      <c r="AF69" s="410"/>
      <c r="AG69" s="258"/>
    </row>
    <row r="70" spans="5:33" ht="12.75" x14ac:dyDescent="0.2">
      <c r="E70" s="10"/>
      <c r="AA70" s="10"/>
      <c r="AB70" s="404" t="s">
        <v>306</v>
      </c>
      <c r="AC70" s="10"/>
      <c r="AE70" s="10"/>
      <c r="AF70" s="410"/>
      <c r="AG70" s="258"/>
    </row>
    <row r="71" spans="5:33" ht="12.75" x14ac:dyDescent="0.2">
      <c r="E71" s="10"/>
      <c r="AA71" s="10"/>
      <c r="AB71" s="404" t="s">
        <v>327</v>
      </c>
      <c r="AC71" s="10"/>
      <c r="AE71" s="10"/>
      <c r="AF71" s="410"/>
      <c r="AG71" s="258"/>
    </row>
    <row r="72" spans="5:33" ht="12.75" x14ac:dyDescent="0.2">
      <c r="E72" s="10"/>
      <c r="AA72" s="10"/>
      <c r="AB72" s="404" t="s">
        <v>307</v>
      </c>
      <c r="AC72" s="10"/>
      <c r="AE72" s="10"/>
      <c r="AF72" s="410"/>
      <c r="AG72" s="258"/>
    </row>
    <row r="73" spans="5:33" ht="12.75" x14ac:dyDescent="0.2">
      <c r="E73" s="10"/>
      <c r="AA73" s="10"/>
      <c r="AB73" s="404" t="s">
        <v>308</v>
      </c>
      <c r="AC73" s="10"/>
      <c r="AE73" s="10"/>
      <c r="AF73" s="410"/>
      <c r="AG73" s="258"/>
    </row>
    <row r="74" spans="5:33" ht="12.75" x14ac:dyDescent="0.2">
      <c r="E74" s="10"/>
      <c r="AA74" s="10"/>
      <c r="AB74" s="404" t="s">
        <v>445</v>
      </c>
      <c r="AC74" s="10"/>
      <c r="AE74" s="10"/>
      <c r="AF74" s="410"/>
      <c r="AG74" s="258"/>
    </row>
    <row r="75" spans="5:33" ht="12.75" x14ac:dyDescent="0.2">
      <c r="E75" s="10"/>
      <c r="AA75" s="10"/>
      <c r="AB75" s="404" t="s">
        <v>309</v>
      </c>
      <c r="AC75" s="10"/>
      <c r="AE75" s="10"/>
      <c r="AF75" s="410"/>
      <c r="AG75" s="258"/>
    </row>
    <row r="76" spans="5:33" ht="12.75" x14ac:dyDescent="0.2">
      <c r="E76" s="10"/>
      <c r="AA76" s="10"/>
      <c r="AB76" s="404" t="s">
        <v>328</v>
      </c>
      <c r="AC76" s="10"/>
      <c r="AE76" s="10"/>
      <c r="AF76" s="410"/>
      <c r="AG76" s="258"/>
    </row>
    <row r="77" spans="5:33" ht="12.75" x14ac:dyDescent="0.2">
      <c r="E77" s="10"/>
      <c r="AA77" s="10"/>
      <c r="AB77" s="404" t="s">
        <v>310</v>
      </c>
      <c r="AC77" s="10"/>
      <c r="AE77" s="10"/>
      <c r="AF77" s="410"/>
      <c r="AG77" s="258"/>
    </row>
    <row r="78" spans="5:33" ht="12.75" x14ac:dyDescent="0.2">
      <c r="E78" s="10"/>
      <c r="AA78" s="10"/>
      <c r="AB78" s="404" t="s">
        <v>446</v>
      </c>
      <c r="AC78" s="10"/>
      <c r="AE78" s="10"/>
      <c r="AF78" s="410"/>
      <c r="AG78" s="258"/>
    </row>
    <row r="79" spans="5:33" ht="12.75" x14ac:dyDescent="0.2">
      <c r="E79" s="10"/>
      <c r="AA79" s="10"/>
      <c r="AB79" s="254" t="s">
        <v>311</v>
      </c>
      <c r="AC79" s="10"/>
      <c r="AE79" s="10"/>
      <c r="AF79" s="410"/>
      <c r="AG79" s="258"/>
    </row>
    <row r="80" spans="5:33" ht="12.75" x14ac:dyDescent="0.2">
      <c r="E80" s="10"/>
      <c r="AA80" s="10"/>
      <c r="AB80" s="10" t="s">
        <v>312</v>
      </c>
      <c r="AC80" s="10"/>
      <c r="AE80" s="10"/>
      <c r="AF80" s="410"/>
      <c r="AG80" s="258"/>
    </row>
    <row r="81" spans="5:33" ht="12.75" x14ac:dyDescent="0.2">
      <c r="E81" s="10"/>
      <c r="AA81" s="10"/>
      <c r="AB81" s="10" t="s">
        <v>447</v>
      </c>
      <c r="AC81" s="10"/>
      <c r="AE81" s="10"/>
      <c r="AF81" s="410"/>
      <c r="AG81" s="258"/>
    </row>
    <row r="82" spans="5:33" ht="12.75" x14ac:dyDescent="0.2">
      <c r="E82" s="10"/>
      <c r="AA82" s="10"/>
      <c r="AB82" s="10" t="s">
        <v>329</v>
      </c>
      <c r="AC82" s="10"/>
      <c r="AE82" s="10"/>
      <c r="AF82" s="410"/>
      <c r="AG82" s="258"/>
    </row>
    <row r="83" spans="5:33" ht="12.75" x14ac:dyDescent="0.2">
      <c r="E83" s="10"/>
      <c r="AA83" s="10"/>
      <c r="AB83" s="10" t="s">
        <v>313</v>
      </c>
      <c r="AC83" s="10"/>
      <c r="AE83" s="10"/>
      <c r="AF83" s="410"/>
      <c r="AG83" s="258"/>
    </row>
    <row r="84" spans="5:33" ht="12.75" x14ac:dyDescent="0.2">
      <c r="E84" s="10"/>
      <c r="AA84" s="10"/>
      <c r="AB84" s="10" t="s">
        <v>448</v>
      </c>
      <c r="AC84" s="10"/>
      <c r="AE84" s="10"/>
      <c r="AF84" s="410"/>
      <c r="AG84" s="258"/>
    </row>
    <row r="85" spans="5:33" ht="12.75" x14ac:dyDescent="0.2">
      <c r="E85" s="10"/>
      <c r="AA85" s="10"/>
      <c r="AB85" s="10" t="s">
        <v>314</v>
      </c>
      <c r="AC85" s="10"/>
      <c r="AE85" s="10"/>
      <c r="AF85" s="410"/>
      <c r="AG85" s="258"/>
    </row>
    <row r="86" spans="5:33" ht="12.75" x14ac:dyDescent="0.2">
      <c r="E86" s="10"/>
      <c r="AA86" s="10"/>
      <c r="AB86" s="10" t="s">
        <v>315</v>
      </c>
      <c r="AC86" s="10"/>
      <c r="AE86" s="10"/>
      <c r="AF86" s="410"/>
      <c r="AG86" s="258"/>
    </row>
    <row r="87" spans="5:33" ht="12.75" x14ac:dyDescent="0.2">
      <c r="E87" s="10"/>
      <c r="AA87" s="10"/>
      <c r="AB87" s="10" t="s">
        <v>316</v>
      </c>
      <c r="AC87" s="10"/>
      <c r="AE87" s="10"/>
      <c r="AF87" s="258"/>
      <c r="AG87" s="258"/>
    </row>
    <row r="88" spans="5:33" ht="12.75" x14ac:dyDescent="0.2">
      <c r="E88" s="10"/>
      <c r="AA88" s="10"/>
      <c r="AB88" s="10"/>
      <c r="AC88" s="10"/>
      <c r="AE88" s="10"/>
      <c r="AF88" s="258"/>
      <c r="AG88" s="258"/>
    </row>
    <row r="89" spans="5:33" ht="12.75" x14ac:dyDescent="0.2">
      <c r="E89" s="10"/>
      <c r="AA89" s="10"/>
      <c r="AB89" s="10"/>
      <c r="AC89" s="10"/>
      <c r="AE89" s="10"/>
      <c r="AF89" s="258"/>
      <c r="AG89" s="258"/>
    </row>
    <row r="90" spans="5:33" ht="12.75" x14ac:dyDescent="0.2">
      <c r="E90" s="10"/>
      <c r="AA90" s="10"/>
      <c r="AB90" s="10"/>
      <c r="AC90" s="257"/>
      <c r="AF90" s="258"/>
      <c r="AG90" s="258"/>
    </row>
    <row r="91" spans="5:33" ht="12.75" x14ac:dyDescent="0.2">
      <c r="E91" s="10"/>
      <c r="AA91" s="10"/>
      <c r="AB91" s="10"/>
      <c r="AC91" s="257"/>
      <c r="AF91" s="258"/>
      <c r="AG91" s="258"/>
    </row>
    <row r="92" spans="5:33" ht="12.75" x14ac:dyDescent="0.2">
      <c r="E92" s="10"/>
      <c r="AA92" s="10"/>
      <c r="AB92" s="10"/>
      <c r="AC92" s="257"/>
      <c r="AF92" s="258"/>
      <c r="AG92" s="258"/>
    </row>
    <row r="93" spans="5:33" ht="12.75" x14ac:dyDescent="0.2">
      <c r="E93" s="10"/>
      <c r="AA93" s="10"/>
      <c r="AB93" s="10"/>
      <c r="AC93" s="257"/>
      <c r="AF93" s="258"/>
      <c r="AG93" s="258"/>
    </row>
    <row r="94" spans="5:33" ht="12.75" x14ac:dyDescent="0.2">
      <c r="E94" s="10"/>
      <c r="AA94" s="10"/>
      <c r="AB94" s="10"/>
      <c r="AC94" s="257"/>
      <c r="AF94" s="258"/>
      <c r="AG94" s="258"/>
    </row>
    <row r="95" spans="5:33" ht="12.75" x14ac:dyDescent="0.2">
      <c r="E95" s="10"/>
      <c r="AA95" s="10"/>
      <c r="AB95" s="10"/>
      <c r="AC95" s="257"/>
      <c r="AF95" s="258"/>
      <c r="AG95" s="258"/>
    </row>
    <row r="96" spans="5:33" ht="12.75" x14ac:dyDescent="0.2">
      <c r="E96" s="10"/>
      <c r="AA96" s="10"/>
      <c r="AB96" s="10"/>
      <c r="AC96" s="257"/>
      <c r="AF96" s="258"/>
      <c r="AG96" s="258"/>
    </row>
    <row r="97" spans="5:33" ht="12.75" x14ac:dyDescent="0.2">
      <c r="E97" s="10"/>
      <c r="AA97" s="10"/>
      <c r="AB97" s="10"/>
      <c r="AC97" s="257"/>
      <c r="AF97" s="258"/>
      <c r="AG97" s="258"/>
    </row>
    <row r="98" spans="5:33" ht="12.75" x14ac:dyDescent="0.2">
      <c r="E98" s="10"/>
      <c r="AA98" s="10"/>
      <c r="AB98" s="10"/>
      <c r="AC98" s="257"/>
      <c r="AF98" s="258"/>
      <c r="AG98" s="258"/>
    </row>
    <row r="99" spans="5:33" ht="12.75" x14ac:dyDescent="0.2">
      <c r="E99" s="10"/>
      <c r="AA99" s="10"/>
      <c r="AB99" s="10"/>
      <c r="AC99" s="257"/>
      <c r="AF99" s="258"/>
      <c r="AG99" s="258"/>
    </row>
    <row r="100" spans="5:33" ht="12.75" x14ac:dyDescent="0.2">
      <c r="E100" s="10"/>
      <c r="AA100" s="10"/>
      <c r="AB100" s="10"/>
      <c r="AC100" s="257"/>
      <c r="AF100" s="258"/>
      <c r="AG100" s="258"/>
    </row>
    <row r="101" spans="5:33" ht="12.75" x14ac:dyDescent="0.2">
      <c r="E101" s="10"/>
      <c r="AA101" s="10"/>
      <c r="AB101" s="10"/>
      <c r="AC101" s="257"/>
      <c r="AF101" s="258"/>
      <c r="AG101" s="258"/>
    </row>
    <row r="102" spans="5:33" ht="12.75" x14ac:dyDescent="0.2">
      <c r="E102" s="10"/>
      <c r="AA102" s="10"/>
      <c r="AB102" s="10"/>
      <c r="AC102" s="257"/>
      <c r="AF102" s="258"/>
      <c r="AG102" s="258"/>
    </row>
    <row r="103" spans="5:33" ht="12.75" x14ac:dyDescent="0.2">
      <c r="E103" s="10"/>
      <c r="AA103" s="10"/>
      <c r="AB103" s="10"/>
      <c r="AC103" s="257"/>
      <c r="AF103" s="258"/>
      <c r="AG103" s="258"/>
    </row>
    <row r="104" spans="5:33" ht="12.75" x14ac:dyDescent="0.2">
      <c r="E104" s="10"/>
      <c r="AA104" s="10"/>
      <c r="AB104" s="10"/>
      <c r="AC104" s="257"/>
      <c r="AF104" s="258"/>
      <c r="AG104" s="258"/>
    </row>
    <row r="105" spans="5:33" ht="12.75" x14ac:dyDescent="0.2">
      <c r="E105" s="10"/>
      <c r="AA105" s="10"/>
      <c r="AB105" s="10"/>
      <c r="AC105" s="257"/>
      <c r="AF105" s="258"/>
      <c r="AG105" s="258"/>
    </row>
    <row r="106" spans="5:33" ht="12.75" x14ac:dyDescent="0.2">
      <c r="E106" s="10"/>
      <c r="AA106" s="10"/>
      <c r="AB106" s="10"/>
      <c r="AC106" s="257"/>
      <c r="AF106" s="258"/>
      <c r="AG106" s="258"/>
    </row>
    <row r="107" spans="5:33" ht="12.75" x14ac:dyDescent="0.2">
      <c r="E107" s="10"/>
      <c r="AA107" s="10"/>
      <c r="AB107" s="10"/>
      <c r="AC107" s="257"/>
      <c r="AF107" s="258"/>
      <c r="AG107" s="258"/>
    </row>
    <row r="108" spans="5:33" ht="12.75" x14ac:dyDescent="0.2">
      <c r="E108" s="10"/>
      <c r="AA108" s="10"/>
      <c r="AB108" s="10"/>
      <c r="AC108" s="257"/>
      <c r="AF108" s="258"/>
      <c r="AG108" s="258"/>
    </row>
    <row r="109" spans="5:33" ht="12.75" x14ac:dyDescent="0.2">
      <c r="E109" s="10"/>
      <c r="AA109" s="10"/>
      <c r="AB109" s="10"/>
    </row>
    <row r="110" spans="5:33" ht="15.75" hidden="1" customHeight="1" x14ac:dyDescent="0.25"/>
    <row r="111" spans="5:33" ht="15.75" hidden="1" customHeight="1" x14ac:dyDescent="0.25"/>
    <row r="112" spans="5:33"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customHeight="1" x14ac:dyDescent="0.25"/>
  </sheetData>
  <mergeCells count="7">
    <mergeCell ref="D22:E22"/>
    <mergeCell ref="D18:E18"/>
    <mergeCell ref="C2:J2"/>
    <mergeCell ref="C3:J3"/>
    <mergeCell ref="C4:J4"/>
    <mergeCell ref="C5:J5"/>
    <mergeCell ref="D14:E14"/>
  </mergeCells>
  <phoneticPr fontId="3" type="noConversion"/>
  <dataValidations count="4">
    <dataValidation type="list" allowBlank="1" showInputMessage="1" showErrorMessage="1" sqref="D14:E14">
      <formula1>$AB$1:$AB$78</formula1>
    </dataValidation>
    <dataValidation type="list" allowBlank="1" showInputMessage="1" showErrorMessage="1" sqref="D26">
      <formula1>"2008,2009,2010,2011,2012, 2013"</formula1>
    </dataValidation>
    <dataValidation allowBlank="1" showInputMessage="1" showErrorMessage="1" promptTitle="Inputting Date" prompt="Please Use the following format:_x000a__x000a_E.g:  May 1, 2012" sqref="H44:K44"/>
    <dataValidation type="list" allowBlank="1" showInputMessage="1" showErrorMessage="1" sqref="I46:K47">
      <formula1>"Excel 2000, Excel 2003, Excel 2007, Excel 2010"</formula1>
    </dataValidation>
  </dataValidations>
  <hyperlinks>
    <hyperlink ref="A1" location="Index" display="Back to Index"/>
    <hyperlink ref="D22" r:id="rId1"/>
  </hyperlinks>
  <pageMargins left="0.75" right="0.75" top="1" bottom="1" header="0.5" footer="0.5"/>
  <pageSetup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46"/>
  <sheetViews>
    <sheetView topLeftCell="A7" zoomScaleNormal="100" workbookViewId="0">
      <selection activeCell="I10" sqref="I10"/>
    </sheetView>
  </sheetViews>
  <sheetFormatPr defaultRowHeight="12.75" x14ac:dyDescent="0.2"/>
  <cols>
    <col min="1" max="1" width="4.28515625" style="13" customWidth="1"/>
    <col min="2" max="2" width="13.28515625" style="13" customWidth="1"/>
    <col min="3" max="3" width="32.28515625" style="13" customWidth="1"/>
    <col min="4" max="4" width="42.7109375" style="13" customWidth="1"/>
    <col min="5" max="5" width="11.42578125" style="13" bestFit="1" customWidth="1"/>
    <col min="6" max="6" width="6" style="13" customWidth="1"/>
    <col min="7" max="7" width="16.140625" style="13" bestFit="1" customWidth="1"/>
    <col min="8" max="8" width="9.140625" style="13"/>
    <col min="9" max="9" width="16.28515625" style="13" bestFit="1" customWidth="1"/>
    <col min="10" max="10" width="11.7109375" style="13" bestFit="1" customWidth="1"/>
    <col min="11" max="11" width="4.5703125" style="13" customWidth="1"/>
    <col min="12" max="16384" width="9.140625" style="13"/>
  </cols>
  <sheetData>
    <row r="1" spans="1:12" ht="21.75" x14ac:dyDescent="0.2">
      <c r="A1" s="346"/>
      <c r="C1" s="504"/>
      <c r="D1" s="504"/>
      <c r="E1" s="504"/>
      <c r="F1" s="504"/>
      <c r="G1" s="504"/>
      <c r="H1" s="26"/>
    </row>
    <row r="2" spans="1:12" ht="18" x14ac:dyDescent="0.25">
      <c r="C2" s="505"/>
      <c r="D2" s="505"/>
      <c r="E2" s="505"/>
      <c r="F2" s="505"/>
      <c r="G2" s="505"/>
      <c r="H2" s="505"/>
      <c r="I2" s="505"/>
      <c r="J2" s="505"/>
      <c r="K2" s="505"/>
      <c r="L2" s="505"/>
    </row>
    <row r="3" spans="1:12" ht="18" x14ac:dyDescent="0.25">
      <c r="C3" s="505"/>
      <c r="D3" s="505"/>
      <c r="E3" s="505"/>
      <c r="F3" s="505"/>
      <c r="G3" s="505"/>
      <c r="H3" s="505"/>
      <c r="I3" s="505"/>
      <c r="J3" s="505"/>
      <c r="K3" s="505"/>
      <c r="L3" s="505"/>
    </row>
    <row r="4" spans="1:12" ht="50.25" customHeight="1" x14ac:dyDescent="0.25">
      <c r="C4" s="505"/>
      <c r="D4" s="505"/>
      <c r="E4" s="505"/>
      <c r="F4" s="505"/>
      <c r="G4" s="505"/>
      <c r="H4" s="505"/>
      <c r="I4" s="505"/>
      <c r="J4" s="505"/>
      <c r="K4" s="505"/>
      <c r="L4" s="505"/>
    </row>
    <row r="5" spans="1:12" ht="50.25" customHeight="1" x14ac:dyDescent="0.2"/>
    <row r="6" spans="1:12" ht="23.25" x14ac:dyDescent="0.35">
      <c r="C6" s="318" t="s">
        <v>398</v>
      </c>
    </row>
    <row r="8" spans="1:12" ht="15.75" x14ac:dyDescent="0.2">
      <c r="C8" s="538" t="s">
        <v>379</v>
      </c>
      <c r="D8" s="538"/>
      <c r="E8" s="538"/>
      <c r="F8" s="538"/>
      <c r="G8" s="118"/>
      <c r="H8" s="118"/>
      <c r="I8" s="447" t="s">
        <v>399</v>
      </c>
      <c r="J8" s="124"/>
    </row>
    <row r="9" spans="1:12" x14ac:dyDescent="0.2">
      <c r="C9" s="123"/>
      <c r="D9" s="123"/>
      <c r="E9" s="118"/>
      <c r="F9" s="118"/>
      <c r="G9" s="118"/>
      <c r="H9" s="118"/>
      <c r="I9" s="31"/>
      <c r="J9" s="124"/>
    </row>
    <row r="10" spans="1:12" x14ac:dyDescent="0.2">
      <c r="C10" s="125" t="s">
        <v>214</v>
      </c>
      <c r="D10" s="125"/>
      <c r="E10" s="118"/>
      <c r="F10" s="118"/>
      <c r="G10" s="118"/>
      <c r="H10" s="118"/>
      <c r="I10" s="355">
        <f>'G. Adj. Taxable Income Historic'!G119</f>
        <v>81595</v>
      </c>
      <c r="J10" s="251" t="s">
        <v>0</v>
      </c>
    </row>
    <row r="11" spans="1:12" x14ac:dyDescent="0.2">
      <c r="C11" s="126"/>
      <c r="D11" s="126"/>
      <c r="E11" s="118"/>
      <c r="F11" s="118"/>
      <c r="G11" s="118"/>
      <c r="H11" s="118"/>
      <c r="I11" s="118"/>
      <c r="J11" s="252"/>
    </row>
    <row r="12" spans="1:12" x14ac:dyDescent="0.2">
      <c r="C12" s="143" t="s">
        <v>254</v>
      </c>
      <c r="D12" s="143"/>
      <c r="E12" s="118"/>
      <c r="F12" s="118"/>
      <c r="G12" s="118"/>
      <c r="H12" s="118"/>
      <c r="I12" s="118"/>
      <c r="J12" s="252"/>
    </row>
    <row r="13" spans="1:12" ht="14.25" x14ac:dyDescent="0.2">
      <c r="C13" s="331" t="s">
        <v>249</v>
      </c>
      <c r="D13" s="332" t="s">
        <v>331</v>
      </c>
      <c r="E13" s="448">
        <v>0.115</v>
      </c>
      <c r="F13" s="249" t="s">
        <v>189</v>
      </c>
      <c r="G13" s="451">
        <v>9383</v>
      </c>
      <c r="H13" s="249" t="s">
        <v>255</v>
      </c>
      <c r="J13" s="252"/>
    </row>
    <row r="14" spans="1:12" x14ac:dyDescent="0.2">
      <c r="C14" s="334"/>
      <c r="F14" s="139"/>
      <c r="H14" s="139"/>
      <c r="J14" s="139"/>
    </row>
    <row r="15" spans="1:12" ht="14.25" x14ac:dyDescent="0.2">
      <c r="C15" s="331" t="s">
        <v>250</v>
      </c>
      <c r="D15" s="149" t="s">
        <v>227</v>
      </c>
      <c r="E15" s="449">
        <f>IF(I10&gt;'B. Tax Rates &amp; Exemptions'!F27,'B. Tax Rates &amp; Exemptions'!F27,0)</f>
        <v>0</v>
      </c>
      <c r="F15" s="249" t="s">
        <v>190</v>
      </c>
      <c r="G15" s="118"/>
      <c r="H15" s="250"/>
      <c r="I15" s="118"/>
      <c r="J15" s="252"/>
    </row>
    <row r="16" spans="1:12" ht="14.25" x14ac:dyDescent="0.2">
      <c r="C16" s="334"/>
      <c r="D16" s="149" t="s">
        <v>363</v>
      </c>
      <c r="E16" s="448"/>
      <c r="F16" s="249" t="s">
        <v>191</v>
      </c>
      <c r="G16" s="450"/>
      <c r="H16" s="249" t="s">
        <v>256</v>
      </c>
      <c r="I16" s="118"/>
      <c r="J16" s="252"/>
    </row>
    <row r="17" spans="3:10" ht="14.25" x14ac:dyDescent="0.2">
      <c r="C17" s="334"/>
      <c r="D17" s="149"/>
      <c r="E17" s="118"/>
      <c r="F17" s="118"/>
      <c r="G17" s="118"/>
      <c r="H17" s="250"/>
      <c r="I17" s="118"/>
      <c r="J17" s="252"/>
    </row>
    <row r="18" spans="3:10" x14ac:dyDescent="0.2">
      <c r="C18" s="334"/>
      <c r="H18" s="139"/>
      <c r="I18" s="118"/>
      <c r="J18" s="252"/>
    </row>
    <row r="19" spans="3:10" x14ac:dyDescent="0.2">
      <c r="C19" s="334"/>
      <c r="H19" s="139"/>
      <c r="I19" s="118"/>
      <c r="J19" s="252"/>
    </row>
    <row r="20" spans="3:10" ht="14.25" x14ac:dyDescent="0.2">
      <c r="C20" s="331" t="s">
        <v>251</v>
      </c>
      <c r="D20" s="126"/>
      <c r="E20" s="118"/>
      <c r="F20" s="118"/>
      <c r="G20" s="118"/>
      <c r="H20" s="250"/>
      <c r="I20" s="355">
        <f>SUM(G13:G19)</f>
        <v>9383</v>
      </c>
      <c r="J20" s="251" t="s">
        <v>269</v>
      </c>
    </row>
    <row r="21" spans="3:10" x14ac:dyDescent="0.2">
      <c r="C21" s="126"/>
      <c r="D21" s="126"/>
      <c r="E21" s="118"/>
      <c r="F21" s="118"/>
      <c r="G21" s="118"/>
      <c r="H21" s="250"/>
      <c r="I21" s="118"/>
      <c r="J21" s="252"/>
    </row>
    <row r="22" spans="3:10" x14ac:dyDescent="0.2">
      <c r="C22" s="126"/>
      <c r="D22" s="126"/>
      <c r="E22" s="118"/>
      <c r="F22" s="118"/>
      <c r="G22" s="118"/>
      <c r="H22" s="250"/>
      <c r="I22" s="118"/>
      <c r="J22" s="252"/>
    </row>
    <row r="23" spans="3:10" ht="14.25" x14ac:dyDescent="0.2">
      <c r="C23" s="213" t="s">
        <v>258</v>
      </c>
      <c r="D23" s="149" t="s">
        <v>252</v>
      </c>
      <c r="E23" s="118"/>
      <c r="G23" s="356">
        <f>IF(I10&gt;0,I20/I10,0)</f>
        <v>0.11499479134750903</v>
      </c>
      <c r="H23" s="249" t="s">
        <v>257</v>
      </c>
      <c r="I23" s="118"/>
      <c r="J23" s="252"/>
    </row>
    <row r="24" spans="3:10" ht="14.25" x14ac:dyDescent="0.2">
      <c r="C24" s="126"/>
      <c r="D24" s="149" t="s">
        <v>259</v>
      </c>
      <c r="E24" s="118"/>
      <c r="F24" s="118"/>
      <c r="G24" s="448">
        <v>0.15</v>
      </c>
      <c r="H24" s="249" t="s">
        <v>192</v>
      </c>
      <c r="I24" s="118"/>
      <c r="J24" s="252"/>
    </row>
    <row r="25" spans="3:10" ht="14.25" x14ac:dyDescent="0.2">
      <c r="C25" s="126"/>
      <c r="D25" s="149" t="s">
        <v>253</v>
      </c>
      <c r="E25" s="118"/>
      <c r="F25" s="118"/>
      <c r="H25" s="250"/>
      <c r="I25" s="357">
        <f>SUM(G23:G24)</f>
        <v>0.26499479134750903</v>
      </c>
      <c r="J25" s="251" t="s">
        <v>414</v>
      </c>
    </row>
    <row r="26" spans="3:10" x14ac:dyDescent="0.2">
      <c r="C26" s="126"/>
      <c r="D26" s="126"/>
      <c r="E26" s="118"/>
      <c r="F26" s="118"/>
      <c r="G26" s="118"/>
      <c r="H26" s="250"/>
      <c r="I26" s="118"/>
      <c r="J26" s="252"/>
    </row>
    <row r="27" spans="3:10" x14ac:dyDescent="0.2">
      <c r="C27" s="118"/>
      <c r="D27" s="118"/>
      <c r="E27" s="118"/>
      <c r="F27" s="118"/>
      <c r="G27" s="118"/>
      <c r="H27" s="250"/>
      <c r="I27" s="118"/>
      <c r="J27" s="252"/>
    </row>
    <row r="28" spans="3:10" x14ac:dyDescent="0.2">
      <c r="C28" s="120" t="s">
        <v>172</v>
      </c>
      <c r="D28" s="120"/>
      <c r="E28" s="118"/>
      <c r="F28" s="118"/>
      <c r="G28" s="118"/>
      <c r="H28" s="250"/>
      <c r="I28" s="358">
        <f>I10*I25</f>
        <v>21622.25</v>
      </c>
      <c r="J28" s="251" t="s">
        <v>260</v>
      </c>
    </row>
    <row r="29" spans="3:10" ht="6.75" customHeight="1" x14ac:dyDescent="0.2">
      <c r="C29" s="118"/>
      <c r="D29" s="118"/>
      <c r="E29" s="118"/>
      <c r="F29" s="118"/>
      <c r="G29" s="118"/>
      <c r="H29" s="250"/>
      <c r="I29" s="121"/>
      <c r="J29" s="252"/>
    </row>
    <row r="30" spans="3:10" x14ac:dyDescent="0.2">
      <c r="C30" s="126" t="s">
        <v>173</v>
      </c>
      <c r="D30" s="118"/>
      <c r="E30" s="118"/>
      <c r="F30" s="118"/>
      <c r="G30" s="118"/>
      <c r="H30" s="250"/>
      <c r="I30" s="452">
        <v>12239</v>
      </c>
      <c r="J30" s="251" t="s">
        <v>246</v>
      </c>
    </row>
    <row r="31" spans="3:10" x14ac:dyDescent="0.2">
      <c r="C31" s="126" t="s">
        <v>174</v>
      </c>
      <c r="D31" s="118"/>
      <c r="E31" s="118"/>
      <c r="F31" s="118"/>
      <c r="G31" s="118"/>
      <c r="H31" s="250"/>
      <c r="I31" s="452">
        <f>5055+10000</f>
        <v>15055</v>
      </c>
      <c r="J31" s="251" t="s">
        <v>193</v>
      </c>
    </row>
    <row r="32" spans="3:10" x14ac:dyDescent="0.2">
      <c r="C32" s="120" t="s">
        <v>263</v>
      </c>
      <c r="D32" s="118"/>
      <c r="E32" s="118"/>
      <c r="F32" s="118"/>
      <c r="G32" s="118"/>
      <c r="H32" s="250"/>
      <c r="I32" s="358">
        <f>SUM(I30:I31)</f>
        <v>27294</v>
      </c>
      <c r="J32" s="251" t="s">
        <v>261</v>
      </c>
    </row>
    <row r="33" spans="3:10" x14ac:dyDescent="0.2">
      <c r="C33" s="118"/>
      <c r="D33" s="118"/>
      <c r="E33" s="118"/>
      <c r="F33" s="118"/>
      <c r="G33" s="118"/>
      <c r="H33" s="250"/>
      <c r="I33" s="127"/>
      <c r="J33" s="252"/>
    </row>
    <row r="34" spans="3:10" x14ac:dyDescent="0.2">
      <c r="C34" s="120" t="s">
        <v>413</v>
      </c>
      <c r="D34" s="120"/>
      <c r="E34" s="118"/>
      <c r="F34" s="118"/>
      <c r="G34" s="118"/>
      <c r="H34" s="250"/>
      <c r="I34" s="358">
        <f>IF(I28-I32&lt;0,0,I28-I32)</f>
        <v>0</v>
      </c>
      <c r="J34" s="251" t="s">
        <v>262</v>
      </c>
    </row>
    <row r="35" spans="3:10" x14ac:dyDescent="0.2">
      <c r="C35" s="118"/>
      <c r="D35" s="118"/>
      <c r="E35" s="118"/>
      <c r="F35" s="118"/>
      <c r="G35" s="118"/>
      <c r="H35" s="250"/>
      <c r="I35" s="128"/>
      <c r="J35" s="252"/>
    </row>
    <row r="36" spans="3:10" x14ac:dyDescent="0.2">
      <c r="C36" s="118"/>
      <c r="D36" s="118"/>
      <c r="E36" s="118"/>
      <c r="F36" s="118"/>
      <c r="G36" s="281"/>
      <c r="H36" s="249"/>
      <c r="I36" s="343"/>
      <c r="J36" s="249"/>
    </row>
    <row r="37" spans="3:10" x14ac:dyDescent="0.2">
      <c r="C37" s="117"/>
      <c r="D37" s="117"/>
      <c r="E37" s="118"/>
      <c r="F37" s="118"/>
      <c r="G37" s="118"/>
      <c r="H37" s="118"/>
      <c r="I37" s="119"/>
      <c r="J37" s="250"/>
    </row>
    <row r="38" spans="3:10" x14ac:dyDescent="0.2">
      <c r="C38" s="73"/>
      <c r="G38" s="118"/>
      <c r="H38" s="118"/>
      <c r="I38" s="119"/>
      <c r="J38" s="250"/>
    </row>
    <row r="39" spans="3:10" ht="32.25" customHeight="1" x14ac:dyDescent="0.2">
      <c r="C39" s="537"/>
      <c r="D39" s="537"/>
      <c r="E39" s="537"/>
      <c r="F39" s="537"/>
      <c r="G39" s="118"/>
      <c r="H39" s="118"/>
      <c r="I39" s="343"/>
      <c r="J39" s="249"/>
    </row>
    <row r="40" spans="3:10" x14ac:dyDescent="0.2">
      <c r="C40" s="118"/>
      <c r="D40" s="118"/>
      <c r="E40" s="118"/>
      <c r="F40" s="118"/>
      <c r="G40" s="118"/>
      <c r="H40" s="118"/>
      <c r="I40" s="336"/>
      <c r="J40" s="144"/>
    </row>
    <row r="42" spans="3:10" x14ac:dyDescent="0.2">
      <c r="C42" s="73"/>
    </row>
    <row r="43" spans="3:10" ht="36" customHeight="1" x14ac:dyDescent="0.2">
      <c r="C43" s="537"/>
      <c r="D43" s="537"/>
      <c r="E43" s="537"/>
      <c r="F43" s="537"/>
      <c r="I43" s="342"/>
    </row>
    <row r="44" spans="3:10" x14ac:dyDescent="0.2">
      <c r="I44" s="341"/>
    </row>
    <row r="45" spans="3:10" x14ac:dyDescent="0.2">
      <c r="I45" s="341"/>
    </row>
    <row r="46" spans="3:10" x14ac:dyDescent="0.2">
      <c r="I46" s="338"/>
    </row>
  </sheetData>
  <mergeCells count="7">
    <mergeCell ref="C43:F43"/>
    <mergeCell ref="C1:G1"/>
    <mergeCell ref="C2:L2"/>
    <mergeCell ref="C3:L3"/>
    <mergeCell ref="C4:L4"/>
    <mergeCell ref="C39:F39"/>
    <mergeCell ref="C8:F8"/>
  </mergeCells>
  <phoneticPr fontId="3" type="noConversion"/>
  <conditionalFormatting sqref="I30:I31">
    <cfRule type="expression" dxfId="18" priority="1" stopIfTrue="1">
      <formula>ISBLANK(I30)</formula>
    </cfRule>
  </conditionalFormatting>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42"/>
  <sheetViews>
    <sheetView zoomScaleNormal="100" workbookViewId="0">
      <selection activeCell="O22" sqref="O22"/>
    </sheetView>
  </sheetViews>
  <sheetFormatPr defaultRowHeight="12.75" x14ac:dyDescent="0.2"/>
  <cols>
    <col min="1" max="1" width="3.5703125" style="13" customWidth="1"/>
    <col min="2" max="2" width="3.85546875" style="13" customWidth="1"/>
    <col min="3" max="3" width="11.5703125" style="13" customWidth="1"/>
    <col min="4" max="4" width="72.85546875" style="13" bestFit="1" customWidth="1"/>
    <col min="5" max="13" width="15.28515625" style="13" customWidth="1"/>
    <col min="14" max="16384" width="9.140625" style="13"/>
  </cols>
  <sheetData>
    <row r="1" spans="1:13" ht="21.75" x14ac:dyDescent="0.2">
      <c r="A1" s="346"/>
      <c r="C1" s="504"/>
      <c r="D1" s="504"/>
      <c r="E1" s="504"/>
      <c r="F1" s="26"/>
      <c r="G1" s="26"/>
    </row>
    <row r="2" spans="1:13" ht="18" x14ac:dyDescent="0.25">
      <c r="C2" s="505"/>
      <c r="D2" s="505"/>
      <c r="E2" s="505"/>
      <c r="F2" s="505"/>
      <c r="G2" s="505"/>
      <c r="H2" s="505"/>
      <c r="I2" s="505"/>
    </row>
    <row r="3" spans="1:13" ht="18" x14ac:dyDescent="0.25">
      <c r="C3" s="505"/>
      <c r="D3" s="505"/>
      <c r="E3" s="505"/>
      <c r="F3" s="505"/>
      <c r="G3" s="505"/>
      <c r="H3" s="505"/>
      <c r="I3" s="505"/>
    </row>
    <row r="4" spans="1:13" ht="54.75" customHeight="1" x14ac:dyDescent="0.25">
      <c r="C4" s="505"/>
      <c r="D4" s="505"/>
      <c r="E4" s="505"/>
      <c r="F4" s="505"/>
      <c r="G4" s="505"/>
      <c r="H4" s="505"/>
      <c r="I4" s="505"/>
    </row>
    <row r="7" spans="1:13" ht="18" x14ac:dyDescent="0.25">
      <c r="C7" s="434" t="s">
        <v>400</v>
      </c>
    </row>
    <row r="9" spans="1:13" ht="36" x14ac:dyDescent="0.2">
      <c r="C9" s="52" t="s">
        <v>75</v>
      </c>
      <c r="D9" s="43" t="s">
        <v>76</v>
      </c>
      <c r="E9" s="44" t="s">
        <v>271</v>
      </c>
      <c r="F9" s="44" t="s">
        <v>107</v>
      </c>
      <c r="G9" s="44" t="s">
        <v>360</v>
      </c>
      <c r="H9" s="44" t="s">
        <v>99</v>
      </c>
      <c r="I9" s="44" t="s">
        <v>100</v>
      </c>
      <c r="J9" s="44" t="s">
        <v>101</v>
      </c>
      <c r="K9" s="53" t="s">
        <v>102</v>
      </c>
      <c r="L9" s="44" t="s">
        <v>272</v>
      </c>
      <c r="M9" s="44" t="s">
        <v>248</v>
      </c>
    </row>
    <row r="10" spans="1:13" x14ac:dyDescent="0.2">
      <c r="C10" s="142">
        <f>IF(ISBLANK('C. Sch 8 Hist'!C12), "", 'C. Sch 8 Hist'!C12)</f>
        <v>1</v>
      </c>
      <c r="D10" s="271" t="str">
        <f>IF(ISBLANK('C. Sch 8 Hist'!D12), "", 'C. Sch 8 Hist'!D12)</f>
        <v>Distribution System - post 1987</v>
      </c>
      <c r="E10" s="295">
        <f>IF(ISBLANK('C. Sch 8 Hist'!E12), "", 'C. Sch 8 Hist'!G12)</f>
        <v>17571242</v>
      </c>
      <c r="F10" s="270"/>
      <c r="G10" s="270"/>
      <c r="H10" s="268">
        <f>MAX((SUM(E10:G10)),0)</f>
        <v>17571242</v>
      </c>
      <c r="I10" s="268">
        <f>IF((F10+G10)&lt;=0, 0,(F10+G10)*0.5)</f>
        <v>0</v>
      </c>
      <c r="J10" s="268">
        <f>+H10-I10</f>
        <v>17571242</v>
      </c>
      <c r="K10" s="269">
        <v>0.04</v>
      </c>
      <c r="L10" s="268">
        <f t="shared" ref="L10:L15" si="0">IF(+J10&lt;0,+J10,+J10*K10)</f>
        <v>702849.68</v>
      </c>
      <c r="M10" s="268">
        <f t="shared" ref="M10:M41" si="1">MAX(0,+H10-L10)</f>
        <v>16868392.32</v>
      </c>
    </row>
    <row r="11" spans="1:13" x14ac:dyDescent="0.2">
      <c r="C11" s="142" t="str">
        <f>IF(ISBLANK('C. Sch 8 Hist'!C13), "", 'C. Sch 8 Hist'!C13)</f>
        <v>1 Enhanced</v>
      </c>
      <c r="D11" s="271" t="str">
        <f>IF(ISBLANK('C. Sch 8 Hist'!D13), "", 'C. Sch 8 Hist'!D13)</f>
        <v xml:space="preserve">Non-residential Buildings Reg. 1100(1)(a.1) election </v>
      </c>
      <c r="E11" s="295" t="str">
        <f>IF(ISBLANK('C. Sch 8 Hist'!E13), "", 'C. Sch 8 Hist'!G13)</f>
        <v/>
      </c>
      <c r="F11" s="270"/>
      <c r="G11" s="270"/>
      <c r="H11" s="268">
        <f t="shared" ref="H11:H41" si="2">MAX((SUM(E11:G11)),0)</f>
        <v>0</v>
      </c>
      <c r="I11" s="268">
        <f t="shared" ref="I11:I41" si="3">IF((F11+G11)&lt;=0, 0,(F11+G11)*0.5)</f>
        <v>0</v>
      </c>
      <c r="J11" s="268">
        <f t="shared" ref="J11:J41" si="4">+H11-I11</f>
        <v>0</v>
      </c>
      <c r="K11" s="269">
        <v>0.06</v>
      </c>
      <c r="L11" s="268">
        <f t="shared" si="0"/>
        <v>0</v>
      </c>
      <c r="M11" s="268">
        <f t="shared" si="1"/>
        <v>0</v>
      </c>
    </row>
    <row r="12" spans="1:13" x14ac:dyDescent="0.2">
      <c r="C12" s="142">
        <f>IF(ISBLANK('C. Sch 8 Hist'!C14), "", 'C. Sch 8 Hist'!C14)</f>
        <v>2</v>
      </c>
      <c r="D12" s="271" t="str">
        <f>IF(ISBLANK('C. Sch 8 Hist'!D14), "", 'C. Sch 8 Hist'!D14)</f>
        <v>Distribution System - pre 1988</v>
      </c>
      <c r="E12" s="295" t="str">
        <f>IF(ISBLANK('C. Sch 8 Hist'!E14), "", 'C. Sch 8 Hist'!G14)</f>
        <v/>
      </c>
      <c r="F12" s="270"/>
      <c r="G12" s="270"/>
      <c r="H12" s="268">
        <f t="shared" si="2"/>
        <v>0</v>
      </c>
      <c r="I12" s="268">
        <f t="shared" si="3"/>
        <v>0</v>
      </c>
      <c r="J12" s="268">
        <f t="shared" si="4"/>
        <v>0</v>
      </c>
      <c r="K12" s="269">
        <v>0.06</v>
      </c>
      <c r="L12" s="268">
        <f t="shared" si="0"/>
        <v>0</v>
      </c>
      <c r="M12" s="268">
        <f t="shared" si="1"/>
        <v>0</v>
      </c>
    </row>
    <row r="13" spans="1:13" x14ac:dyDescent="0.2">
      <c r="C13" s="142">
        <f>IF(ISBLANK('C. Sch 8 Hist'!C15), "", 'C. Sch 8 Hist'!C15)</f>
        <v>8</v>
      </c>
      <c r="D13" s="271" t="str">
        <f>IF(ISBLANK('C. Sch 8 Hist'!D15), "", 'C. Sch 8 Hist'!D15)</f>
        <v>General Office/Stores Equip</v>
      </c>
      <c r="E13" s="295">
        <f>IF(ISBLANK('C. Sch 8 Hist'!E15), "", 'C. Sch 8 Hist'!G15)</f>
        <v>382624</v>
      </c>
      <c r="F13" s="270">
        <v>70000</v>
      </c>
      <c r="G13" s="270"/>
      <c r="H13" s="268">
        <f t="shared" si="2"/>
        <v>452624</v>
      </c>
      <c r="I13" s="268">
        <f t="shared" si="3"/>
        <v>35000</v>
      </c>
      <c r="J13" s="268">
        <f t="shared" si="4"/>
        <v>417624</v>
      </c>
      <c r="K13" s="269">
        <v>0.2</v>
      </c>
      <c r="L13" s="268">
        <f t="shared" si="0"/>
        <v>83524.800000000003</v>
      </c>
      <c r="M13" s="268">
        <f t="shared" si="1"/>
        <v>369099.2</v>
      </c>
    </row>
    <row r="14" spans="1:13" x14ac:dyDescent="0.2">
      <c r="C14" s="142">
        <f>IF(ISBLANK('C. Sch 8 Hist'!C16), "", 'C. Sch 8 Hist'!C16)</f>
        <v>10</v>
      </c>
      <c r="D14" s="271" t="str">
        <f>IF(ISBLANK('C. Sch 8 Hist'!D16), "", 'C. Sch 8 Hist'!D16)</f>
        <v>Computer Hardware/  Vehicles</v>
      </c>
      <c r="E14" s="295">
        <f>IF(ISBLANK('C. Sch 8 Hist'!E16), "", 'C. Sch 8 Hist'!G16)</f>
        <v>588388</v>
      </c>
      <c r="F14" s="270">
        <f>19500+352792+28000</f>
        <v>400292</v>
      </c>
      <c r="G14" s="270"/>
      <c r="H14" s="268">
        <f t="shared" si="2"/>
        <v>988680</v>
      </c>
      <c r="I14" s="268">
        <f t="shared" si="3"/>
        <v>200146</v>
      </c>
      <c r="J14" s="268">
        <f t="shared" si="4"/>
        <v>788534</v>
      </c>
      <c r="K14" s="269">
        <v>0.3</v>
      </c>
      <c r="L14" s="268">
        <f t="shared" si="0"/>
        <v>236560.19999999998</v>
      </c>
      <c r="M14" s="268">
        <f t="shared" si="1"/>
        <v>752119.8</v>
      </c>
    </row>
    <row r="15" spans="1:13" x14ac:dyDescent="0.2">
      <c r="C15" s="142">
        <f>IF(ISBLANK('C. Sch 8 Hist'!C17), "", 'C. Sch 8 Hist'!C17)</f>
        <v>10.1</v>
      </c>
      <c r="D15" s="271" t="str">
        <f>IF(ISBLANK('C. Sch 8 Hist'!D17), "", 'C. Sch 8 Hist'!D17)</f>
        <v>Certain Automobiles</v>
      </c>
      <c r="E15" s="295" t="str">
        <f>IF(ISBLANK('C. Sch 8 Hist'!E17), "", 'C. Sch 8 Hist'!G17)</f>
        <v/>
      </c>
      <c r="F15" s="270"/>
      <c r="G15" s="270"/>
      <c r="H15" s="268">
        <f t="shared" si="2"/>
        <v>0</v>
      </c>
      <c r="I15" s="268">
        <f t="shared" si="3"/>
        <v>0</v>
      </c>
      <c r="J15" s="268">
        <f t="shared" si="4"/>
        <v>0</v>
      </c>
      <c r="K15" s="269">
        <v>0.3</v>
      </c>
      <c r="L15" s="268">
        <f t="shared" si="0"/>
        <v>0</v>
      </c>
      <c r="M15" s="268">
        <f t="shared" si="1"/>
        <v>0</v>
      </c>
    </row>
    <row r="16" spans="1:13" x14ac:dyDescent="0.2">
      <c r="C16" s="142">
        <f>IF(ISBLANK('C. Sch 8 Hist'!C18), "", 'C. Sch 8 Hist'!C18)</f>
        <v>12</v>
      </c>
      <c r="D16" s="271" t="str">
        <f>IF(ISBLANK('C. Sch 8 Hist'!D18), "", 'C. Sch 8 Hist'!D18)</f>
        <v>Computer Software</v>
      </c>
      <c r="E16" s="295" t="str">
        <f>IF(ISBLANK('C. Sch 8 Hist'!E18), "", 'C. Sch 8 Hist'!G18)</f>
        <v/>
      </c>
      <c r="F16" s="270">
        <v>96500</v>
      </c>
      <c r="G16" s="270"/>
      <c r="H16" s="268">
        <f t="shared" si="2"/>
        <v>96500</v>
      </c>
      <c r="I16" s="268">
        <f t="shared" si="3"/>
        <v>48250</v>
      </c>
      <c r="J16" s="268">
        <f t="shared" si="4"/>
        <v>48250</v>
      </c>
      <c r="K16" s="269">
        <v>1</v>
      </c>
      <c r="L16" s="268">
        <f t="shared" ref="L16:L21" si="5">IF(+J16&lt;0,+J16,+J16*K16)</f>
        <v>48250</v>
      </c>
      <c r="M16" s="268">
        <f t="shared" ref="M16:M21" si="6">MAX(0,+H16-L16)</f>
        <v>48250</v>
      </c>
    </row>
    <row r="17" spans="3:13" x14ac:dyDescent="0.2">
      <c r="C17" s="142" t="str">
        <f>IF(ISBLANK('C. Sch 8 Hist'!C19), "", 'C. Sch 8 Hist'!C19)</f>
        <v>13 1</v>
      </c>
      <c r="D17" s="271" t="str">
        <f>IF(ISBLANK('C. Sch 8 Hist'!D19), "", 'C. Sch 8 Hist'!D19)</f>
        <v>Lease # 1</v>
      </c>
      <c r="E17" s="295" t="str">
        <f>IF(ISBLANK('C. Sch 8 Hist'!E19), "", 'C. Sch 8 Hist'!G19)</f>
        <v/>
      </c>
      <c r="F17" s="270"/>
      <c r="G17" s="270"/>
      <c r="H17" s="268">
        <f t="shared" si="2"/>
        <v>0</v>
      </c>
      <c r="I17" s="268">
        <f t="shared" si="3"/>
        <v>0</v>
      </c>
      <c r="J17" s="268">
        <f t="shared" si="4"/>
        <v>0</v>
      </c>
      <c r="K17" s="489"/>
      <c r="L17" s="268">
        <f t="shared" si="5"/>
        <v>0</v>
      </c>
      <c r="M17" s="268">
        <f t="shared" si="6"/>
        <v>0</v>
      </c>
    </row>
    <row r="18" spans="3:13" x14ac:dyDescent="0.2">
      <c r="C18" s="142" t="str">
        <f>IF(ISBLANK('C. Sch 8 Hist'!C20), "", 'C. Sch 8 Hist'!C20)</f>
        <v>13 2</v>
      </c>
      <c r="D18" s="271" t="str">
        <f>IF(ISBLANK('C. Sch 8 Hist'!D20), "", 'C. Sch 8 Hist'!D20)</f>
        <v>Lease #2</v>
      </c>
      <c r="E18" s="295" t="str">
        <f>IF(ISBLANK('C. Sch 8 Hist'!E20), "", 'C. Sch 8 Hist'!G20)</f>
        <v/>
      </c>
      <c r="F18" s="270"/>
      <c r="G18" s="270"/>
      <c r="H18" s="268">
        <f t="shared" si="2"/>
        <v>0</v>
      </c>
      <c r="I18" s="268">
        <f t="shared" si="3"/>
        <v>0</v>
      </c>
      <c r="J18" s="268">
        <f t="shared" si="4"/>
        <v>0</v>
      </c>
      <c r="K18" s="489"/>
      <c r="L18" s="268">
        <f t="shared" si="5"/>
        <v>0</v>
      </c>
      <c r="M18" s="268">
        <f t="shared" si="6"/>
        <v>0</v>
      </c>
    </row>
    <row r="19" spans="3:13" x14ac:dyDescent="0.2">
      <c r="C19" s="142" t="str">
        <f>IF(ISBLANK('C. Sch 8 Hist'!C21), "", 'C. Sch 8 Hist'!C21)</f>
        <v>13 3</v>
      </c>
      <c r="D19" s="271" t="str">
        <f>IF(ISBLANK('C. Sch 8 Hist'!D21), "", 'C. Sch 8 Hist'!D21)</f>
        <v>Lease # 3</v>
      </c>
      <c r="E19" s="295" t="str">
        <f>IF(ISBLANK('C. Sch 8 Hist'!E21), "", 'C. Sch 8 Hist'!G21)</f>
        <v/>
      </c>
      <c r="F19" s="270"/>
      <c r="G19" s="270"/>
      <c r="H19" s="268">
        <f t="shared" si="2"/>
        <v>0</v>
      </c>
      <c r="I19" s="268">
        <f t="shared" si="3"/>
        <v>0</v>
      </c>
      <c r="J19" s="268">
        <f t="shared" si="4"/>
        <v>0</v>
      </c>
      <c r="K19" s="489"/>
      <c r="L19" s="268">
        <f t="shared" si="5"/>
        <v>0</v>
      </c>
      <c r="M19" s="268">
        <f t="shared" si="6"/>
        <v>0</v>
      </c>
    </row>
    <row r="20" spans="3:13" x14ac:dyDescent="0.2">
      <c r="C20" s="142" t="str">
        <f>IF(ISBLANK('C. Sch 8 Hist'!C22), "", 'C. Sch 8 Hist'!C22)</f>
        <v>13 4</v>
      </c>
      <c r="D20" s="271" t="str">
        <f>IF(ISBLANK('C. Sch 8 Hist'!D22), "", 'C. Sch 8 Hist'!D22)</f>
        <v>Lease # 4</v>
      </c>
      <c r="E20" s="295" t="str">
        <f>IF(ISBLANK('C. Sch 8 Hist'!E22), "", 'C. Sch 8 Hist'!G22)</f>
        <v/>
      </c>
      <c r="F20" s="270"/>
      <c r="G20" s="270"/>
      <c r="H20" s="268">
        <f t="shared" si="2"/>
        <v>0</v>
      </c>
      <c r="I20" s="268">
        <f t="shared" si="3"/>
        <v>0</v>
      </c>
      <c r="J20" s="268">
        <f t="shared" si="4"/>
        <v>0</v>
      </c>
      <c r="K20" s="489"/>
      <c r="L20" s="268">
        <f t="shared" si="5"/>
        <v>0</v>
      </c>
      <c r="M20" s="268">
        <f t="shared" si="6"/>
        <v>0</v>
      </c>
    </row>
    <row r="21" spans="3:13" x14ac:dyDescent="0.2">
      <c r="C21" s="142">
        <f>IF(ISBLANK('C. Sch 8 Hist'!C23), "", 'C. Sch 8 Hist'!C23)</f>
        <v>14</v>
      </c>
      <c r="D21" s="271" t="str">
        <f>IF(ISBLANK('C. Sch 8 Hist'!D23), "", 'C. Sch 8 Hist'!D23)</f>
        <v>Franchise</v>
      </c>
      <c r="E21" s="295" t="str">
        <f>IF(ISBLANK('C. Sch 8 Hist'!E23), "", 'C. Sch 8 Hist'!G23)</f>
        <v/>
      </c>
      <c r="F21" s="270"/>
      <c r="G21" s="270"/>
      <c r="H21" s="268">
        <f t="shared" si="2"/>
        <v>0</v>
      </c>
      <c r="I21" s="268">
        <f t="shared" si="3"/>
        <v>0</v>
      </c>
      <c r="J21" s="268">
        <f t="shared" si="4"/>
        <v>0</v>
      </c>
      <c r="K21" s="489"/>
      <c r="L21" s="268">
        <f t="shared" si="5"/>
        <v>0</v>
      </c>
      <c r="M21" s="268">
        <f t="shared" si="6"/>
        <v>0</v>
      </c>
    </row>
    <row r="22" spans="3:13" x14ac:dyDescent="0.2">
      <c r="C22" s="142">
        <f>IF(ISBLANK('C. Sch 8 Hist'!C24), "", 'C. Sch 8 Hist'!C24)</f>
        <v>17</v>
      </c>
      <c r="D22" s="271" t="str">
        <f>IF(ISBLANK('C. Sch 8 Hist'!D24), "", 'C. Sch 8 Hist'!D24)</f>
        <v>New Electrical Generating Equipment Acq'd after Feb 27/00 Other Than Bldgs</v>
      </c>
      <c r="E22" s="295" t="str">
        <f>IF(ISBLANK('C. Sch 8 Hist'!E24), "", 'C. Sch 8 Hist'!G24)</f>
        <v/>
      </c>
      <c r="F22" s="270"/>
      <c r="G22" s="270"/>
      <c r="H22" s="268">
        <f t="shared" si="2"/>
        <v>0</v>
      </c>
      <c r="I22" s="268">
        <f t="shared" si="3"/>
        <v>0</v>
      </c>
      <c r="J22" s="268">
        <f t="shared" si="4"/>
        <v>0</v>
      </c>
      <c r="K22" s="269">
        <v>0.08</v>
      </c>
      <c r="L22" s="268">
        <f>IF(+J22&lt;0,+J22,+J22*K22)</f>
        <v>0</v>
      </c>
      <c r="M22" s="268">
        <f t="shared" si="1"/>
        <v>0</v>
      </c>
    </row>
    <row r="23" spans="3:13" x14ac:dyDescent="0.2">
      <c r="C23" s="142">
        <f>IF(ISBLANK('C. Sch 8 Hist'!C25), "", 'C. Sch 8 Hist'!C25)</f>
        <v>42</v>
      </c>
      <c r="D23" s="271" t="str">
        <f>IF(ISBLANK('C. Sch 8 Hist'!D25), "", 'C. Sch 8 Hist'!D25)</f>
        <v>Fibre Optic Cable</v>
      </c>
      <c r="E23" s="295" t="str">
        <f>IF(ISBLANK('C. Sch 8 Hist'!E25), "", 'C. Sch 8 Hist'!G25)</f>
        <v/>
      </c>
      <c r="F23" s="270"/>
      <c r="G23" s="270"/>
      <c r="H23" s="268">
        <f t="shared" si="2"/>
        <v>0</v>
      </c>
      <c r="I23" s="268">
        <f t="shared" si="3"/>
        <v>0</v>
      </c>
      <c r="J23" s="268">
        <f t="shared" si="4"/>
        <v>0</v>
      </c>
      <c r="K23" s="269">
        <v>0.12</v>
      </c>
      <c r="L23" s="268">
        <f t="shared" ref="L23:L41" si="7">IF(+J23&lt;0,+J23,+J23*K23)</f>
        <v>0</v>
      </c>
      <c r="M23" s="268">
        <f t="shared" si="1"/>
        <v>0</v>
      </c>
    </row>
    <row r="24" spans="3:13" x14ac:dyDescent="0.2">
      <c r="C24" s="142">
        <f>IF(ISBLANK('C. Sch 8 Hist'!C26), "", 'C. Sch 8 Hist'!C26)</f>
        <v>43.1</v>
      </c>
      <c r="D24" s="271" t="str">
        <f>IF(ISBLANK('C. Sch 8 Hist'!D26), "", 'C. Sch 8 Hist'!D26)</f>
        <v>Certain Energy-Efficient Electrical Generating Equipment</v>
      </c>
      <c r="E24" s="295" t="str">
        <f>IF(ISBLANK('C. Sch 8 Hist'!E26), "", 'C. Sch 8 Hist'!G26)</f>
        <v/>
      </c>
      <c r="F24" s="270"/>
      <c r="G24" s="270"/>
      <c r="H24" s="268">
        <f t="shared" si="2"/>
        <v>0</v>
      </c>
      <c r="I24" s="268">
        <f t="shared" si="3"/>
        <v>0</v>
      </c>
      <c r="J24" s="268">
        <f t="shared" si="4"/>
        <v>0</v>
      </c>
      <c r="K24" s="269">
        <v>0.3</v>
      </c>
      <c r="L24" s="268">
        <f t="shared" si="7"/>
        <v>0</v>
      </c>
      <c r="M24" s="268">
        <f t="shared" si="1"/>
        <v>0</v>
      </c>
    </row>
    <row r="25" spans="3:13" x14ac:dyDescent="0.2">
      <c r="C25" s="142">
        <f>IF(ISBLANK('C. Sch 8 Hist'!C27), "", 'C. Sch 8 Hist'!C27)</f>
        <v>43.2</v>
      </c>
      <c r="D25" s="271" t="str">
        <f>IF(ISBLANK('C. Sch 8 Hist'!D27), "", 'C. Sch 8 Hist'!D27)</f>
        <v xml:space="preserve">Certain Clean Energy Generation Equipment </v>
      </c>
      <c r="E25" s="295" t="str">
        <f>IF(ISBLANK('C. Sch 8 Hist'!E27), "", 'C. Sch 8 Hist'!G27)</f>
        <v/>
      </c>
      <c r="F25" s="270"/>
      <c r="G25" s="270"/>
      <c r="H25" s="268">
        <f t="shared" si="2"/>
        <v>0</v>
      </c>
      <c r="I25" s="268">
        <f t="shared" si="3"/>
        <v>0</v>
      </c>
      <c r="J25" s="268">
        <f t="shared" si="4"/>
        <v>0</v>
      </c>
      <c r="K25" s="269">
        <v>0.5</v>
      </c>
      <c r="L25" s="268">
        <f t="shared" si="7"/>
        <v>0</v>
      </c>
      <c r="M25" s="268">
        <f t="shared" si="1"/>
        <v>0</v>
      </c>
    </row>
    <row r="26" spans="3:13" x14ac:dyDescent="0.2">
      <c r="C26" s="142">
        <f>IF(ISBLANK('C. Sch 8 Hist'!C28), "", 'C. Sch 8 Hist'!C28)</f>
        <v>45</v>
      </c>
      <c r="D26" s="271" t="str">
        <f>IF(ISBLANK('C. Sch 8 Hist'!D28), "", 'C. Sch 8 Hist'!D28)</f>
        <v>Computers &amp; Systems Software acq'd post Mar 22/04</v>
      </c>
      <c r="E26" s="295" t="str">
        <f>IF(ISBLANK('C. Sch 8 Hist'!E28), "", 'C. Sch 8 Hist'!G28)</f>
        <v/>
      </c>
      <c r="F26" s="270"/>
      <c r="G26" s="270"/>
      <c r="H26" s="268">
        <f t="shared" si="2"/>
        <v>0</v>
      </c>
      <c r="I26" s="268">
        <f t="shared" si="3"/>
        <v>0</v>
      </c>
      <c r="J26" s="268">
        <f t="shared" si="4"/>
        <v>0</v>
      </c>
      <c r="K26" s="269">
        <v>0.45</v>
      </c>
      <c r="L26" s="268">
        <f t="shared" si="7"/>
        <v>0</v>
      </c>
      <c r="M26" s="268">
        <f t="shared" si="1"/>
        <v>0</v>
      </c>
    </row>
    <row r="27" spans="3:13" x14ac:dyDescent="0.2">
      <c r="C27" s="142">
        <f>IF(ISBLANK('C. Sch 8 Hist'!C29), "", 'C. Sch 8 Hist'!C29)</f>
        <v>46</v>
      </c>
      <c r="D27" s="271" t="str">
        <f>IF(ISBLANK('C. Sch 8 Hist'!D29), "", 'C. Sch 8 Hist'!D29)</f>
        <v>Data Network Infrastructure Equipment (acq'd post Mar 22/04)</v>
      </c>
      <c r="E27" s="295" t="str">
        <f>IF(ISBLANK('C. Sch 8 Hist'!E29), "", 'C. Sch 8 Hist'!G29)</f>
        <v/>
      </c>
      <c r="F27" s="270"/>
      <c r="G27" s="270"/>
      <c r="H27" s="268">
        <f t="shared" si="2"/>
        <v>0</v>
      </c>
      <c r="I27" s="268">
        <f t="shared" si="3"/>
        <v>0</v>
      </c>
      <c r="J27" s="268">
        <f t="shared" si="4"/>
        <v>0</v>
      </c>
      <c r="K27" s="269">
        <v>0.3</v>
      </c>
      <c r="L27" s="268">
        <f t="shared" si="7"/>
        <v>0</v>
      </c>
      <c r="M27" s="268">
        <f t="shared" si="1"/>
        <v>0</v>
      </c>
    </row>
    <row r="28" spans="3:13" x14ac:dyDescent="0.2">
      <c r="C28" s="142">
        <f>IF(ISBLANK('C. Sch 8 Hist'!C30), "", 'C. Sch 8 Hist'!C30)</f>
        <v>47</v>
      </c>
      <c r="D28" s="271" t="str">
        <f>IF(ISBLANK('C. Sch 8 Hist'!D30), "", 'C. Sch 8 Hist'!D30)</f>
        <v>Distribution System - post February 2005</v>
      </c>
      <c r="E28" s="295">
        <f>IF(ISBLANK('C. Sch 8 Hist'!E30), "", 'C. Sch 8 Hist'!G30)</f>
        <v>9300231</v>
      </c>
      <c r="F28" s="270">
        <v>1950000</v>
      </c>
      <c r="G28" s="270"/>
      <c r="H28" s="268">
        <f t="shared" si="2"/>
        <v>11250231</v>
      </c>
      <c r="I28" s="268">
        <f t="shared" si="3"/>
        <v>975000</v>
      </c>
      <c r="J28" s="268">
        <f t="shared" si="4"/>
        <v>10275231</v>
      </c>
      <c r="K28" s="269">
        <v>0.08</v>
      </c>
      <c r="L28" s="268">
        <f t="shared" si="7"/>
        <v>822018.48</v>
      </c>
      <c r="M28" s="268">
        <f t="shared" si="1"/>
        <v>10428212.52</v>
      </c>
    </row>
    <row r="29" spans="3:13" x14ac:dyDescent="0.2">
      <c r="C29" s="142">
        <f>IF(ISBLANK('C. Sch 8 Hist'!C31), "", 'C. Sch 8 Hist'!C31)</f>
        <v>50</v>
      </c>
      <c r="D29" s="271" t="str">
        <f>IF(ISBLANK('C. Sch 8 Hist'!D31), "", 'C. Sch 8 Hist'!D31)</f>
        <v>Data Network Infrastructure Equipment - post Mar 2007</v>
      </c>
      <c r="E29" s="295">
        <f>IF(ISBLANK('C. Sch 8 Hist'!E31), "", 'C. Sch 8 Hist'!G31)</f>
        <v>345227</v>
      </c>
      <c r="F29" s="270"/>
      <c r="G29" s="270"/>
      <c r="H29" s="268">
        <f t="shared" si="2"/>
        <v>345227</v>
      </c>
      <c r="I29" s="268">
        <f t="shared" si="3"/>
        <v>0</v>
      </c>
      <c r="J29" s="268">
        <f t="shared" si="4"/>
        <v>345227</v>
      </c>
      <c r="K29" s="269">
        <v>0.55000000000000004</v>
      </c>
      <c r="L29" s="268">
        <f t="shared" si="7"/>
        <v>189874.85</v>
      </c>
      <c r="M29" s="268">
        <f t="shared" si="1"/>
        <v>155352.15</v>
      </c>
    </row>
    <row r="30" spans="3:13" x14ac:dyDescent="0.2">
      <c r="C30" s="142">
        <f>IF(ISBLANK('C. Sch 8 Hist'!C32), "", 'C. Sch 8 Hist'!C32)</f>
        <v>52</v>
      </c>
      <c r="D30" s="271" t="str">
        <f>IF(ISBLANK('C. Sch 8 Hist'!D32), "", 'C. Sch 8 Hist'!D32)</f>
        <v xml:space="preserve">Computer Hardware and system software </v>
      </c>
      <c r="E30" s="295" t="str">
        <f>IF(ISBLANK('C. Sch 8 Hist'!E32), "", 'C. Sch 8 Hist'!G32)</f>
        <v/>
      </c>
      <c r="F30" s="270"/>
      <c r="G30" s="270"/>
      <c r="H30" s="268">
        <f t="shared" si="2"/>
        <v>0</v>
      </c>
      <c r="I30" s="268">
        <f t="shared" si="3"/>
        <v>0</v>
      </c>
      <c r="J30" s="268">
        <f t="shared" si="4"/>
        <v>0</v>
      </c>
      <c r="K30" s="269">
        <v>1</v>
      </c>
      <c r="L30" s="268">
        <f t="shared" si="7"/>
        <v>0</v>
      </c>
      <c r="M30" s="268">
        <f t="shared" si="1"/>
        <v>0</v>
      </c>
    </row>
    <row r="31" spans="3:13" x14ac:dyDescent="0.2">
      <c r="C31" s="142">
        <f>IF(ISBLANK('C. Sch 8 Hist'!C33), "", 'C. Sch 8 Hist'!C33)</f>
        <v>95</v>
      </c>
      <c r="D31" s="271" t="str">
        <f>IF(ISBLANK('C. Sch 8 Hist'!D33), "", 'C. Sch 8 Hist'!D33)</f>
        <v>CWIP</v>
      </c>
      <c r="E31" s="295" t="str">
        <f>IF(ISBLANK('C. Sch 8 Hist'!E33), "", 'C. Sch 8 Hist'!G33)</f>
        <v/>
      </c>
      <c r="F31" s="270"/>
      <c r="G31" s="270"/>
      <c r="H31" s="268">
        <f t="shared" si="2"/>
        <v>0</v>
      </c>
      <c r="I31" s="268">
        <f t="shared" si="3"/>
        <v>0</v>
      </c>
      <c r="J31" s="268">
        <f t="shared" si="4"/>
        <v>0</v>
      </c>
      <c r="K31" s="269"/>
      <c r="L31" s="268">
        <f t="shared" si="7"/>
        <v>0</v>
      </c>
      <c r="M31" s="268">
        <f t="shared" si="1"/>
        <v>0</v>
      </c>
    </row>
    <row r="32" spans="3:13" x14ac:dyDescent="0.2">
      <c r="C32" s="435" t="str">
        <f>IF(ISBLANK('C. Sch 8 Hist'!C34), "", 'C. Sch 8 Hist'!C34)</f>
        <v/>
      </c>
      <c r="D32" s="436" t="str">
        <f>IF(ISBLANK('C. Sch 8 Hist'!D34), "", 'C. Sch 8 Hist'!D34)</f>
        <v/>
      </c>
      <c r="E32" s="453" t="str">
        <f>IF(ISBLANK('C. Sch 8 Hist'!E34), "", 'C. Sch 8 Hist'!G34)</f>
        <v/>
      </c>
      <c r="F32" s="270"/>
      <c r="G32" s="270"/>
      <c r="H32" s="268">
        <f t="shared" si="2"/>
        <v>0</v>
      </c>
      <c r="I32" s="268">
        <f t="shared" si="3"/>
        <v>0</v>
      </c>
      <c r="J32" s="268">
        <f t="shared" si="4"/>
        <v>0</v>
      </c>
      <c r="K32" s="269"/>
      <c r="L32" s="268">
        <f t="shared" si="7"/>
        <v>0</v>
      </c>
      <c r="M32" s="268">
        <f t="shared" si="1"/>
        <v>0</v>
      </c>
    </row>
    <row r="33" spans="3:13" x14ac:dyDescent="0.2">
      <c r="C33" s="435" t="str">
        <f>IF(ISBLANK('C. Sch 8 Hist'!C35), "", 'C. Sch 8 Hist'!C35)</f>
        <v/>
      </c>
      <c r="D33" s="436" t="str">
        <f>IF(ISBLANK('C. Sch 8 Hist'!D35), "", 'C. Sch 8 Hist'!D35)</f>
        <v/>
      </c>
      <c r="E33" s="453" t="str">
        <f>IF(ISBLANK('C. Sch 8 Hist'!E35), "", 'C. Sch 8 Hist'!G35)</f>
        <v/>
      </c>
      <c r="F33" s="270"/>
      <c r="G33" s="270"/>
      <c r="H33" s="268">
        <f t="shared" si="2"/>
        <v>0</v>
      </c>
      <c r="I33" s="268">
        <f t="shared" si="3"/>
        <v>0</v>
      </c>
      <c r="J33" s="268">
        <f t="shared" si="4"/>
        <v>0</v>
      </c>
      <c r="K33" s="269"/>
      <c r="L33" s="268">
        <f t="shared" si="7"/>
        <v>0</v>
      </c>
      <c r="M33" s="268">
        <f t="shared" si="1"/>
        <v>0</v>
      </c>
    </row>
    <row r="34" spans="3:13" x14ac:dyDescent="0.2">
      <c r="C34" s="435" t="str">
        <f>IF(ISBLANK('C. Sch 8 Hist'!C36), "", 'C. Sch 8 Hist'!C36)</f>
        <v/>
      </c>
      <c r="D34" s="436" t="str">
        <f>IF(ISBLANK('C. Sch 8 Hist'!D36), "", 'C. Sch 8 Hist'!D36)</f>
        <v/>
      </c>
      <c r="E34" s="453"/>
      <c r="F34" s="270"/>
      <c r="G34" s="270"/>
      <c r="H34" s="268">
        <f>MAX((SUM(E34:G34)),0)</f>
        <v>0</v>
      </c>
      <c r="I34" s="268">
        <f t="shared" si="3"/>
        <v>0</v>
      </c>
      <c r="J34" s="268">
        <f>+H34-I34</f>
        <v>0</v>
      </c>
      <c r="K34" s="269"/>
      <c r="L34" s="268">
        <f t="shared" si="7"/>
        <v>0</v>
      </c>
      <c r="M34" s="268">
        <f t="shared" si="1"/>
        <v>0</v>
      </c>
    </row>
    <row r="35" spans="3:13" x14ac:dyDescent="0.2">
      <c r="C35" s="435" t="str">
        <f>IF(ISBLANK('C. Sch 8 Hist'!C37), "", 'C. Sch 8 Hist'!C37)</f>
        <v/>
      </c>
      <c r="D35" s="436" t="str">
        <f>IF(ISBLANK('C. Sch 8 Hist'!D37), "", 'C. Sch 8 Hist'!D37)</f>
        <v/>
      </c>
      <c r="E35" s="453" t="str">
        <f>IF(ISBLANK('C. Sch 8 Hist'!E37), "", 'C. Sch 8 Hist'!G37)</f>
        <v/>
      </c>
      <c r="F35" s="270"/>
      <c r="G35" s="270"/>
      <c r="H35" s="268">
        <f>MAX((SUM(E35:G35)),0)</f>
        <v>0</v>
      </c>
      <c r="I35" s="268">
        <f t="shared" si="3"/>
        <v>0</v>
      </c>
      <c r="J35" s="268">
        <f>+H35-I35</f>
        <v>0</v>
      </c>
      <c r="K35" s="269"/>
      <c r="L35" s="268">
        <f t="shared" si="7"/>
        <v>0</v>
      </c>
      <c r="M35" s="268">
        <f t="shared" si="1"/>
        <v>0</v>
      </c>
    </row>
    <row r="36" spans="3:13" x14ac:dyDescent="0.2">
      <c r="C36" s="435" t="str">
        <f>IF(ISBLANK('C. Sch 8 Hist'!C38), "", 'C. Sch 8 Hist'!C38)</f>
        <v/>
      </c>
      <c r="D36" s="436" t="str">
        <f>IF(ISBLANK('C. Sch 8 Hist'!D38), "", 'C. Sch 8 Hist'!D38)</f>
        <v/>
      </c>
      <c r="E36" s="453" t="str">
        <f>IF(ISBLANK('C. Sch 8 Hist'!E38), "", 'C. Sch 8 Hist'!G38)</f>
        <v/>
      </c>
      <c r="F36" s="270"/>
      <c r="G36" s="270"/>
      <c r="H36" s="268">
        <f>MAX((SUM(E36:G36)),0)</f>
        <v>0</v>
      </c>
      <c r="I36" s="268">
        <f t="shared" si="3"/>
        <v>0</v>
      </c>
      <c r="J36" s="268">
        <f>+H36-I36</f>
        <v>0</v>
      </c>
      <c r="K36" s="269"/>
      <c r="L36" s="268">
        <f t="shared" si="7"/>
        <v>0</v>
      </c>
      <c r="M36" s="268">
        <f t="shared" si="1"/>
        <v>0</v>
      </c>
    </row>
    <row r="37" spans="3:13" x14ac:dyDescent="0.2">
      <c r="C37" s="435" t="str">
        <f>IF(ISBLANK('C. Sch 8 Hist'!C39), "", 'C. Sch 8 Hist'!C39)</f>
        <v/>
      </c>
      <c r="D37" s="436" t="str">
        <f>IF(ISBLANK('C. Sch 8 Hist'!D39), "", 'C. Sch 8 Hist'!D39)</f>
        <v/>
      </c>
      <c r="E37" s="453" t="str">
        <f>IF(ISBLANK('C. Sch 8 Hist'!E39), "", 'C. Sch 8 Hist'!G39)</f>
        <v/>
      </c>
      <c r="F37" s="270"/>
      <c r="G37" s="270"/>
      <c r="H37" s="268">
        <f t="shared" si="2"/>
        <v>0</v>
      </c>
      <c r="I37" s="268">
        <f t="shared" si="3"/>
        <v>0</v>
      </c>
      <c r="J37" s="268">
        <f t="shared" si="4"/>
        <v>0</v>
      </c>
      <c r="K37" s="269"/>
      <c r="L37" s="268">
        <f t="shared" si="7"/>
        <v>0</v>
      </c>
      <c r="M37" s="268">
        <f t="shared" si="1"/>
        <v>0</v>
      </c>
    </row>
    <row r="38" spans="3:13" x14ac:dyDescent="0.2">
      <c r="C38" s="435" t="str">
        <f>IF(ISBLANK('C. Sch 8 Hist'!C40), "", 'C. Sch 8 Hist'!C40)</f>
        <v/>
      </c>
      <c r="D38" s="436" t="str">
        <f>IF(ISBLANK('C. Sch 8 Hist'!D40), "", 'C. Sch 8 Hist'!D40)</f>
        <v/>
      </c>
      <c r="E38" s="453" t="str">
        <f>IF(ISBLANK('C. Sch 8 Hist'!E40), "", 'C. Sch 8 Hist'!G40)</f>
        <v/>
      </c>
      <c r="F38" s="270"/>
      <c r="G38" s="270"/>
      <c r="H38" s="268">
        <f t="shared" si="2"/>
        <v>0</v>
      </c>
      <c r="I38" s="268">
        <f t="shared" si="3"/>
        <v>0</v>
      </c>
      <c r="J38" s="268">
        <f t="shared" si="4"/>
        <v>0</v>
      </c>
      <c r="K38" s="269"/>
      <c r="L38" s="268">
        <f t="shared" si="7"/>
        <v>0</v>
      </c>
      <c r="M38" s="268">
        <f t="shared" si="1"/>
        <v>0</v>
      </c>
    </row>
    <row r="39" spans="3:13" x14ac:dyDescent="0.2">
      <c r="C39" s="435" t="str">
        <f>IF(ISBLANK('C. Sch 8 Hist'!C41), "", 'C. Sch 8 Hist'!C41)</f>
        <v/>
      </c>
      <c r="D39" s="436" t="str">
        <f>IF(ISBLANK('C. Sch 8 Hist'!D41), "", 'C. Sch 8 Hist'!D41)</f>
        <v/>
      </c>
      <c r="E39" s="453" t="str">
        <f>IF(ISBLANK('C. Sch 8 Hist'!E41), "", 'C. Sch 8 Hist'!G41)</f>
        <v/>
      </c>
      <c r="F39" s="270"/>
      <c r="G39" s="270"/>
      <c r="H39" s="268">
        <f t="shared" si="2"/>
        <v>0</v>
      </c>
      <c r="I39" s="268">
        <f t="shared" si="3"/>
        <v>0</v>
      </c>
      <c r="J39" s="268">
        <f t="shared" si="4"/>
        <v>0</v>
      </c>
      <c r="K39" s="269"/>
      <c r="L39" s="268">
        <f t="shared" si="7"/>
        <v>0</v>
      </c>
      <c r="M39" s="268">
        <f t="shared" si="1"/>
        <v>0</v>
      </c>
    </row>
    <row r="40" spans="3:13" x14ac:dyDescent="0.2">
      <c r="C40" s="435" t="str">
        <f>IF(ISBLANK('C. Sch 8 Hist'!C42), "", 'C. Sch 8 Hist'!C42)</f>
        <v/>
      </c>
      <c r="D40" s="436" t="str">
        <f>IF(ISBLANK('C. Sch 8 Hist'!D42), "", 'C. Sch 8 Hist'!D42)</f>
        <v/>
      </c>
      <c r="E40" s="453" t="str">
        <f>IF(ISBLANK('C. Sch 8 Hist'!E42), "", 'C. Sch 8 Hist'!G42)</f>
        <v/>
      </c>
      <c r="F40" s="270"/>
      <c r="G40" s="270"/>
      <c r="H40" s="268">
        <f t="shared" si="2"/>
        <v>0</v>
      </c>
      <c r="I40" s="268">
        <f t="shared" si="3"/>
        <v>0</v>
      </c>
      <c r="J40" s="268">
        <f t="shared" si="4"/>
        <v>0</v>
      </c>
      <c r="K40" s="269"/>
      <c r="L40" s="268">
        <f t="shared" si="7"/>
        <v>0</v>
      </c>
      <c r="M40" s="268">
        <f t="shared" si="1"/>
        <v>0</v>
      </c>
    </row>
    <row r="41" spans="3:13" ht="13.5" thickBot="1" x14ac:dyDescent="0.25">
      <c r="C41" s="435" t="str">
        <f>IF(ISBLANK('C. Sch 8 Hist'!C43), "", 'C. Sch 8 Hist'!C43)</f>
        <v/>
      </c>
      <c r="D41" s="436" t="str">
        <f>IF(ISBLANK('C. Sch 8 Hist'!D43), "", 'C. Sch 8 Hist'!D43)</f>
        <v/>
      </c>
      <c r="E41" s="453" t="str">
        <f>IF(ISBLANK('C. Sch 8 Hist'!E43), "", 'C. Sch 8 Hist'!G43)</f>
        <v/>
      </c>
      <c r="F41" s="270"/>
      <c r="G41" s="270"/>
      <c r="H41" s="268">
        <f t="shared" si="2"/>
        <v>0</v>
      </c>
      <c r="I41" s="268">
        <f t="shared" si="3"/>
        <v>0</v>
      </c>
      <c r="J41" s="268">
        <f t="shared" si="4"/>
        <v>0</v>
      </c>
      <c r="K41" s="269"/>
      <c r="L41" s="268">
        <f t="shared" si="7"/>
        <v>0</v>
      </c>
      <c r="M41" s="268">
        <f t="shared" si="1"/>
        <v>0</v>
      </c>
    </row>
    <row r="42" spans="3:13" ht="13.5" thickBot="1" x14ac:dyDescent="0.25">
      <c r="C42" s="54"/>
      <c r="D42" s="49" t="s">
        <v>105</v>
      </c>
      <c r="E42" s="454">
        <f t="shared" ref="E42:J42" si="8">SUM(E10:E41)</f>
        <v>28187712</v>
      </c>
      <c r="F42" s="454">
        <f t="shared" si="8"/>
        <v>2516792</v>
      </c>
      <c r="G42" s="454">
        <f t="shared" si="8"/>
        <v>0</v>
      </c>
      <c r="H42" s="454">
        <f t="shared" si="8"/>
        <v>30704504</v>
      </c>
      <c r="I42" s="454">
        <f t="shared" si="8"/>
        <v>1258396</v>
      </c>
      <c r="J42" s="454">
        <f t="shared" si="8"/>
        <v>29446108</v>
      </c>
      <c r="K42" s="455"/>
      <c r="L42" s="456">
        <f>SUM(L10:L41)</f>
        <v>2083078.0100000002</v>
      </c>
      <c r="M42" s="456">
        <f>SUM(M10:M41)</f>
        <v>28621425.989999998</v>
      </c>
    </row>
  </sheetData>
  <mergeCells count="4">
    <mergeCell ref="C1:E1"/>
    <mergeCell ref="C2:I2"/>
    <mergeCell ref="C3:I3"/>
    <mergeCell ref="C4:I4"/>
  </mergeCells>
  <phoneticPr fontId="3" type="noConversion"/>
  <conditionalFormatting sqref="K31:K41 F10:G41">
    <cfRule type="expression" dxfId="17" priority="1" stopIfTrue="1">
      <formula>ISBLANK(F10)</formula>
    </cfRule>
  </conditionalFormatting>
  <conditionalFormatting sqref="C10:E41">
    <cfRule type="expression" dxfId="16" priority="2" stopIfTrue="1">
      <formula>LEN(C10)&gt;0</formula>
    </cfRule>
  </conditionalFormatting>
  <pageMargins left="0.35433070866141736" right="0.35433070866141736" top="0.39370078740157483" bottom="0.39370078740157483" header="0.51181102362204722" footer="0.51181102362204722"/>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40"/>
  <sheetViews>
    <sheetView zoomScaleNormal="100" workbookViewId="0">
      <selection activeCell="K10" sqref="K10"/>
    </sheetView>
  </sheetViews>
  <sheetFormatPr defaultRowHeight="12.75" x14ac:dyDescent="0.2"/>
  <cols>
    <col min="1" max="1" width="3.85546875" style="13" customWidth="1"/>
    <col min="2" max="2" width="3.7109375" style="13" customWidth="1"/>
    <col min="3" max="3" width="36.140625" style="13" customWidth="1"/>
    <col min="4" max="5" width="9.140625" style="13"/>
    <col min="6" max="6" width="7.85546875" style="13" bestFit="1" customWidth="1"/>
    <col min="7" max="8" width="9.140625" style="13"/>
    <col min="9" max="9" width="11.5703125" style="13" customWidth="1"/>
    <col min="10" max="10" width="9.140625" style="13"/>
    <col min="11" max="11" width="11.28515625" style="13" customWidth="1"/>
    <col min="12" max="16384" width="9.140625" style="13"/>
  </cols>
  <sheetData>
    <row r="1" spans="1:11" ht="21.75" x14ac:dyDescent="0.2">
      <c r="A1" s="346"/>
      <c r="C1" s="504"/>
      <c r="D1" s="504"/>
      <c r="E1" s="504"/>
    </row>
    <row r="2" spans="1:11" ht="18" x14ac:dyDescent="0.25">
      <c r="C2" s="505"/>
      <c r="D2" s="505"/>
      <c r="E2" s="505"/>
      <c r="F2" s="505"/>
      <c r="G2" s="505"/>
      <c r="H2" s="505"/>
      <c r="I2" s="505"/>
    </row>
    <row r="3" spans="1:11" ht="41.25" customHeight="1" x14ac:dyDescent="0.25">
      <c r="C3" s="505"/>
      <c r="D3" s="505"/>
      <c r="E3" s="505"/>
      <c r="F3" s="505"/>
      <c r="G3" s="505"/>
      <c r="H3" s="505"/>
      <c r="I3" s="505"/>
    </row>
    <row r="4" spans="1:11" ht="41.25" customHeight="1" x14ac:dyDescent="0.25">
      <c r="C4" s="505"/>
      <c r="D4" s="505"/>
      <c r="E4" s="505"/>
      <c r="F4" s="505"/>
      <c r="G4" s="505"/>
      <c r="H4" s="505"/>
      <c r="I4" s="505"/>
    </row>
    <row r="5" spans="1:11" ht="41.25" customHeight="1" x14ac:dyDescent="0.2"/>
    <row r="6" spans="1:11" ht="23.25" x14ac:dyDescent="0.35">
      <c r="C6" s="318" t="s">
        <v>401</v>
      </c>
    </row>
    <row r="10" spans="1:11" ht="15.75" x14ac:dyDescent="0.25">
      <c r="C10" s="519" t="s">
        <v>106</v>
      </c>
      <c r="D10" s="519"/>
      <c r="E10" s="519"/>
      <c r="F10" s="519"/>
      <c r="G10" s="55"/>
      <c r="H10" s="55"/>
      <c r="I10" s="55"/>
      <c r="J10" s="57"/>
      <c r="K10" s="261">
        <f>'D. Schedule 10 CEC Hist'!K40</f>
        <v>0</v>
      </c>
    </row>
    <row r="11" spans="1:11" ht="30.75" customHeight="1" x14ac:dyDescent="0.25">
      <c r="C11" s="58" t="s">
        <v>107</v>
      </c>
      <c r="D11" s="56"/>
      <c r="E11" s="59"/>
      <c r="F11" s="59"/>
      <c r="G11" s="55"/>
      <c r="H11" s="55"/>
    </row>
    <row r="12" spans="1:11" ht="15.75" x14ac:dyDescent="0.25">
      <c r="C12" s="502" t="s">
        <v>108</v>
      </c>
      <c r="D12" s="502"/>
      <c r="E12" s="502"/>
      <c r="F12" s="502"/>
      <c r="G12" s="520"/>
      <c r="H12" s="521"/>
      <c r="I12" s="55"/>
      <c r="J12" s="55"/>
    </row>
    <row r="13" spans="1:11" x14ac:dyDescent="0.2">
      <c r="C13" s="56"/>
      <c r="D13" s="56"/>
      <c r="E13" s="60"/>
      <c r="F13" s="60"/>
      <c r="G13" s="8"/>
      <c r="H13" s="8"/>
      <c r="I13" s="2"/>
    </row>
    <row r="14" spans="1:11" x14ac:dyDescent="0.2">
      <c r="C14" s="502" t="s">
        <v>109</v>
      </c>
      <c r="D14" s="502"/>
      <c r="E14" s="502"/>
      <c r="F14" s="502"/>
      <c r="G14" s="520">
        <v>0</v>
      </c>
      <c r="H14" s="520"/>
    </row>
    <row r="15" spans="1:11" x14ac:dyDescent="0.2">
      <c r="C15" s="139"/>
      <c r="D15" s="139"/>
      <c r="E15" s="139"/>
      <c r="F15" s="139"/>
      <c r="G15" s="14"/>
      <c r="H15" s="14"/>
    </row>
    <row r="16" spans="1:11" ht="16.5" thickBot="1" x14ac:dyDescent="0.3">
      <c r="C16" s="515" t="s">
        <v>110</v>
      </c>
      <c r="D16" s="515"/>
      <c r="E16" s="515"/>
      <c r="F16" s="515"/>
      <c r="G16" s="516">
        <f>SUM(G12,G14)</f>
        <v>0</v>
      </c>
      <c r="H16" s="516"/>
      <c r="I16" s="61" t="s">
        <v>111</v>
      </c>
      <c r="J16" s="62">
        <f>3/4*G16</f>
        <v>0</v>
      </c>
      <c r="K16" s="63"/>
    </row>
    <row r="17" spans="3:11" ht="13.5" thickTop="1" x14ac:dyDescent="0.2">
      <c r="C17" s="56"/>
      <c r="D17" s="56"/>
      <c r="E17" s="56"/>
      <c r="F17" s="56"/>
      <c r="G17" s="14"/>
      <c r="H17" s="14"/>
      <c r="J17" s="56"/>
    </row>
    <row r="18" spans="3:11" x14ac:dyDescent="0.2">
      <c r="C18" s="502" t="s">
        <v>112</v>
      </c>
      <c r="D18" s="502"/>
      <c r="E18" s="502"/>
      <c r="F18" s="502"/>
      <c r="G18" s="517">
        <v>0</v>
      </c>
      <c r="H18" s="517"/>
      <c r="I18" s="518" t="s">
        <v>113</v>
      </c>
      <c r="J18" s="512">
        <f>IF((G18*0.5)&lt;0, 0, G18*0.5)</f>
        <v>0</v>
      </c>
    </row>
    <row r="19" spans="3:11" x14ac:dyDescent="0.2">
      <c r="C19" s="502" t="s">
        <v>114</v>
      </c>
      <c r="D19" s="502"/>
      <c r="E19" s="502"/>
      <c r="F19" s="502"/>
      <c r="G19" s="517"/>
      <c r="H19" s="517"/>
      <c r="I19" s="518"/>
      <c r="J19" s="513"/>
    </row>
    <row r="20" spans="3:11" ht="13.5" thickBot="1" x14ac:dyDescent="0.25">
      <c r="C20" s="514"/>
      <c r="D20" s="514"/>
      <c r="E20" s="514"/>
      <c r="F20" s="514"/>
      <c r="G20" s="64"/>
      <c r="H20" s="64"/>
      <c r="J20" s="65">
        <f>IF((J16-J18)&lt;0,0,J16-J18)</f>
        <v>0</v>
      </c>
      <c r="K20" s="66">
        <f>J20</f>
        <v>0</v>
      </c>
    </row>
    <row r="21" spans="3:11" ht="13.5" thickTop="1" x14ac:dyDescent="0.2">
      <c r="C21" s="139"/>
      <c r="D21" s="139"/>
      <c r="E21" s="139"/>
      <c r="F21" s="139"/>
      <c r="G21" s="62"/>
      <c r="H21" s="62"/>
    </row>
    <row r="22" spans="3:11" x14ac:dyDescent="0.2">
      <c r="C22" s="502" t="s">
        <v>115</v>
      </c>
      <c r="D22" s="502"/>
      <c r="E22" s="502"/>
      <c r="F22" s="502"/>
      <c r="G22" s="507">
        <v>0</v>
      </c>
      <c r="H22" s="507"/>
      <c r="K22" s="66">
        <f>G22</f>
        <v>0</v>
      </c>
    </row>
    <row r="23" spans="3:11" x14ac:dyDescent="0.2">
      <c r="C23" s="139"/>
      <c r="D23" s="139"/>
      <c r="E23" s="139"/>
      <c r="F23" s="139"/>
      <c r="G23" s="67"/>
      <c r="H23" s="67"/>
    </row>
    <row r="24" spans="3:11" x14ac:dyDescent="0.2">
      <c r="C24" s="139"/>
      <c r="D24" s="139"/>
      <c r="E24" s="139"/>
      <c r="F24" s="213" t="s">
        <v>110</v>
      </c>
      <c r="G24" s="509"/>
      <c r="H24" s="509"/>
      <c r="K24" s="68">
        <f>SUM(K10,K20,K22)</f>
        <v>0</v>
      </c>
    </row>
    <row r="25" spans="3:11" x14ac:dyDescent="0.2">
      <c r="C25" s="139"/>
      <c r="D25" s="139"/>
      <c r="E25" s="139"/>
      <c r="F25" s="139"/>
    </row>
    <row r="26" spans="3:11" x14ac:dyDescent="0.2">
      <c r="C26" s="58" t="s">
        <v>116</v>
      </c>
    </row>
    <row r="28" spans="3:11" x14ac:dyDescent="0.2">
      <c r="C28" s="502" t="s">
        <v>117</v>
      </c>
      <c r="D28" s="502"/>
      <c r="E28" s="502"/>
      <c r="F28" s="502"/>
      <c r="G28" s="510"/>
      <c r="H28" s="511"/>
    </row>
    <row r="29" spans="3:11" x14ac:dyDescent="0.2">
      <c r="C29" s="502" t="s">
        <v>118</v>
      </c>
      <c r="D29" s="502"/>
      <c r="E29" s="502"/>
      <c r="F29" s="502"/>
      <c r="G29" s="511"/>
      <c r="H29" s="511"/>
    </row>
    <row r="30" spans="3:11" x14ac:dyDescent="0.2">
      <c r="C30" s="139"/>
      <c r="D30" s="139"/>
      <c r="E30" s="139"/>
      <c r="F30" s="139"/>
    </row>
    <row r="31" spans="3:11" x14ac:dyDescent="0.2">
      <c r="C31" s="502" t="s">
        <v>109</v>
      </c>
      <c r="D31" s="502"/>
      <c r="E31" s="502"/>
      <c r="F31" s="502"/>
      <c r="G31" s="507">
        <v>0</v>
      </c>
      <c r="H31" s="507"/>
    </row>
    <row r="32" spans="3:11" x14ac:dyDescent="0.2">
      <c r="C32" s="502"/>
      <c r="D32" s="502"/>
      <c r="E32" s="502"/>
      <c r="F32" s="502"/>
      <c r="G32" s="8"/>
      <c r="H32" s="8"/>
    </row>
    <row r="33" spans="3:11" ht="16.5" thickBot="1" x14ac:dyDescent="0.3">
      <c r="C33" s="140"/>
      <c r="D33" s="140"/>
      <c r="E33" s="140"/>
      <c r="F33" s="213" t="s">
        <v>110</v>
      </c>
      <c r="G33" s="508">
        <f>SUM(G31,G28)</f>
        <v>0</v>
      </c>
      <c r="H33" s="508"/>
      <c r="I33" s="214" t="s">
        <v>111</v>
      </c>
      <c r="J33" s="70"/>
      <c r="K33" s="71">
        <f>G33*3/4</f>
        <v>0</v>
      </c>
    </row>
    <row r="34" spans="3:11" ht="13.5" thickTop="1" x14ac:dyDescent="0.2"/>
    <row r="35" spans="3:11" ht="15.75" x14ac:dyDescent="0.25">
      <c r="C35" s="55"/>
      <c r="D35" s="55"/>
      <c r="E35" s="55"/>
    </row>
    <row r="36" spans="3:11" ht="15.75" x14ac:dyDescent="0.25">
      <c r="C36" s="207" t="s">
        <v>119</v>
      </c>
      <c r="D36" s="72"/>
      <c r="E36" s="212"/>
      <c r="F36" s="72"/>
      <c r="G36" s="72"/>
      <c r="H36" s="72"/>
      <c r="I36" s="72"/>
      <c r="J36" s="72"/>
      <c r="K36" s="71">
        <f>K24-K33</f>
        <v>0</v>
      </c>
    </row>
    <row r="37" spans="3:11" x14ac:dyDescent="0.2">
      <c r="C37" s="2"/>
      <c r="D37" s="2"/>
      <c r="E37" s="2"/>
      <c r="F37" s="2"/>
      <c r="G37" s="2"/>
      <c r="H37" s="2"/>
      <c r="I37" s="2"/>
      <c r="J37" s="2"/>
      <c r="K37" s="2"/>
    </row>
    <row r="38" spans="3:11" ht="15.75" x14ac:dyDescent="0.25">
      <c r="C38" s="208" t="s">
        <v>247</v>
      </c>
      <c r="D38" s="208"/>
      <c r="E38" s="209"/>
      <c r="F38" s="209"/>
      <c r="G38" s="209"/>
      <c r="H38" s="208"/>
      <c r="I38" s="210">
        <f>K36</f>
        <v>0</v>
      </c>
      <c r="J38" s="211" t="s">
        <v>121</v>
      </c>
      <c r="K38" s="71">
        <f>I38*0.07</f>
        <v>0</v>
      </c>
    </row>
    <row r="39" spans="3:11" x14ac:dyDescent="0.2">
      <c r="C39" s="2"/>
      <c r="D39" s="2"/>
      <c r="E39" s="2"/>
      <c r="F39" s="2"/>
      <c r="G39" s="2"/>
      <c r="H39" s="2"/>
      <c r="I39" s="2"/>
      <c r="J39" s="2"/>
      <c r="K39" s="2"/>
    </row>
    <row r="40" spans="3:11" x14ac:dyDescent="0.2">
      <c r="C40" s="207" t="s">
        <v>122</v>
      </c>
      <c r="D40" s="207"/>
      <c r="E40" s="207"/>
      <c r="F40" s="207"/>
      <c r="G40" s="72"/>
      <c r="H40" s="72"/>
      <c r="I40" s="72"/>
      <c r="J40" s="72"/>
      <c r="K40" s="71">
        <f>K36-K38</f>
        <v>0</v>
      </c>
    </row>
  </sheetData>
  <mergeCells count="27">
    <mergeCell ref="C32:F32"/>
    <mergeCell ref="G33:H33"/>
    <mergeCell ref="G24:H24"/>
    <mergeCell ref="C28:F28"/>
    <mergeCell ref="G28:H29"/>
    <mergeCell ref="C29:F29"/>
    <mergeCell ref="C31:F31"/>
    <mergeCell ref="G31:H31"/>
    <mergeCell ref="I18:I19"/>
    <mergeCell ref="J18:J19"/>
    <mergeCell ref="C19:F19"/>
    <mergeCell ref="C20:F20"/>
    <mergeCell ref="C22:F22"/>
    <mergeCell ref="G22:H22"/>
    <mergeCell ref="C14:F14"/>
    <mergeCell ref="G14:H14"/>
    <mergeCell ref="C16:F16"/>
    <mergeCell ref="G16:H16"/>
    <mergeCell ref="C18:F18"/>
    <mergeCell ref="G18:H19"/>
    <mergeCell ref="C12:F12"/>
    <mergeCell ref="G12:H12"/>
    <mergeCell ref="C1:E1"/>
    <mergeCell ref="C2:I2"/>
    <mergeCell ref="C3:I3"/>
    <mergeCell ref="C4:I4"/>
    <mergeCell ref="C10:F10"/>
  </mergeCells>
  <phoneticPr fontId="3" type="noConversion"/>
  <pageMargins left="0.35433070866141736" right="0.35433070866141736" top="0.39370078740157483" bottom="0.39370078740157483" header="0.31496062992125984" footer="0.31496062992125984"/>
  <pageSetup scale="80" orientation="portrait" r:id="rId1"/>
  <headerFooter alignWithMargins="0"/>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44"/>
  <sheetViews>
    <sheetView topLeftCell="A7" zoomScaleNormal="100" workbookViewId="0">
      <selection activeCell="H32" sqref="H32"/>
    </sheetView>
  </sheetViews>
  <sheetFormatPr defaultRowHeight="12.75" x14ac:dyDescent="0.2"/>
  <cols>
    <col min="1" max="1" width="3.85546875" style="13" customWidth="1"/>
    <col min="2" max="2" width="3.5703125" style="13" customWidth="1"/>
    <col min="3" max="3" width="56.42578125" style="13" customWidth="1"/>
    <col min="4" max="11" width="18.28515625" style="13" customWidth="1"/>
    <col min="12" max="16384" width="9.140625" style="13"/>
  </cols>
  <sheetData>
    <row r="1" spans="1:11" ht="21.75" x14ac:dyDescent="0.2">
      <c r="A1" s="346"/>
      <c r="C1" s="26"/>
    </row>
    <row r="2" spans="1:11" ht="18" x14ac:dyDescent="0.25">
      <c r="C2" s="505"/>
      <c r="D2" s="505"/>
      <c r="E2" s="505"/>
      <c r="F2" s="505"/>
      <c r="G2" s="505"/>
      <c r="H2" s="505"/>
      <c r="I2" s="505"/>
    </row>
    <row r="3" spans="1:11" ht="18" x14ac:dyDescent="0.25">
      <c r="C3" s="505"/>
      <c r="D3" s="505"/>
      <c r="E3" s="505"/>
      <c r="F3" s="505"/>
      <c r="G3" s="505"/>
      <c r="H3" s="505"/>
      <c r="I3" s="505"/>
    </row>
    <row r="4" spans="1:11" ht="18" x14ac:dyDescent="0.25">
      <c r="C4" s="505"/>
      <c r="D4" s="505"/>
      <c r="E4" s="505"/>
      <c r="F4" s="505"/>
      <c r="G4" s="505"/>
      <c r="H4" s="505"/>
      <c r="I4" s="505"/>
    </row>
    <row r="5" spans="1:11" ht="40.5" customHeight="1" x14ac:dyDescent="0.2"/>
    <row r="6" spans="1:11" ht="40.5" customHeight="1" x14ac:dyDescent="0.2"/>
    <row r="7" spans="1:11" ht="40.5" customHeight="1" x14ac:dyDescent="0.2">
      <c r="C7" s="457" t="s">
        <v>402</v>
      </c>
    </row>
    <row r="8" spans="1:11" ht="18" x14ac:dyDescent="0.2">
      <c r="C8" s="457"/>
    </row>
    <row r="9" spans="1:11" ht="18.75" thickBot="1" x14ac:dyDescent="0.25">
      <c r="C9" s="458" t="s">
        <v>394</v>
      </c>
      <c r="E9" s="74"/>
      <c r="F9" s="74"/>
      <c r="G9" s="74"/>
      <c r="H9" s="74"/>
      <c r="I9" s="75"/>
      <c r="J9" s="75"/>
      <c r="K9" s="75"/>
    </row>
    <row r="10" spans="1:11" ht="13.5" thickBot="1" x14ac:dyDescent="0.25">
      <c r="C10" s="76"/>
      <c r="D10" s="74"/>
      <c r="E10" s="74"/>
      <c r="F10" s="74"/>
      <c r="G10" s="539" t="s">
        <v>235</v>
      </c>
      <c r="H10" s="540"/>
      <c r="I10" s="75"/>
      <c r="J10" s="75"/>
      <c r="K10" s="75"/>
    </row>
    <row r="11" spans="1:11" ht="27.75" thickBot="1" x14ac:dyDescent="0.25">
      <c r="C11" s="77" t="s">
        <v>123</v>
      </c>
      <c r="D11" s="78" t="s">
        <v>232</v>
      </c>
      <c r="E11" s="79" t="s">
        <v>233</v>
      </c>
      <c r="F11" s="80" t="s">
        <v>234</v>
      </c>
      <c r="G11" s="78" t="s">
        <v>107</v>
      </c>
      <c r="H11" s="78" t="s">
        <v>125</v>
      </c>
      <c r="I11" s="80" t="s">
        <v>236</v>
      </c>
      <c r="J11" s="77" t="s">
        <v>126</v>
      </c>
      <c r="K11" s="80" t="s">
        <v>127</v>
      </c>
    </row>
    <row r="12" spans="1:11" x14ac:dyDescent="0.2">
      <c r="C12" s="215"/>
      <c r="D12" s="216"/>
      <c r="E12" s="81"/>
      <c r="F12" s="81"/>
      <c r="G12" s="81"/>
      <c r="H12" s="82"/>
      <c r="I12" s="216"/>
      <c r="J12" s="216"/>
      <c r="K12" s="217"/>
    </row>
    <row r="13" spans="1:11" x14ac:dyDescent="0.2">
      <c r="C13" s="167" t="s">
        <v>128</v>
      </c>
      <c r="D13" s="83">
        <f>'E. Sch 13 Tax Reserves Hist'!F15</f>
        <v>0</v>
      </c>
      <c r="E13" s="462"/>
      <c r="F13" s="84">
        <f>SUM(D13:E13)</f>
        <v>0</v>
      </c>
      <c r="G13" s="462"/>
      <c r="H13" s="463"/>
      <c r="I13" s="83">
        <f>F13+G13-H13</f>
        <v>0</v>
      </c>
      <c r="J13" s="83">
        <f>+I13-F13</f>
        <v>0</v>
      </c>
      <c r="K13" s="465"/>
    </row>
    <row r="14" spans="1:11" x14ac:dyDescent="0.2">
      <c r="C14" s="218" t="s">
        <v>129</v>
      </c>
      <c r="D14" s="83"/>
      <c r="E14" s="85"/>
      <c r="F14" s="85"/>
      <c r="G14" s="85"/>
      <c r="H14" s="86"/>
      <c r="I14" s="87"/>
      <c r="J14" s="83"/>
      <c r="K14" s="168"/>
    </row>
    <row r="15" spans="1:11" x14ac:dyDescent="0.2">
      <c r="C15" s="169" t="s">
        <v>130</v>
      </c>
      <c r="D15" s="83">
        <f>'E. Sch 13 Tax Reserves Hist'!F17</f>
        <v>0</v>
      </c>
      <c r="E15" s="442"/>
      <c r="F15" s="85">
        <f t="shared" ref="F15:F21" si="0">SUM(D15:E15)</f>
        <v>0</v>
      </c>
      <c r="G15" s="442"/>
      <c r="H15" s="464"/>
      <c r="I15" s="83">
        <f t="shared" ref="I15:I21" si="1">F15+G15-H15</f>
        <v>0</v>
      </c>
      <c r="J15" s="83">
        <f t="shared" ref="J15:J21" si="2">+I15-F15</f>
        <v>0</v>
      </c>
      <c r="K15" s="465"/>
    </row>
    <row r="16" spans="1:11" x14ac:dyDescent="0.2">
      <c r="C16" s="167" t="s">
        <v>131</v>
      </c>
      <c r="D16" s="83">
        <f>'E. Sch 13 Tax Reserves Hist'!F18</f>
        <v>0</v>
      </c>
      <c r="E16" s="462"/>
      <c r="F16" s="84">
        <f t="shared" si="0"/>
        <v>0</v>
      </c>
      <c r="G16" s="462"/>
      <c r="H16" s="463"/>
      <c r="I16" s="83">
        <f t="shared" si="1"/>
        <v>0</v>
      </c>
      <c r="J16" s="83">
        <f t="shared" si="2"/>
        <v>0</v>
      </c>
      <c r="K16" s="465"/>
    </row>
    <row r="17" spans="3:11" x14ac:dyDescent="0.2">
      <c r="C17" s="167" t="s">
        <v>132</v>
      </c>
      <c r="D17" s="83">
        <f>'E. Sch 13 Tax Reserves Hist'!F19</f>
        <v>0</v>
      </c>
      <c r="E17" s="462"/>
      <c r="F17" s="84">
        <f t="shared" si="0"/>
        <v>0</v>
      </c>
      <c r="G17" s="462"/>
      <c r="H17" s="463"/>
      <c r="I17" s="83">
        <f t="shared" si="1"/>
        <v>0</v>
      </c>
      <c r="J17" s="83">
        <f t="shared" si="2"/>
        <v>0</v>
      </c>
      <c r="K17" s="465"/>
    </row>
    <row r="18" spans="3:11" x14ac:dyDescent="0.2">
      <c r="C18" s="167" t="s">
        <v>133</v>
      </c>
      <c r="D18" s="83">
        <f>'E. Sch 13 Tax Reserves Hist'!F20</f>
        <v>0</v>
      </c>
      <c r="E18" s="462"/>
      <c r="F18" s="84">
        <f t="shared" si="0"/>
        <v>0</v>
      </c>
      <c r="G18" s="462"/>
      <c r="H18" s="463"/>
      <c r="I18" s="83">
        <f t="shared" si="1"/>
        <v>0</v>
      </c>
      <c r="J18" s="83">
        <f t="shared" si="2"/>
        <v>0</v>
      </c>
      <c r="K18" s="465"/>
    </row>
    <row r="19" spans="3:11" x14ac:dyDescent="0.2">
      <c r="C19" s="167" t="s">
        <v>134</v>
      </c>
      <c r="D19" s="83">
        <f>'E. Sch 13 Tax Reserves Hist'!F21</f>
        <v>0</v>
      </c>
      <c r="E19" s="462"/>
      <c r="F19" s="84">
        <f t="shared" si="0"/>
        <v>0</v>
      </c>
      <c r="G19" s="462"/>
      <c r="H19" s="463"/>
      <c r="I19" s="83">
        <f t="shared" si="1"/>
        <v>0</v>
      </c>
      <c r="J19" s="83">
        <f t="shared" si="2"/>
        <v>0</v>
      </c>
      <c r="K19" s="465"/>
    </row>
    <row r="20" spans="3:11" x14ac:dyDescent="0.2">
      <c r="C20" s="459"/>
      <c r="D20" s="83">
        <f>'E. Sch 13 Tax Reserves Hist'!F25</f>
        <v>0</v>
      </c>
      <c r="E20" s="462"/>
      <c r="F20" s="84">
        <f t="shared" si="0"/>
        <v>0</v>
      </c>
      <c r="G20" s="462"/>
      <c r="H20" s="463"/>
      <c r="I20" s="83">
        <f t="shared" si="1"/>
        <v>0</v>
      </c>
      <c r="J20" s="83">
        <f t="shared" si="2"/>
        <v>0</v>
      </c>
      <c r="K20" s="465"/>
    </row>
    <row r="21" spans="3:11" ht="16.5" thickBot="1" x14ac:dyDescent="0.25">
      <c r="C21" s="460"/>
      <c r="D21" s="83">
        <f>'E. Sch 13 Tax Reserves Hist'!F26</f>
        <v>0</v>
      </c>
      <c r="E21" s="462"/>
      <c r="F21" s="84">
        <f t="shared" si="0"/>
        <v>0</v>
      </c>
      <c r="G21" s="462"/>
      <c r="H21" s="463"/>
      <c r="I21" s="83">
        <f t="shared" si="1"/>
        <v>0</v>
      </c>
      <c r="J21" s="83">
        <f t="shared" si="2"/>
        <v>0</v>
      </c>
      <c r="K21" s="465"/>
    </row>
    <row r="22" spans="3:11" ht="19.5" thickBot="1" x14ac:dyDescent="0.25">
      <c r="C22" s="88" t="s">
        <v>3</v>
      </c>
      <c r="D22" s="89">
        <f t="shared" ref="D22:K22" si="3">SUM(D15:D21)</f>
        <v>0</v>
      </c>
      <c r="E22" s="89">
        <f t="shared" si="3"/>
        <v>0</v>
      </c>
      <c r="F22" s="89">
        <f t="shared" si="3"/>
        <v>0</v>
      </c>
      <c r="G22" s="89">
        <f t="shared" si="3"/>
        <v>0</v>
      </c>
      <c r="H22" s="89">
        <f t="shared" si="3"/>
        <v>0</v>
      </c>
      <c r="I22" s="89">
        <f t="shared" si="3"/>
        <v>0</v>
      </c>
      <c r="J22" s="89">
        <f t="shared" si="3"/>
        <v>0</v>
      </c>
      <c r="K22" s="90">
        <f t="shared" si="3"/>
        <v>0</v>
      </c>
    </row>
    <row r="23" spans="3:11" x14ac:dyDescent="0.2">
      <c r="C23" s="170"/>
      <c r="D23" s="91">
        <v>0</v>
      </c>
      <c r="E23" s="92"/>
      <c r="F23" s="92"/>
      <c r="G23" s="92"/>
      <c r="H23" s="93"/>
      <c r="I23" s="94"/>
      <c r="J23" s="94"/>
      <c r="K23" s="219"/>
    </row>
    <row r="24" spans="3:11" x14ac:dyDescent="0.2">
      <c r="C24" s="218" t="s">
        <v>135</v>
      </c>
      <c r="D24" s="83"/>
      <c r="E24" s="85"/>
      <c r="F24" s="85"/>
      <c r="G24" s="85"/>
      <c r="H24" s="86"/>
      <c r="I24" s="87"/>
      <c r="J24" s="83"/>
      <c r="K24" s="168"/>
    </row>
    <row r="25" spans="3:11" x14ac:dyDescent="0.2">
      <c r="C25" s="167" t="s">
        <v>136</v>
      </c>
      <c r="D25" s="83">
        <f>'E. Sch 13 Tax Reserves Hist'!F30</f>
        <v>0</v>
      </c>
      <c r="E25" s="462"/>
      <c r="F25" s="84">
        <f t="shared" ref="F25:F40" si="4">SUM(D25:E25)</f>
        <v>0</v>
      </c>
      <c r="G25" s="462"/>
      <c r="H25" s="463"/>
      <c r="I25" s="83">
        <f t="shared" ref="I25:I42" si="5">F25+G25-H25</f>
        <v>0</v>
      </c>
      <c r="J25" s="83">
        <f t="shared" ref="J25:J40" si="6">+I25-F25</f>
        <v>0</v>
      </c>
      <c r="K25" s="465"/>
    </row>
    <row r="26" spans="3:11" x14ac:dyDescent="0.2">
      <c r="C26" s="167" t="s">
        <v>137</v>
      </c>
      <c r="D26" s="83">
        <f>'E. Sch 13 Tax Reserves Hist'!F31</f>
        <v>0</v>
      </c>
      <c r="E26" s="462"/>
      <c r="F26" s="84">
        <f t="shared" si="4"/>
        <v>0</v>
      </c>
      <c r="G26" s="462"/>
      <c r="H26" s="463"/>
      <c r="I26" s="83">
        <f t="shared" si="5"/>
        <v>0</v>
      </c>
      <c r="J26" s="83">
        <f t="shared" si="6"/>
        <v>0</v>
      </c>
      <c r="K26" s="465"/>
    </row>
    <row r="27" spans="3:11" x14ac:dyDescent="0.2">
      <c r="C27" s="167" t="s">
        <v>138</v>
      </c>
      <c r="D27" s="83">
        <f>'E. Sch 13 Tax Reserves Hist'!F32</f>
        <v>0</v>
      </c>
      <c r="E27" s="462"/>
      <c r="F27" s="84">
        <f t="shared" si="4"/>
        <v>0</v>
      </c>
      <c r="G27" s="462"/>
      <c r="H27" s="463"/>
      <c r="I27" s="83">
        <f t="shared" si="5"/>
        <v>0</v>
      </c>
      <c r="J27" s="83">
        <f t="shared" si="6"/>
        <v>0</v>
      </c>
      <c r="K27" s="465"/>
    </row>
    <row r="28" spans="3:11" x14ac:dyDescent="0.2">
      <c r="C28" s="220" t="s">
        <v>139</v>
      </c>
      <c r="D28" s="83">
        <f>'E. Sch 13 Tax Reserves Hist'!F33</f>
        <v>0</v>
      </c>
      <c r="E28" s="462"/>
      <c r="F28" s="84">
        <f t="shared" si="4"/>
        <v>0</v>
      </c>
      <c r="G28" s="462"/>
      <c r="H28" s="463"/>
      <c r="I28" s="83">
        <f t="shared" si="5"/>
        <v>0</v>
      </c>
      <c r="J28" s="83">
        <f t="shared" si="6"/>
        <v>0</v>
      </c>
      <c r="K28" s="465"/>
    </row>
    <row r="29" spans="3:11" x14ac:dyDescent="0.2">
      <c r="C29" s="220" t="s">
        <v>140</v>
      </c>
      <c r="D29" s="83">
        <f>'E. Sch 13 Tax Reserves Hist'!F34</f>
        <v>0</v>
      </c>
      <c r="E29" s="462"/>
      <c r="F29" s="84">
        <f t="shared" si="4"/>
        <v>0</v>
      </c>
      <c r="G29" s="462"/>
      <c r="H29" s="463"/>
      <c r="I29" s="83">
        <f t="shared" si="5"/>
        <v>0</v>
      </c>
      <c r="J29" s="83">
        <f t="shared" si="6"/>
        <v>0</v>
      </c>
      <c r="K29" s="465"/>
    </row>
    <row r="30" spans="3:11" x14ac:dyDescent="0.2">
      <c r="C30" s="220" t="s">
        <v>141</v>
      </c>
      <c r="D30" s="83">
        <f>'E. Sch 13 Tax Reserves Hist'!F35</f>
        <v>0</v>
      </c>
      <c r="E30" s="462"/>
      <c r="F30" s="84">
        <f t="shared" si="4"/>
        <v>0</v>
      </c>
      <c r="G30" s="462"/>
      <c r="H30" s="463"/>
      <c r="I30" s="83">
        <f t="shared" si="5"/>
        <v>0</v>
      </c>
      <c r="J30" s="83">
        <f t="shared" si="6"/>
        <v>0</v>
      </c>
      <c r="K30" s="465"/>
    </row>
    <row r="31" spans="3:11" x14ac:dyDescent="0.2">
      <c r="C31" s="220" t="s">
        <v>142</v>
      </c>
      <c r="D31" s="83">
        <f>'E. Sch 13 Tax Reserves Hist'!F36</f>
        <v>0</v>
      </c>
      <c r="E31" s="462"/>
      <c r="F31" s="84">
        <f t="shared" si="4"/>
        <v>0</v>
      </c>
      <c r="G31" s="462"/>
      <c r="H31" s="463"/>
      <c r="I31" s="83">
        <f t="shared" si="5"/>
        <v>0</v>
      </c>
      <c r="J31" s="83">
        <f t="shared" si="6"/>
        <v>0</v>
      </c>
      <c r="K31" s="465"/>
    </row>
    <row r="32" spans="3:11" x14ac:dyDescent="0.2">
      <c r="C32" s="220" t="s">
        <v>143</v>
      </c>
      <c r="D32" s="83">
        <f>'E. Sch 13 Tax Reserves Hist'!F37</f>
        <v>1081373</v>
      </c>
      <c r="E32" s="462"/>
      <c r="F32" s="84">
        <f t="shared" si="4"/>
        <v>1081373</v>
      </c>
      <c r="G32" s="462">
        <v>10000</v>
      </c>
      <c r="H32" s="463"/>
      <c r="I32" s="83">
        <f t="shared" si="5"/>
        <v>1091373</v>
      </c>
      <c r="J32" s="83">
        <f t="shared" si="6"/>
        <v>10000</v>
      </c>
      <c r="K32" s="465"/>
    </row>
    <row r="33" spans="3:11" x14ac:dyDescent="0.2">
      <c r="C33" s="167" t="s">
        <v>144</v>
      </c>
      <c r="D33" s="83">
        <f>'E. Sch 13 Tax Reserves Hist'!F38</f>
        <v>0</v>
      </c>
      <c r="E33" s="462"/>
      <c r="F33" s="84">
        <f t="shared" si="4"/>
        <v>0</v>
      </c>
      <c r="G33" s="462"/>
      <c r="H33" s="463"/>
      <c r="I33" s="83">
        <f t="shared" si="5"/>
        <v>0</v>
      </c>
      <c r="J33" s="83">
        <f t="shared" si="6"/>
        <v>0</v>
      </c>
      <c r="K33" s="465"/>
    </row>
    <row r="34" spans="3:11" x14ac:dyDescent="0.2">
      <c r="C34" s="167" t="s">
        <v>145</v>
      </c>
      <c r="D34" s="83">
        <f>'E. Sch 13 Tax Reserves Hist'!F39</f>
        <v>0</v>
      </c>
      <c r="E34" s="462"/>
      <c r="F34" s="84">
        <f t="shared" si="4"/>
        <v>0</v>
      </c>
      <c r="G34" s="462"/>
      <c r="H34" s="463"/>
      <c r="I34" s="83">
        <f t="shared" si="5"/>
        <v>0</v>
      </c>
      <c r="J34" s="83">
        <f t="shared" si="6"/>
        <v>0</v>
      </c>
      <c r="K34" s="465"/>
    </row>
    <row r="35" spans="3:11" x14ac:dyDescent="0.2">
      <c r="C35" s="167" t="s">
        <v>146</v>
      </c>
      <c r="D35" s="83">
        <f>'E. Sch 13 Tax Reserves Hist'!F40</f>
        <v>0</v>
      </c>
      <c r="E35" s="462"/>
      <c r="F35" s="84">
        <f t="shared" si="4"/>
        <v>0</v>
      </c>
      <c r="G35" s="462"/>
      <c r="H35" s="463"/>
      <c r="I35" s="83">
        <f t="shared" si="5"/>
        <v>0</v>
      </c>
      <c r="J35" s="83">
        <f t="shared" si="6"/>
        <v>0</v>
      </c>
      <c r="K35" s="465"/>
    </row>
    <row r="36" spans="3:11" x14ac:dyDescent="0.2">
      <c r="C36" s="167" t="s">
        <v>147</v>
      </c>
      <c r="D36" s="83">
        <f>'E. Sch 13 Tax Reserves Hist'!F41</f>
        <v>0</v>
      </c>
      <c r="E36" s="462"/>
      <c r="F36" s="84">
        <f t="shared" si="4"/>
        <v>0</v>
      </c>
      <c r="G36" s="462"/>
      <c r="H36" s="463"/>
      <c r="I36" s="83">
        <f t="shared" si="5"/>
        <v>0</v>
      </c>
      <c r="J36" s="83">
        <f t="shared" si="6"/>
        <v>0</v>
      </c>
      <c r="K36" s="465"/>
    </row>
    <row r="37" spans="3:11" x14ac:dyDescent="0.2">
      <c r="C37" s="167" t="s">
        <v>148</v>
      </c>
      <c r="D37" s="83">
        <f>'E. Sch 13 Tax Reserves Hist'!F42</f>
        <v>0</v>
      </c>
      <c r="E37" s="462"/>
      <c r="F37" s="84">
        <f t="shared" si="4"/>
        <v>0</v>
      </c>
      <c r="G37" s="462"/>
      <c r="H37" s="463"/>
      <c r="I37" s="83">
        <f t="shared" si="5"/>
        <v>0</v>
      </c>
      <c r="J37" s="83">
        <f t="shared" si="6"/>
        <v>0</v>
      </c>
      <c r="K37" s="465"/>
    </row>
    <row r="38" spans="3:11" ht="24" x14ac:dyDescent="0.2">
      <c r="C38" s="167" t="s">
        <v>149</v>
      </c>
      <c r="D38" s="83">
        <f>'E. Sch 13 Tax Reserves Hist'!F43</f>
        <v>0</v>
      </c>
      <c r="E38" s="462"/>
      <c r="F38" s="84">
        <f t="shared" si="4"/>
        <v>0</v>
      </c>
      <c r="G38" s="462"/>
      <c r="H38" s="463"/>
      <c r="I38" s="83">
        <f t="shared" si="5"/>
        <v>0</v>
      </c>
      <c r="J38" s="83">
        <f t="shared" si="6"/>
        <v>0</v>
      </c>
      <c r="K38" s="465"/>
    </row>
    <row r="39" spans="3:11" ht="24" x14ac:dyDescent="0.2">
      <c r="C39" s="167" t="s">
        <v>150</v>
      </c>
      <c r="D39" s="83">
        <f>'E. Sch 13 Tax Reserves Hist'!F44</f>
        <v>0</v>
      </c>
      <c r="E39" s="462"/>
      <c r="F39" s="84">
        <f t="shared" si="4"/>
        <v>0</v>
      </c>
      <c r="G39" s="462"/>
      <c r="H39" s="463"/>
      <c r="I39" s="83">
        <f t="shared" si="5"/>
        <v>0</v>
      </c>
      <c r="J39" s="83">
        <f t="shared" si="6"/>
        <v>0</v>
      </c>
      <c r="K39" s="465"/>
    </row>
    <row r="40" spans="3:11" x14ac:dyDescent="0.2">
      <c r="C40" s="167" t="s">
        <v>151</v>
      </c>
      <c r="D40" s="83">
        <f>'E. Sch 13 Tax Reserves Hist'!F45</f>
        <v>0</v>
      </c>
      <c r="E40" s="462"/>
      <c r="F40" s="84">
        <f t="shared" si="4"/>
        <v>0</v>
      </c>
      <c r="G40" s="462"/>
      <c r="H40" s="463"/>
      <c r="I40" s="83">
        <f t="shared" si="5"/>
        <v>0</v>
      </c>
      <c r="J40" s="83">
        <f t="shared" si="6"/>
        <v>0</v>
      </c>
      <c r="K40" s="465"/>
    </row>
    <row r="41" spans="3:11" x14ac:dyDescent="0.2">
      <c r="C41" s="459"/>
      <c r="D41" s="83">
        <f>'E. Sch 13 Tax Reserves Hist'!F49</f>
        <v>0</v>
      </c>
      <c r="E41" s="462"/>
      <c r="F41" s="84">
        <f>SUM(D41:E41)</f>
        <v>0</v>
      </c>
      <c r="G41" s="462"/>
      <c r="H41" s="463"/>
      <c r="I41" s="83">
        <f t="shared" si="5"/>
        <v>0</v>
      </c>
      <c r="J41" s="83">
        <f>+I41-F41</f>
        <v>0</v>
      </c>
      <c r="K41" s="465"/>
    </row>
    <row r="42" spans="3:11" ht="13.5" thickBot="1" x14ac:dyDescent="0.25">
      <c r="C42" s="461"/>
      <c r="D42" s="83">
        <f>'E. Sch 13 Tax Reserves Hist'!F50</f>
        <v>0</v>
      </c>
      <c r="E42" s="462"/>
      <c r="F42" s="84">
        <f>SUM(D42:E42)</f>
        <v>0</v>
      </c>
      <c r="G42" s="462"/>
      <c r="H42" s="463"/>
      <c r="I42" s="83">
        <f t="shared" si="5"/>
        <v>0</v>
      </c>
      <c r="J42" s="83">
        <f>+I42-F42</f>
        <v>0</v>
      </c>
      <c r="K42" s="465"/>
    </row>
    <row r="43" spans="3:11" ht="19.5" thickBot="1" x14ac:dyDescent="0.25">
      <c r="C43" s="88" t="s">
        <v>152</v>
      </c>
      <c r="D43" s="95">
        <f>SUM(D25:D42)</f>
        <v>1081373</v>
      </c>
      <c r="E43" s="95">
        <f t="shared" ref="E43:K43" si="7">SUM(E25:E42)</f>
        <v>0</v>
      </c>
      <c r="F43" s="95">
        <f t="shared" si="7"/>
        <v>1081373</v>
      </c>
      <c r="G43" s="95">
        <f t="shared" si="7"/>
        <v>10000</v>
      </c>
      <c r="H43" s="95">
        <f t="shared" si="7"/>
        <v>0</v>
      </c>
      <c r="I43" s="95">
        <f t="shared" si="7"/>
        <v>1091373</v>
      </c>
      <c r="J43" s="95">
        <f t="shared" si="7"/>
        <v>10000</v>
      </c>
      <c r="K43" s="96">
        <f t="shared" si="7"/>
        <v>0</v>
      </c>
    </row>
    <row r="44" spans="3:11" ht="15.75" x14ac:dyDescent="0.2">
      <c r="C44" s="97"/>
      <c r="D44" s="98">
        <v>0</v>
      </c>
      <c r="E44" s="99"/>
      <c r="F44" s="99"/>
      <c r="G44" s="99"/>
      <c r="H44" s="100"/>
      <c r="I44" s="101"/>
      <c r="J44" s="101"/>
      <c r="K44" s="101"/>
    </row>
  </sheetData>
  <mergeCells count="4">
    <mergeCell ref="G10:H10"/>
    <mergeCell ref="C2:I2"/>
    <mergeCell ref="C3:I3"/>
    <mergeCell ref="C4:I4"/>
  </mergeCells>
  <phoneticPr fontId="3" type="noConversion"/>
  <conditionalFormatting sqref="D22">
    <cfRule type="cellIs" dxfId="15" priority="1" stopIfTrue="1" operator="notEqual">
      <formula>#REF!</formula>
    </cfRule>
  </conditionalFormatting>
  <conditionalFormatting sqref="D43">
    <cfRule type="cellIs" dxfId="14" priority="2" stopIfTrue="1" operator="notEqual">
      <formula>#REF!</formula>
    </cfRule>
  </conditionalFormatting>
  <conditionalFormatting sqref="D13 D15:D21 D25:D42">
    <cfRule type="cellIs" dxfId="13" priority="3" stopIfTrue="1" operator="lessThan">
      <formula>0</formula>
    </cfRule>
  </conditionalFormatting>
  <pageMargins left="0.35433070866141736" right="0.15748031496062992" top="0.39370078740157483" bottom="0.19685039370078741" header="0.51181102362204722" footer="0.51181102362204722"/>
  <pageSetup scale="6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26"/>
  <sheetViews>
    <sheetView zoomScaleNormal="100" workbookViewId="0">
      <selection activeCell="I11" sqref="I11"/>
    </sheetView>
  </sheetViews>
  <sheetFormatPr defaultRowHeight="12.75" x14ac:dyDescent="0.2"/>
  <cols>
    <col min="1" max="2" width="3.7109375" style="13" customWidth="1"/>
    <col min="3" max="3" width="25" style="13" customWidth="1"/>
    <col min="4" max="4" width="9.140625" style="13"/>
    <col min="5" max="5" width="28" style="13" customWidth="1"/>
    <col min="6" max="6" width="12.85546875" style="13" customWidth="1"/>
    <col min="7" max="16384" width="9.140625" style="13"/>
  </cols>
  <sheetData>
    <row r="1" spans="1:9" ht="21.75" x14ac:dyDescent="0.2">
      <c r="A1" s="346"/>
      <c r="C1" s="504"/>
      <c r="D1" s="504"/>
      <c r="E1" s="504"/>
    </row>
    <row r="2" spans="1:9" ht="18" x14ac:dyDescent="0.25">
      <c r="C2" s="505"/>
      <c r="D2" s="505"/>
      <c r="E2" s="505"/>
      <c r="F2" s="505"/>
      <c r="G2" s="505"/>
      <c r="H2" s="505"/>
      <c r="I2" s="505"/>
    </row>
    <row r="3" spans="1:9" ht="42.75" customHeight="1" x14ac:dyDescent="0.25">
      <c r="C3" s="505"/>
      <c r="D3" s="505"/>
      <c r="E3" s="505"/>
      <c r="F3" s="505"/>
      <c r="G3" s="505"/>
      <c r="H3" s="505"/>
      <c r="I3" s="505"/>
    </row>
    <row r="4" spans="1:9" ht="18" x14ac:dyDescent="0.25">
      <c r="C4" s="505"/>
      <c r="D4" s="505"/>
      <c r="E4" s="505"/>
      <c r="F4" s="505"/>
      <c r="G4" s="505"/>
      <c r="H4" s="505"/>
      <c r="I4" s="505"/>
    </row>
    <row r="5" spans="1:9" ht="30" customHeight="1" x14ac:dyDescent="0.2"/>
    <row r="7" spans="1:9" ht="18" x14ac:dyDescent="0.25">
      <c r="C7" s="434" t="s">
        <v>396</v>
      </c>
      <c r="D7" s="434"/>
      <c r="E7" s="434"/>
    </row>
    <row r="8" spans="1:9" ht="18" x14ac:dyDescent="0.25">
      <c r="C8" s="434"/>
      <c r="D8" s="434"/>
      <c r="E8" s="434"/>
    </row>
    <row r="9" spans="1:9" ht="18" x14ac:dyDescent="0.25">
      <c r="C9" s="434" t="s">
        <v>403</v>
      </c>
      <c r="D9" s="466"/>
      <c r="E9" s="466"/>
      <c r="F9" s="102"/>
      <c r="G9" s="103"/>
    </row>
    <row r="10" spans="1:9" ht="19.5" x14ac:dyDescent="0.35">
      <c r="C10" s="467"/>
      <c r="D10" s="468"/>
      <c r="E10" s="468"/>
      <c r="F10" s="134"/>
      <c r="G10" s="55"/>
    </row>
    <row r="11" spans="1:9" x14ac:dyDescent="0.2">
      <c r="C11" s="525" t="s">
        <v>153</v>
      </c>
      <c r="D11" s="526"/>
      <c r="E11" s="527"/>
      <c r="F11" s="44" t="s">
        <v>3</v>
      </c>
      <c r="G11" s="104"/>
    </row>
    <row r="12" spans="1:9" x14ac:dyDescent="0.2">
      <c r="C12" s="528" t="s">
        <v>238</v>
      </c>
      <c r="D12" s="529"/>
      <c r="E12" s="530"/>
      <c r="F12" s="376">
        <f>'F. Sch 7-1 Loss Cfwd Hist'!H14</f>
        <v>0</v>
      </c>
      <c r="G12" s="106"/>
    </row>
    <row r="13" spans="1:9" x14ac:dyDescent="0.2">
      <c r="C13" s="542" t="s">
        <v>243</v>
      </c>
      <c r="D13" s="542"/>
      <c r="E13" s="542"/>
      <c r="F13" s="481"/>
      <c r="G13" s="106"/>
    </row>
    <row r="14" spans="1:9" x14ac:dyDescent="0.2">
      <c r="C14" s="541" t="s">
        <v>156</v>
      </c>
      <c r="D14" s="541"/>
      <c r="E14" s="541"/>
      <c r="F14" s="482"/>
      <c r="G14" s="106"/>
    </row>
    <row r="15" spans="1:9" x14ac:dyDescent="0.2">
      <c r="C15" s="107" t="s">
        <v>157</v>
      </c>
      <c r="D15" s="108"/>
      <c r="E15" s="109"/>
      <c r="F15" s="105">
        <f>F12-F13+F14</f>
        <v>0</v>
      </c>
      <c r="G15" s="106"/>
    </row>
    <row r="16" spans="1:9" x14ac:dyDescent="0.2">
      <c r="C16" s="110" t="s">
        <v>239</v>
      </c>
      <c r="D16" s="108"/>
      <c r="E16" s="109"/>
      <c r="F16" s="482"/>
      <c r="G16" s="106"/>
    </row>
    <row r="17" spans="3:7" x14ac:dyDescent="0.2">
      <c r="C17" s="107" t="s">
        <v>240</v>
      </c>
      <c r="D17" s="108"/>
      <c r="E17" s="109"/>
      <c r="F17" s="105">
        <f>F15-F16</f>
        <v>0</v>
      </c>
      <c r="G17" s="106"/>
    </row>
    <row r="18" spans="3:7" x14ac:dyDescent="0.2">
      <c r="C18" s="104"/>
      <c r="D18" s="104"/>
      <c r="E18" s="104"/>
      <c r="F18" s="106"/>
      <c r="G18" s="106"/>
    </row>
    <row r="19" spans="3:7" x14ac:dyDescent="0.2">
      <c r="C19" s="525" t="s">
        <v>160</v>
      </c>
      <c r="D19" s="526"/>
      <c r="E19" s="527"/>
      <c r="F19" s="44" t="s">
        <v>3</v>
      </c>
      <c r="G19" s="106"/>
    </row>
    <row r="20" spans="3:7" x14ac:dyDescent="0.2">
      <c r="C20" s="528" t="s">
        <v>238</v>
      </c>
      <c r="D20" s="529"/>
      <c r="E20" s="530"/>
      <c r="F20" s="376">
        <f>'F. Sch 7-1 Loss Cfwd Hist'!H17</f>
        <v>0</v>
      </c>
      <c r="G20" s="106"/>
    </row>
    <row r="21" spans="3:7" ht="12.75" customHeight="1" x14ac:dyDescent="0.2">
      <c r="C21" s="542" t="s">
        <v>243</v>
      </c>
      <c r="D21" s="542"/>
      <c r="E21" s="542"/>
      <c r="F21" s="481"/>
      <c r="G21" s="106"/>
    </row>
    <row r="22" spans="3:7" x14ac:dyDescent="0.2">
      <c r="C22" s="541" t="s">
        <v>156</v>
      </c>
      <c r="D22" s="541"/>
      <c r="E22" s="541"/>
      <c r="F22" s="482"/>
      <c r="G22" s="106"/>
    </row>
    <row r="23" spans="3:7" x14ac:dyDescent="0.2">
      <c r="C23" s="107" t="s">
        <v>157</v>
      </c>
      <c r="D23" s="108"/>
      <c r="E23" s="109"/>
      <c r="F23" s="105">
        <f>F20-F21+F22</f>
        <v>0</v>
      </c>
      <c r="G23" s="106"/>
    </row>
    <row r="24" spans="3:7" x14ac:dyDescent="0.2">
      <c r="C24" s="110" t="s">
        <v>239</v>
      </c>
      <c r="D24" s="108"/>
      <c r="E24" s="109"/>
      <c r="F24" s="482"/>
      <c r="G24" s="106"/>
    </row>
    <row r="25" spans="3:7" x14ac:dyDescent="0.2">
      <c r="C25" s="107" t="s">
        <v>240</v>
      </c>
      <c r="D25" s="108"/>
      <c r="E25" s="109"/>
      <c r="F25" s="105">
        <f>F23-F24</f>
        <v>0</v>
      </c>
      <c r="G25" s="106"/>
    </row>
    <row r="26" spans="3:7" x14ac:dyDescent="0.2">
      <c r="C26" s="111"/>
      <c r="D26" s="104"/>
      <c r="E26" s="104"/>
      <c r="F26" s="106"/>
      <c r="G26" s="106"/>
    </row>
  </sheetData>
  <mergeCells count="12">
    <mergeCell ref="C22:E22"/>
    <mergeCell ref="C20:E20"/>
    <mergeCell ref="C1:E1"/>
    <mergeCell ref="C13:E13"/>
    <mergeCell ref="C14:E14"/>
    <mergeCell ref="C19:E19"/>
    <mergeCell ref="C11:E11"/>
    <mergeCell ref="C12:E12"/>
    <mergeCell ref="C2:I2"/>
    <mergeCell ref="C3:I3"/>
    <mergeCell ref="C4:I4"/>
    <mergeCell ref="C21:E21"/>
  </mergeCells>
  <phoneticPr fontId="3" type="noConversion"/>
  <pageMargins left="0.75" right="0.75" top="1" bottom="1" header="0.5" footer="0.5"/>
  <pageSetup orientation="landscape" r:id="rId1"/>
  <headerFooter alignWithMargins="0"/>
  <colBreaks count="1" manualBreakCount="1">
    <brk id="13"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114"/>
  <sheetViews>
    <sheetView topLeftCell="A94" zoomScaleNormal="100" workbookViewId="0">
      <selection activeCell="E114" sqref="E114"/>
    </sheetView>
  </sheetViews>
  <sheetFormatPr defaultRowHeight="12.75" x14ac:dyDescent="0.2"/>
  <cols>
    <col min="1" max="1" width="1.7109375" style="13" customWidth="1"/>
    <col min="2" max="2" width="16.7109375" style="13" customWidth="1"/>
    <col min="3" max="3" width="35.5703125" style="13" customWidth="1"/>
    <col min="4" max="4" width="11.42578125" style="69" customWidth="1"/>
    <col min="5" max="5" width="13.7109375" style="13" customWidth="1"/>
    <col min="6" max="6" width="9.140625" style="13"/>
    <col min="7" max="7" width="35.5703125" style="13" customWidth="1"/>
    <col min="8" max="8" width="10.140625" style="69" customWidth="1"/>
    <col min="9" max="9" width="14.7109375" style="13" customWidth="1"/>
    <col min="10" max="16384" width="9.140625" style="13"/>
  </cols>
  <sheetData>
    <row r="1" spans="1:9" ht="45.75" customHeight="1" x14ac:dyDescent="0.2">
      <c r="A1" s="346"/>
      <c r="C1" s="504"/>
      <c r="D1" s="504"/>
      <c r="E1" s="504"/>
    </row>
    <row r="2" spans="1:9" ht="45.75" customHeight="1" x14ac:dyDescent="0.25">
      <c r="C2" s="505"/>
      <c r="D2" s="505"/>
      <c r="E2" s="505"/>
      <c r="F2" s="505"/>
      <c r="G2" s="505"/>
      <c r="H2" s="505"/>
      <c r="I2" s="505"/>
    </row>
    <row r="3" spans="1:9" ht="45.75" customHeight="1" x14ac:dyDescent="0.25">
      <c r="C3" s="505"/>
      <c r="D3" s="505"/>
      <c r="E3" s="505"/>
      <c r="F3" s="505"/>
      <c r="G3" s="505"/>
      <c r="H3" s="505"/>
      <c r="I3" s="505"/>
    </row>
    <row r="4" spans="1:9" ht="18" x14ac:dyDescent="0.25">
      <c r="C4" s="505"/>
      <c r="D4" s="505"/>
      <c r="E4" s="505"/>
      <c r="F4" s="505"/>
      <c r="G4" s="505"/>
      <c r="H4" s="505"/>
      <c r="I4" s="505"/>
    </row>
    <row r="5" spans="1:9" ht="23.25" x14ac:dyDescent="0.35">
      <c r="B5" s="469" t="s">
        <v>404</v>
      </c>
    </row>
    <row r="6" spans="1:9" ht="23.25" x14ac:dyDescent="0.35">
      <c r="D6" s="320"/>
      <c r="E6" s="320"/>
    </row>
    <row r="7" spans="1:9" ht="36" x14ac:dyDescent="0.2">
      <c r="C7" s="146"/>
      <c r="D7" s="15" t="s">
        <v>4</v>
      </c>
      <c r="E7" s="16" t="s">
        <v>273</v>
      </c>
    </row>
    <row r="8" spans="1:9" x14ac:dyDescent="0.2">
      <c r="C8" s="17" t="s">
        <v>7</v>
      </c>
      <c r="D8" s="18" t="s">
        <v>0</v>
      </c>
      <c r="E8" s="294">
        <v>606729</v>
      </c>
    </row>
    <row r="9" spans="1:9" x14ac:dyDescent="0.2">
      <c r="C9" s="549"/>
      <c r="D9" s="549"/>
      <c r="E9" s="549"/>
    </row>
    <row r="10" spans="1:9" x14ac:dyDescent="0.2">
      <c r="C10" s="550" t="s">
        <v>8</v>
      </c>
      <c r="D10" s="550"/>
      <c r="E10" s="550"/>
    </row>
    <row r="11" spans="1:9" x14ac:dyDescent="0.2">
      <c r="C11" s="22" t="s">
        <v>9</v>
      </c>
      <c r="D11" s="221">
        <v>103</v>
      </c>
      <c r="E11" s="273"/>
    </row>
    <row r="12" spans="1:9" x14ac:dyDescent="0.2">
      <c r="C12" s="22" t="s">
        <v>10</v>
      </c>
      <c r="D12" s="221">
        <v>104</v>
      </c>
      <c r="E12" s="294">
        <v>1255000</v>
      </c>
    </row>
    <row r="13" spans="1:9" x14ac:dyDescent="0.2">
      <c r="C13" s="22" t="s">
        <v>11</v>
      </c>
      <c r="D13" s="221">
        <v>106</v>
      </c>
      <c r="E13" s="273"/>
    </row>
    <row r="14" spans="1:9" ht="24" x14ac:dyDescent="0.2">
      <c r="C14" s="22" t="s">
        <v>12</v>
      </c>
      <c r="D14" s="221">
        <v>107</v>
      </c>
      <c r="E14" s="273"/>
    </row>
    <row r="15" spans="1:9" ht="24" x14ac:dyDescent="0.2">
      <c r="C15" s="22" t="s">
        <v>13</v>
      </c>
      <c r="D15" s="221">
        <v>108</v>
      </c>
      <c r="E15" s="273"/>
    </row>
    <row r="16" spans="1:9" ht="24" x14ac:dyDescent="0.2">
      <c r="C16" s="22" t="s">
        <v>14</v>
      </c>
      <c r="D16" s="221">
        <v>109</v>
      </c>
      <c r="E16" s="273"/>
    </row>
    <row r="17" spans="3:5" ht="24" x14ac:dyDescent="0.2">
      <c r="C17" s="22" t="s">
        <v>15</v>
      </c>
      <c r="D17" s="221">
        <v>110</v>
      </c>
      <c r="E17" s="273"/>
    </row>
    <row r="18" spans="3:5" x14ac:dyDescent="0.2">
      <c r="C18" s="22" t="s">
        <v>16</v>
      </c>
      <c r="D18" s="221">
        <v>111</v>
      </c>
      <c r="E18" s="273"/>
    </row>
    <row r="19" spans="3:5" x14ac:dyDescent="0.2">
      <c r="C19" s="22" t="s">
        <v>17</v>
      </c>
      <c r="D19" s="221">
        <v>112</v>
      </c>
      <c r="E19" s="273"/>
    </row>
    <row r="20" spans="3:5" x14ac:dyDescent="0.2">
      <c r="C20" s="22" t="s">
        <v>18</v>
      </c>
      <c r="D20" s="221">
        <v>113</v>
      </c>
      <c r="E20" s="273"/>
    </row>
    <row r="21" spans="3:5" x14ac:dyDescent="0.2">
      <c r="C21" s="22" t="s">
        <v>19</v>
      </c>
      <c r="D21" s="221">
        <v>114</v>
      </c>
      <c r="E21" s="273"/>
    </row>
    <row r="22" spans="3:5" x14ac:dyDescent="0.2">
      <c r="C22" s="22" t="s">
        <v>20</v>
      </c>
      <c r="D22" s="221">
        <v>116</v>
      </c>
      <c r="E22" s="273"/>
    </row>
    <row r="23" spans="3:5" ht="24" x14ac:dyDescent="0.2">
      <c r="C23" s="22" t="s">
        <v>21</v>
      </c>
      <c r="D23" s="221">
        <v>118</v>
      </c>
      <c r="E23" s="273"/>
    </row>
    <row r="24" spans="3:5" x14ac:dyDescent="0.2">
      <c r="C24" s="22" t="s">
        <v>22</v>
      </c>
      <c r="D24" s="221">
        <v>119</v>
      </c>
      <c r="E24" s="273"/>
    </row>
    <row r="25" spans="3:5" x14ac:dyDescent="0.2">
      <c r="C25" s="22" t="s">
        <v>23</v>
      </c>
      <c r="D25" s="221">
        <v>120</v>
      </c>
      <c r="E25" s="273"/>
    </row>
    <row r="26" spans="3:5" ht="24" x14ac:dyDescent="0.2">
      <c r="C26" s="22" t="s">
        <v>24</v>
      </c>
      <c r="D26" s="221">
        <v>121</v>
      </c>
      <c r="E26" s="294"/>
    </row>
    <row r="27" spans="3:5" x14ac:dyDescent="0.2">
      <c r="C27" s="22" t="s">
        <v>25</v>
      </c>
      <c r="D27" s="221">
        <v>122</v>
      </c>
      <c r="E27" s="273"/>
    </row>
    <row r="28" spans="3:5" x14ac:dyDescent="0.2">
      <c r="C28" s="22" t="s">
        <v>26</v>
      </c>
      <c r="D28" s="221">
        <v>123</v>
      </c>
      <c r="E28" s="273"/>
    </row>
    <row r="29" spans="3:5" x14ac:dyDescent="0.2">
      <c r="C29" s="22" t="s">
        <v>27</v>
      </c>
      <c r="D29" s="221">
        <v>124</v>
      </c>
      <c r="E29" s="273"/>
    </row>
    <row r="30" spans="3:5" x14ac:dyDescent="0.2">
      <c r="C30" s="24" t="s">
        <v>28</v>
      </c>
      <c r="D30" s="222">
        <v>125</v>
      </c>
      <c r="E30" s="41">
        <f>'K. Sch 13 Tax Reserves Bridge'!F22</f>
        <v>0</v>
      </c>
    </row>
    <row r="31" spans="3:5" ht="24" x14ac:dyDescent="0.2">
      <c r="C31" s="22" t="s">
        <v>29</v>
      </c>
      <c r="D31" s="221">
        <v>126</v>
      </c>
      <c r="E31" s="41">
        <f>'K. Sch 13 Tax Reserves Bridge'!I43</f>
        <v>1091373</v>
      </c>
    </row>
    <row r="32" spans="3:5" ht="24" x14ac:dyDescent="0.2">
      <c r="C32" s="22" t="s">
        <v>30</v>
      </c>
      <c r="D32" s="221">
        <v>127</v>
      </c>
      <c r="E32" s="273"/>
    </row>
    <row r="33" spans="3:5" ht="24" x14ac:dyDescent="0.2">
      <c r="C33" s="22" t="s">
        <v>31</v>
      </c>
      <c r="D33" s="221">
        <v>205</v>
      </c>
      <c r="E33" s="273"/>
    </row>
    <row r="34" spans="3:5" x14ac:dyDescent="0.2">
      <c r="C34" s="22" t="s">
        <v>32</v>
      </c>
      <c r="D34" s="221">
        <v>206</v>
      </c>
      <c r="E34" s="273"/>
    </row>
    <row r="35" spans="3:5" x14ac:dyDescent="0.2">
      <c r="C35" s="22" t="s">
        <v>33</v>
      </c>
      <c r="D35" s="221">
        <v>208</v>
      </c>
      <c r="E35" s="273"/>
    </row>
    <row r="36" spans="3:5" ht="24" x14ac:dyDescent="0.2">
      <c r="C36" s="22" t="s">
        <v>34</v>
      </c>
      <c r="D36" s="221">
        <v>212</v>
      </c>
      <c r="E36" s="273"/>
    </row>
    <row r="37" spans="3:5" x14ac:dyDescent="0.2">
      <c r="C37" s="22" t="s">
        <v>35</v>
      </c>
      <c r="D37" s="221">
        <v>216</v>
      </c>
      <c r="E37" s="273"/>
    </row>
    <row r="38" spans="3:5" x14ac:dyDescent="0.2">
      <c r="C38" s="22" t="s">
        <v>36</v>
      </c>
      <c r="D38" s="221">
        <v>220</v>
      </c>
      <c r="E38" s="273"/>
    </row>
    <row r="39" spans="3:5" x14ac:dyDescent="0.2">
      <c r="C39" s="22" t="s">
        <v>37</v>
      </c>
      <c r="D39" s="221">
        <v>226</v>
      </c>
      <c r="E39" s="273"/>
    </row>
    <row r="40" spans="3:5" x14ac:dyDescent="0.2">
      <c r="C40" s="22" t="s">
        <v>38</v>
      </c>
      <c r="D40" s="221">
        <v>227</v>
      </c>
      <c r="E40" s="273"/>
    </row>
    <row r="41" spans="3:5" ht="24" x14ac:dyDescent="0.2">
      <c r="C41" s="22" t="s">
        <v>39</v>
      </c>
      <c r="D41" s="221">
        <v>228</v>
      </c>
      <c r="E41" s="273"/>
    </row>
    <row r="42" spans="3:5" x14ac:dyDescent="0.2">
      <c r="C42" s="22" t="s">
        <v>40</v>
      </c>
      <c r="D42" s="221">
        <v>231</v>
      </c>
      <c r="E42" s="273"/>
    </row>
    <row r="43" spans="3:5" x14ac:dyDescent="0.2">
      <c r="C43" s="22" t="s">
        <v>41</v>
      </c>
      <c r="D43" s="221">
        <v>235</v>
      </c>
      <c r="E43" s="273"/>
    </row>
    <row r="44" spans="3:5" x14ac:dyDescent="0.2">
      <c r="C44" s="22" t="s">
        <v>42</v>
      </c>
      <c r="D44" s="221">
        <v>236</v>
      </c>
      <c r="E44" s="273"/>
    </row>
    <row r="45" spans="3:5" ht="36" x14ac:dyDescent="0.2">
      <c r="C45" s="22" t="s">
        <v>43</v>
      </c>
      <c r="D45" s="221">
        <v>237</v>
      </c>
      <c r="E45" s="273"/>
    </row>
    <row r="46" spans="3:5" x14ac:dyDescent="0.2">
      <c r="C46" s="544" t="s">
        <v>44</v>
      </c>
      <c r="D46" s="532"/>
      <c r="E46" s="545"/>
    </row>
    <row r="47" spans="3:5" x14ac:dyDescent="0.2">
      <c r="C47" s="22" t="s">
        <v>45</v>
      </c>
      <c r="D47" s="221">
        <v>290</v>
      </c>
      <c r="E47" s="273"/>
    </row>
    <row r="48" spans="3:5" ht="24" x14ac:dyDescent="0.2">
      <c r="C48" s="22" t="s">
        <v>46</v>
      </c>
      <c r="D48" s="221">
        <v>291</v>
      </c>
      <c r="E48" s="273"/>
    </row>
    <row r="49" spans="3:8" x14ac:dyDescent="0.2">
      <c r="C49" s="22" t="s">
        <v>47</v>
      </c>
      <c r="D49" s="221">
        <v>292</v>
      </c>
      <c r="E49" s="273"/>
    </row>
    <row r="50" spans="3:8" x14ac:dyDescent="0.2">
      <c r="C50" s="22" t="s">
        <v>48</v>
      </c>
      <c r="D50" s="221">
        <v>293</v>
      </c>
      <c r="E50" s="273"/>
    </row>
    <row r="51" spans="3:8" ht="24" customHeight="1" x14ac:dyDescent="0.2">
      <c r="C51" s="470"/>
      <c r="D51" s="350">
        <v>294</v>
      </c>
      <c r="E51" s="294"/>
    </row>
    <row r="52" spans="3:8" ht="24" customHeight="1" x14ac:dyDescent="0.2">
      <c r="C52" s="470"/>
      <c r="D52" s="351">
        <v>295</v>
      </c>
      <c r="E52" s="273"/>
    </row>
    <row r="53" spans="3:8" x14ac:dyDescent="0.2">
      <c r="C53" s="323" t="s">
        <v>341</v>
      </c>
      <c r="D53" s="27"/>
      <c r="E53" s="265"/>
      <c r="F53" s="321"/>
      <c r="G53" s="291"/>
      <c r="H53" s="13"/>
    </row>
    <row r="54" spans="3:8" ht="24" x14ac:dyDescent="0.2">
      <c r="C54" s="323" t="s">
        <v>342</v>
      </c>
      <c r="D54" s="27"/>
      <c r="E54" s="265"/>
      <c r="F54" s="321"/>
      <c r="G54" s="291"/>
      <c r="H54" s="13"/>
    </row>
    <row r="55" spans="3:8" ht="24" x14ac:dyDescent="0.2">
      <c r="C55" s="323" t="s">
        <v>343</v>
      </c>
      <c r="D55" s="27"/>
      <c r="E55" s="265"/>
      <c r="F55" s="321"/>
      <c r="G55" s="291"/>
      <c r="H55" s="13"/>
    </row>
    <row r="56" spans="3:8" x14ac:dyDescent="0.2">
      <c r="C56" s="323" t="s">
        <v>344</v>
      </c>
      <c r="D56" s="27"/>
      <c r="E56" s="265"/>
      <c r="F56" s="321"/>
      <c r="G56" s="291"/>
      <c r="H56" s="13"/>
    </row>
    <row r="57" spans="3:8" x14ac:dyDescent="0.2">
      <c r="C57" s="323" t="s">
        <v>345</v>
      </c>
      <c r="D57" s="27"/>
      <c r="E57" s="265"/>
      <c r="F57" s="321"/>
      <c r="G57" s="291"/>
      <c r="H57" s="13"/>
    </row>
    <row r="58" spans="3:8" ht="21" customHeight="1" x14ac:dyDescent="0.2">
      <c r="C58" s="322"/>
      <c r="D58" s="348"/>
      <c r="E58" s="265"/>
      <c r="F58" s="321"/>
      <c r="G58" s="291"/>
      <c r="H58" s="13"/>
    </row>
    <row r="59" spans="3:8" ht="21" customHeight="1" x14ac:dyDescent="0.2">
      <c r="C59" s="322"/>
      <c r="D59" s="348"/>
      <c r="E59" s="265"/>
      <c r="F59" s="321"/>
      <c r="G59" s="291"/>
      <c r="H59" s="13"/>
    </row>
    <row r="60" spans="3:8" ht="21" customHeight="1" x14ac:dyDescent="0.2">
      <c r="C60" s="322"/>
      <c r="D60" s="348"/>
      <c r="E60" s="265"/>
      <c r="F60" s="321"/>
      <c r="G60" s="291"/>
      <c r="H60" s="13"/>
    </row>
    <row r="61" spans="3:8" ht="21" customHeight="1" x14ac:dyDescent="0.2">
      <c r="C61" s="322"/>
      <c r="D61" s="348"/>
      <c r="E61" s="265"/>
      <c r="F61" s="321"/>
      <c r="G61" s="291"/>
      <c r="H61" s="13"/>
    </row>
    <row r="62" spans="3:8" ht="21" customHeight="1" x14ac:dyDescent="0.2">
      <c r="C62" s="322"/>
      <c r="D62" s="348"/>
      <c r="E62" s="265"/>
      <c r="F62" s="321"/>
      <c r="G62" s="291"/>
      <c r="H62" s="13"/>
    </row>
    <row r="63" spans="3:8" ht="21" customHeight="1" x14ac:dyDescent="0.2">
      <c r="C63" s="322"/>
      <c r="D63" s="348"/>
      <c r="E63" s="265"/>
      <c r="F63" s="321"/>
      <c r="G63" s="291"/>
      <c r="H63" s="13"/>
    </row>
    <row r="64" spans="3:8" ht="21" customHeight="1" x14ac:dyDescent="0.2">
      <c r="C64" s="322"/>
      <c r="D64" s="348"/>
      <c r="E64" s="265"/>
      <c r="F64" s="321"/>
      <c r="G64" s="291"/>
      <c r="H64" s="13"/>
    </row>
    <row r="65" spans="3:8" ht="21" customHeight="1" x14ac:dyDescent="0.2">
      <c r="C65" s="322"/>
      <c r="D65" s="348"/>
      <c r="E65" s="265"/>
      <c r="F65" s="321"/>
      <c r="G65" s="291"/>
      <c r="H65" s="13"/>
    </row>
    <row r="66" spans="3:8" ht="21" customHeight="1" x14ac:dyDescent="0.2">
      <c r="C66" s="322"/>
      <c r="D66" s="347"/>
      <c r="E66" s="265"/>
      <c r="F66" s="321"/>
      <c r="G66" s="291"/>
      <c r="H66" s="13"/>
    </row>
    <row r="67" spans="3:8" ht="21" customHeight="1" thickBot="1" x14ac:dyDescent="0.25">
      <c r="C67" s="324"/>
      <c r="D67" s="349"/>
      <c r="E67" s="292"/>
      <c r="F67" s="321"/>
      <c r="G67" s="291"/>
      <c r="H67" s="13"/>
    </row>
    <row r="68" spans="3:8" x14ac:dyDescent="0.2">
      <c r="C68" s="325" t="s">
        <v>49</v>
      </c>
      <c r="D68" s="326"/>
      <c r="E68" s="327">
        <f>SUM(E10:E67)</f>
        <v>2346373</v>
      </c>
    </row>
    <row r="69" spans="3:8" x14ac:dyDescent="0.2">
      <c r="C69" s="543" t="s">
        <v>50</v>
      </c>
      <c r="D69" s="543"/>
      <c r="E69" s="543"/>
    </row>
    <row r="70" spans="3:8" ht="24" x14ac:dyDescent="0.2">
      <c r="C70" s="22" t="s">
        <v>51</v>
      </c>
      <c r="D70" s="221">
        <v>401</v>
      </c>
      <c r="E70" s="273"/>
    </row>
    <row r="71" spans="3:8" x14ac:dyDescent="0.2">
      <c r="C71" s="24" t="s">
        <v>52</v>
      </c>
      <c r="D71" s="221">
        <v>402</v>
      </c>
      <c r="E71" s="273"/>
    </row>
    <row r="72" spans="3:8" x14ac:dyDescent="0.2">
      <c r="C72" s="22" t="s">
        <v>53</v>
      </c>
      <c r="D72" s="221">
        <v>403</v>
      </c>
      <c r="E72" s="41">
        <f>'I. Schedule 8 CCA Bridge Year'!L42</f>
        <v>2083078.0100000002</v>
      </c>
    </row>
    <row r="73" spans="3:8" x14ac:dyDescent="0.2">
      <c r="C73" s="24" t="s">
        <v>54</v>
      </c>
      <c r="D73" s="221">
        <v>404</v>
      </c>
      <c r="E73" s="273"/>
    </row>
    <row r="74" spans="3:8" ht="24" x14ac:dyDescent="0.2">
      <c r="C74" s="22" t="s">
        <v>55</v>
      </c>
      <c r="D74" s="221">
        <v>405</v>
      </c>
      <c r="E74" s="41">
        <f>'J. Schedule 10 CEC Bridge Year'!K38</f>
        <v>0</v>
      </c>
    </row>
    <row r="75" spans="3:8" x14ac:dyDescent="0.2">
      <c r="C75" s="22" t="s">
        <v>56</v>
      </c>
      <c r="D75" s="221">
        <v>406</v>
      </c>
      <c r="E75" s="273"/>
    </row>
    <row r="76" spans="3:8" x14ac:dyDescent="0.2">
      <c r="C76" s="22" t="s">
        <v>20</v>
      </c>
      <c r="D76" s="221">
        <v>409</v>
      </c>
      <c r="E76" s="273"/>
    </row>
    <row r="77" spans="3:8" ht="24" x14ac:dyDescent="0.2">
      <c r="C77" s="22" t="s">
        <v>57</v>
      </c>
      <c r="D77" s="221">
        <v>411</v>
      </c>
      <c r="E77" s="273"/>
    </row>
    <row r="78" spans="3:8" x14ac:dyDescent="0.2">
      <c r="C78" s="22" t="s">
        <v>58</v>
      </c>
      <c r="D78" s="222">
        <v>413</v>
      </c>
      <c r="E78" s="41">
        <f>'K. Sch 13 Tax Reserves Bridge'!I22</f>
        <v>0</v>
      </c>
    </row>
    <row r="79" spans="3:8" ht="24" x14ac:dyDescent="0.2">
      <c r="C79" s="22" t="s">
        <v>59</v>
      </c>
      <c r="D79" s="221">
        <v>414</v>
      </c>
      <c r="E79" s="41">
        <f>'K. Sch 13 Tax Reserves Bridge'!F43</f>
        <v>1081373</v>
      </c>
    </row>
    <row r="80" spans="3:8" x14ac:dyDescent="0.2">
      <c r="C80" s="22" t="s">
        <v>60</v>
      </c>
      <c r="D80" s="221">
        <v>416</v>
      </c>
      <c r="E80" s="273"/>
    </row>
    <row r="81" spans="3:8" ht="24" x14ac:dyDescent="0.2">
      <c r="C81" s="22" t="s">
        <v>61</v>
      </c>
      <c r="D81" s="221">
        <v>305</v>
      </c>
      <c r="E81" s="273"/>
    </row>
    <row r="82" spans="3:8" ht="24" x14ac:dyDescent="0.2">
      <c r="C82" s="22" t="s">
        <v>62</v>
      </c>
      <c r="D82" s="221">
        <v>306</v>
      </c>
      <c r="E82" s="273"/>
    </row>
    <row r="83" spans="3:8" ht="24" x14ac:dyDescent="0.2">
      <c r="C83" s="395" t="s">
        <v>63</v>
      </c>
      <c r="D83" s="350"/>
      <c r="E83" s="273"/>
    </row>
    <row r="84" spans="3:8" x14ac:dyDescent="0.2">
      <c r="C84" s="396"/>
      <c r="D84" s="350"/>
      <c r="E84" s="273"/>
    </row>
    <row r="85" spans="3:8" ht="24" x14ac:dyDescent="0.2">
      <c r="C85" s="24" t="s">
        <v>64</v>
      </c>
      <c r="D85" s="221">
        <v>390</v>
      </c>
      <c r="E85" s="273"/>
    </row>
    <row r="86" spans="3:8" x14ac:dyDescent="0.2">
      <c r="C86" s="24" t="s">
        <v>65</v>
      </c>
      <c r="D86" s="221">
        <v>391</v>
      </c>
      <c r="E86" s="273"/>
    </row>
    <row r="87" spans="3:8" ht="24" x14ac:dyDescent="0.2">
      <c r="C87" s="22" t="s">
        <v>66</v>
      </c>
      <c r="D87" s="221">
        <v>392</v>
      </c>
      <c r="E87" s="273"/>
    </row>
    <row r="88" spans="3:8" ht="21" customHeight="1" x14ac:dyDescent="0.2">
      <c r="C88" s="470"/>
      <c r="D88" s="350">
        <v>393</v>
      </c>
      <c r="E88" s="273"/>
    </row>
    <row r="89" spans="3:8" ht="21" customHeight="1" x14ac:dyDescent="0.2">
      <c r="C89" s="470"/>
      <c r="D89" s="350">
        <v>394</v>
      </c>
      <c r="E89" s="273"/>
    </row>
    <row r="90" spans="3:8" ht="24" x14ac:dyDescent="0.2">
      <c r="C90" s="22" t="s">
        <v>346</v>
      </c>
      <c r="D90" s="348"/>
      <c r="E90" s="265"/>
      <c r="F90" s="321"/>
      <c r="G90" s="291"/>
      <c r="H90" s="13"/>
    </row>
    <row r="91" spans="3:8" ht="24" x14ac:dyDescent="0.2">
      <c r="C91" s="22" t="s">
        <v>347</v>
      </c>
      <c r="D91" s="348"/>
      <c r="E91" s="265"/>
      <c r="F91" s="321"/>
      <c r="G91" s="291"/>
      <c r="H91" s="13"/>
    </row>
    <row r="92" spans="3:8" ht="24" x14ac:dyDescent="0.2">
      <c r="C92" s="22" t="s">
        <v>348</v>
      </c>
      <c r="D92" s="348"/>
      <c r="E92" s="265"/>
      <c r="F92" s="321"/>
      <c r="G92" s="291"/>
      <c r="H92" s="13"/>
    </row>
    <row r="93" spans="3:8" x14ac:dyDescent="0.2">
      <c r="C93" s="22" t="s">
        <v>349</v>
      </c>
      <c r="D93" s="348"/>
      <c r="E93" s="265"/>
      <c r="F93" s="321"/>
      <c r="G93" s="291"/>
      <c r="H93" s="13"/>
    </row>
    <row r="94" spans="3:8" x14ac:dyDescent="0.2">
      <c r="C94" s="22" t="s">
        <v>350</v>
      </c>
      <c r="D94" s="348"/>
      <c r="E94" s="265"/>
      <c r="F94" s="321"/>
      <c r="G94" s="291"/>
      <c r="H94" s="13"/>
    </row>
    <row r="95" spans="3:8" ht="24" x14ac:dyDescent="0.2">
      <c r="C95" s="22" t="s">
        <v>351</v>
      </c>
      <c r="D95" s="348"/>
      <c r="E95" s="265"/>
      <c r="F95" s="321"/>
      <c r="G95" s="291"/>
      <c r="H95" s="13"/>
    </row>
    <row r="96" spans="3:8" ht="24" x14ac:dyDescent="0.2">
      <c r="C96" s="22" t="s">
        <v>352</v>
      </c>
      <c r="D96" s="348"/>
      <c r="E96" s="265"/>
      <c r="F96" s="321"/>
      <c r="G96" s="291"/>
      <c r="H96" s="13"/>
    </row>
    <row r="97" spans="3:8" ht="21" customHeight="1" x14ac:dyDescent="0.2">
      <c r="C97" s="322"/>
      <c r="D97" s="348"/>
      <c r="E97" s="265"/>
      <c r="F97" s="321"/>
      <c r="G97" s="291"/>
      <c r="H97" s="13"/>
    </row>
    <row r="98" spans="3:8" ht="21" customHeight="1" x14ac:dyDescent="0.2">
      <c r="C98" s="322"/>
      <c r="D98" s="348"/>
      <c r="E98" s="265"/>
      <c r="F98" s="321"/>
      <c r="G98" s="291"/>
      <c r="H98" s="13"/>
    </row>
    <row r="99" spans="3:8" ht="21" customHeight="1" x14ac:dyDescent="0.2">
      <c r="C99" s="322"/>
      <c r="D99" s="348"/>
      <c r="E99" s="265"/>
      <c r="F99" s="321"/>
      <c r="G99" s="291"/>
      <c r="H99" s="13"/>
    </row>
    <row r="100" spans="3:8" ht="21" customHeight="1" x14ac:dyDescent="0.2">
      <c r="C100" s="322"/>
      <c r="D100" s="348"/>
      <c r="E100" s="265"/>
      <c r="F100" s="321"/>
      <c r="G100" s="291"/>
      <c r="H100" s="13"/>
    </row>
    <row r="101" spans="3:8" ht="21" customHeight="1" x14ac:dyDescent="0.2">
      <c r="C101" s="322"/>
      <c r="D101" s="348"/>
      <c r="E101" s="265"/>
      <c r="F101" s="321"/>
      <c r="G101" s="291"/>
      <c r="H101" s="13"/>
    </row>
    <row r="102" spans="3:8" ht="21" customHeight="1" x14ac:dyDescent="0.2">
      <c r="C102" s="322"/>
      <c r="D102" s="348"/>
      <c r="E102" s="265"/>
      <c r="F102" s="321"/>
      <c r="G102" s="291"/>
      <c r="H102" s="13"/>
    </row>
    <row r="103" spans="3:8" ht="21" customHeight="1" x14ac:dyDescent="0.2">
      <c r="C103" s="322"/>
      <c r="D103" s="347"/>
      <c r="E103" s="265"/>
      <c r="F103" s="321"/>
      <c r="G103" s="291"/>
      <c r="H103" s="13"/>
    </row>
    <row r="104" spans="3:8" ht="21" customHeight="1" x14ac:dyDescent="0.2">
      <c r="C104" s="265"/>
      <c r="D104" s="347"/>
      <c r="E104" s="265"/>
      <c r="F104" s="321"/>
      <c r="G104" s="293"/>
      <c r="H104" s="13"/>
    </row>
    <row r="105" spans="3:8" x14ac:dyDescent="0.2">
      <c r="C105" s="36" t="s">
        <v>67</v>
      </c>
      <c r="D105" s="221"/>
      <c r="E105" s="37">
        <f>SUM(E70:E104)</f>
        <v>3164451.0100000002</v>
      </c>
    </row>
    <row r="106" spans="3:8" x14ac:dyDescent="0.2">
      <c r="C106" s="38"/>
      <c r="D106" s="221"/>
      <c r="E106" s="39"/>
    </row>
    <row r="107" spans="3:8" x14ac:dyDescent="0.2">
      <c r="C107" s="40" t="s">
        <v>68</v>
      </c>
      <c r="D107" s="221"/>
      <c r="E107" s="37">
        <f>+E8+E68-E105</f>
        <v>-211349.01000000024</v>
      </c>
    </row>
    <row r="108" spans="3:8" x14ac:dyDescent="0.2">
      <c r="C108" s="38" t="s">
        <v>69</v>
      </c>
      <c r="D108" s="221">
        <v>311</v>
      </c>
      <c r="E108" s="273"/>
    </row>
    <row r="109" spans="3:8" ht="36" x14ac:dyDescent="0.2">
      <c r="C109" s="38" t="s">
        <v>70</v>
      </c>
      <c r="D109" s="221">
        <v>320</v>
      </c>
      <c r="E109" s="273"/>
    </row>
    <row r="110" spans="3:8" ht="24" x14ac:dyDescent="0.2">
      <c r="C110" s="38" t="s">
        <v>71</v>
      </c>
      <c r="D110" s="221">
        <v>331</v>
      </c>
      <c r="E110" s="273"/>
    </row>
    <row r="111" spans="3:8" ht="48" x14ac:dyDescent="0.2">
      <c r="C111" s="38" t="s">
        <v>72</v>
      </c>
      <c r="D111" s="221">
        <v>332</v>
      </c>
      <c r="E111" s="273"/>
    </row>
    <row r="112" spans="3:8" ht="24" x14ac:dyDescent="0.2">
      <c r="C112" s="38" t="s">
        <v>73</v>
      </c>
      <c r="D112" s="221">
        <v>335</v>
      </c>
      <c r="E112" s="273"/>
    </row>
    <row r="113" spans="3:5" x14ac:dyDescent="0.2">
      <c r="C113" s="546"/>
      <c r="D113" s="547"/>
      <c r="E113" s="548"/>
    </row>
    <row r="114" spans="3:5" x14ac:dyDescent="0.2">
      <c r="C114" s="42" t="s">
        <v>74</v>
      </c>
      <c r="D114" s="221"/>
      <c r="E114" s="37">
        <f>+E107-SUM(E108:E112)</f>
        <v>-211349.01000000024</v>
      </c>
    </row>
  </sheetData>
  <mergeCells count="9">
    <mergeCell ref="C69:E69"/>
    <mergeCell ref="C46:E46"/>
    <mergeCell ref="C113:E113"/>
    <mergeCell ref="C9:E9"/>
    <mergeCell ref="C1:E1"/>
    <mergeCell ref="C2:I2"/>
    <mergeCell ref="C3:I3"/>
    <mergeCell ref="C4:I4"/>
    <mergeCell ref="C10:E10"/>
  </mergeCells>
  <phoneticPr fontId="3" type="noConversion"/>
  <conditionalFormatting sqref="E11:E45 E8 E108:E112 E47:E67 C53:C67 C97:C104 E70:E104">
    <cfRule type="expression" dxfId="12" priority="1" stopIfTrue="1">
      <formula>ISBLANK(C8)</formula>
    </cfRule>
  </conditionalFormatting>
  <conditionalFormatting sqref="G53:G67">
    <cfRule type="cellIs" dxfId="11" priority="2" stopIfTrue="1" operator="lessThan">
      <formula>0</formula>
    </cfRule>
  </conditionalFormatting>
  <pageMargins left="0.35433070866141736" right="0.15748031496062992" top="0.39370078740157483" bottom="0.39370078740157483" header="0.11811023622047245" footer="0.11811023622047245"/>
  <pageSetup scale="80" orientation="portrait" r:id="rId1"/>
  <headerFooter alignWithMargins="0"/>
  <rowBreaks count="2" manualBreakCount="2">
    <brk id="45" max="6" man="1"/>
    <brk id="84" max="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46"/>
  <sheetViews>
    <sheetView topLeftCell="A4" zoomScaleNormal="100" workbookViewId="0">
      <selection activeCell="I35" sqref="I35"/>
    </sheetView>
  </sheetViews>
  <sheetFormatPr defaultRowHeight="12.75" x14ac:dyDescent="0.2"/>
  <cols>
    <col min="1" max="1" width="4.28515625" style="13" customWidth="1"/>
    <col min="2" max="2" width="13.28515625" style="13" customWidth="1"/>
    <col min="3" max="3" width="32.28515625" style="13" customWidth="1"/>
    <col min="4" max="4" width="42.7109375" style="13" customWidth="1"/>
    <col min="5" max="5" width="11.42578125" style="13" bestFit="1" customWidth="1"/>
    <col min="6" max="6" width="6" style="13" customWidth="1"/>
    <col min="7" max="7" width="16.140625" style="13" bestFit="1" customWidth="1"/>
    <col min="8" max="8" width="9.140625" style="13"/>
    <col min="9" max="9" width="16.28515625" style="13" bestFit="1" customWidth="1"/>
    <col min="10" max="10" width="11.7109375" style="13" bestFit="1" customWidth="1"/>
    <col min="11" max="11" width="4.5703125" style="13" customWidth="1"/>
    <col min="12" max="16384" width="9.140625" style="13"/>
  </cols>
  <sheetData>
    <row r="1" spans="1:12" ht="21.75" x14ac:dyDescent="0.2">
      <c r="A1" s="346"/>
      <c r="C1" s="504"/>
      <c r="D1" s="504"/>
      <c r="E1" s="504"/>
      <c r="F1" s="504"/>
      <c r="G1" s="504"/>
      <c r="H1" s="26"/>
    </row>
    <row r="2" spans="1:12" ht="18" x14ac:dyDescent="0.25">
      <c r="C2" s="505"/>
      <c r="D2" s="505"/>
      <c r="E2" s="505"/>
      <c r="F2" s="505"/>
      <c r="G2" s="505"/>
      <c r="H2" s="505"/>
      <c r="I2" s="505"/>
      <c r="J2" s="505"/>
      <c r="K2" s="505"/>
      <c r="L2" s="505"/>
    </row>
    <row r="3" spans="1:12" ht="18" x14ac:dyDescent="0.25">
      <c r="C3" s="505"/>
      <c r="D3" s="505"/>
      <c r="E3" s="505"/>
      <c r="F3" s="505"/>
      <c r="G3" s="505"/>
      <c r="H3" s="505"/>
      <c r="I3" s="505"/>
      <c r="J3" s="505"/>
      <c r="K3" s="505"/>
      <c r="L3" s="505"/>
    </row>
    <row r="4" spans="1:12" ht="50.25" customHeight="1" x14ac:dyDescent="0.25">
      <c r="C4" s="505"/>
      <c r="D4" s="505"/>
      <c r="E4" s="505"/>
      <c r="F4" s="505"/>
      <c r="G4" s="505"/>
      <c r="H4" s="505"/>
      <c r="I4" s="505"/>
      <c r="J4" s="505"/>
      <c r="K4" s="505"/>
      <c r="L4" s="505"/>
    </row>
    <row r="5" spans="1:12" ht="50.25" customHeight="1" x14ac:dyDescent="0.2"/>
    <row r="6" spans="1:12" ht="18" x14ac:dyDescent="0.25">
      <c r="B6" s="472" t="s">
        <v>405</v>
      </c>
    </row>
    <row r="8" spans="1:12" ht="18" x14ac:dyDescent="0.2">
      <c r="C8" s="123"/>
      <c r="D8" s="123"/>
      <c r="E8" s="118"/>
      <c r="F8" s="118"/>
      <c r="G8" s="118"/>
      <c r="H8" s="118"/>
      <c r="I8" s="471" t="s">
        <v>399</v>
      </c>
      <c r="J8" s="124"/>
    </row>
    <row r="9" spans="1:12" x14ac:dyDescent="0.2">
      <c r="C9" s="123"/>
      <c r="D9" s="123"/>
      <c r="E9" s="118"/>
      <c r="F9" s="118"/>
      <c r="G9" s="118"/>
      <c r="H9" s="118"/>
      <c r="I9" s="31"/>
      <c r="J9" s="124"/>
    </row>
    <row r="10" spans="1:12" x14ac:dyDescent="0.2">
      <c r="C10" s="125" t="s">
        <v>214</v>
      </c>
      <c r="D10" s="125"/>
      <c r="E10" s="118"/>
      <c r="F10" s="118"/>
      <c r="G10" s="118"/>
      <c r="H10" s="118"/>
      <c r="I10" s="280">
        <f>'M. Adj. Taxable Income Bridge'!E114</f>
        <v>-211349.01000000024</v>
      </c>
      <c r="J10" s="251" t="s">
        <v>0</v>
      </c>
    </row>
    <row r="11" spans="1:12" x14ac:dyDescent="0.2">
      <c r="C11" s="126"/>
      <c r="D11" s="126"/>
      <c r="E11" s="118"/>
      <c r="F11" s="118"/>
      <c r="G11" s="118"/>
      <c r="H11" s="118"/>
      <c r="I11" s="118"/>
      <c r="J11" s="252"/>
    </row>
    <row r="12" spans="1:12" x14ac:dyDescent="0.2">
      <c r="C12" s="143" t="s">
        <v>254</v>
      </c>
      <c r="D12" s="143"/>
      <c r="E12" s="118"/>
      <c r="F12" s="118"/>
      <c r="G12" s="118"/>
      <c r="H12" s="118"/>
      <c r="I12" s="118"/>
      <c r="J12" s="252"/>
    </row>
    <row r="13" spans="1:12" ht="14.25" x14ac:dyDescent="0.2">
      <c r="C13" s="331" t="s">
        <v>249</v>
      </c>
      <c r="D13" s="332" t="s">
        <v>331</v>
      </c>
      <c r="E13" s="281">
        <f>IF(I10&lt;=500000,'B. Tax Rates &amp; Exemptions'!G31,'B. Tax Rates &amp; Exemptions'!G21)</f>
        <v>4.4999999999999998E-2</v>
      </c>
      <c r="F13" s="249" t="s">
        <v>189</v>
      </c>
      <c r="G13" s="339">
        <f>IF(I10&gt;0,I10*E13,0)</f>
        <v>0</v>
      </c>
      <c r="H13" s="249" t="s">
        <v>255</v>
      </c>
      <c r="I13" s="118"/>
      <c r="J13" s="252"/>
    </row>
    <row r="14" spans="1:12" x14ac:dyDescent="0.2">
      <c r="C14" s="334"/>
      <c r="F14" s="139"/>
      <c r="H14" s="139"/>
      <c r="J14" s="139"/>
    </row>
    <row r="15" spans="1:12" ht="14.25" x14ac:dyDescent="0.2">
      <c r="C15" s="331" t="s">
        <v>250</v>
      </c>
      <c r="D15" s="149" t="s">
        <v>227</v>
      </c>
      <c r="E15" s="340">
        <f>IF(I10&gt;'B. Tax Rates &amp; Exemptions'!G27,'B. Tax Rates &amp; Exemptions'!G27,0)</f>
        <v>0</v>
      </c>
      <c r="F15" s="249" t="s">
        <v>190</v>
      </c>
      <c r="G15" s="118"/>
      <c r="H15" s="250"/>
      <c r="I15" s="118"/>
      <c r="J15" s="252"/>
    </row>
    <row r="16" spans="1:12" ht="14.25" x14ac:dyDescent="0.2">
      <c r="C16" s="334"/>
      <c r="D16" s="149" t="s">
        <v>222</v>
      </c>
      <c r="E16" s="281">
        <f>-('B. Tax Rates &amp; Exemptions'!G21-'B. Tax Rates &amp; Exemptions'!G31)</f>
        <v>-7.0000000000000007E-2</v>
      </c>
      <c r="F16" s="249" t="s">
        <v>191</v>
      </c>
      <c r="G16" s="282">
        <f>IF(I10&gt;0,E15*E16,0)</f>
        <v>0</v>
      </c>
      <c r="H16" s="249" t="s">
        <v>256</v>
      </c>
      <c r="I16" s="118"/>
      <c r="J16" s="252"/>
    </row>
    <row r="17" spans="3:10" ht="14.25" x14ac:dyDescent="0.2">
      <c r="C17" s="334"/>
      <c r="D17" s="149"/>
      <c r="E17" s="118"/>
      <c r="F17" s="118"/>
      <c r="G17" s="118"/>
      <c r="H17" s="250"/>
      <c r="I17" s="118"/>
      <c r="J17" s="252"/>
    </row>
    <row r="18" spans="3:10" x14ac:dyDescent="0.2">
      <c r="C18" s="334"/>
      <c r="H18" s="139"/>
      <c r="I18" s="118"/>
      <c r="J18" s="252"/>
    </row>
    <row r="19" spans="3:10" x14ac:dyDescent="0.2">
      <c r="C19" s="334"/>
      <c r="H19" s="139"/>
      <c r="I19" s="118"/>
      <c r="J19" s="252"/>
    </row>
    <row r="20" spans="3:10" ht="14.25" x14ac:dyDescent="0.2">
      <c r="C20" s="331" t="s">
        <v>251</v>
      </c>
      <c r="D20" s="126"/>
      <c r="E20" s="118"/>
      <c r="F20" s="118"/>
      <c r="G20" s="118"/>
      <c r="H20" s="250"/>
      <c r="I20" s="280">
        <f>SUM(G13:G19)</f>
        <v>0</v>
      </c>
      <c r="J20" s="251" t="s">
        <v>269</v>
      </c>
    </row>
    <row r="21" spans="3:10" x14ac:dyDescent="0.2">
      <c r="C21" s="126"/>
      <c r="D21" s="126"/>
      <c r="E21" s="118"/>
      <c r="F21" s="118"/>
      <c r="G21" s="118"/>
      <c r="H21" s="250"/>
      <c r="I21" s="118"/>
      <c r="J21" s="252"/>
    </row>
    <row r="22" spans="3:10" x14ac:dyDescent="0.2">
      <c r="C22" s="126"/>
      <c r="D22" s="126"/>
      <c r="E22" s="118"/>
      <c r="F22" s="118"/>
      <c r="G22" s="118"/>
      <c r="H22" s="250"/>
      <c r="I22" s="118"/>
      <c r="J22" s="252"/>
    </row>
    <row r="23" spans="3:10" ht="14.25" x14ac:dyDescent="0.2">
      <c r="C23" s="213" t="s">
        <v>258</v>
      </c>
      <c r="D23" s="149" t="s">
        <v>252</v>
      </c>
      <c r="E23" s="118"/>
      <c r="G23" s="283">
        <f>IF(I10&gt;0,I20/I10,0)</f>
        <v>0</v>
      </c>
      <c r="H23" s="249" t="s">
        <v>257</v>
      </c>
      <c r="I23" s="118"/>
      <c r="J23" s="252"/>
    </row>
    <row r="24" spans="3:10" ht="14.25" x14ac:dyDescent="0.2">
      <c r="C24" s="126"/>
      <c r="D24" s="149" t="s">
        <v>259</v>
      </c>
      <c r="E24" s="118"/>
      <c r="F24" s="118"/>
      <c r="G24" s="281">
        <f>IF(I10&lt;=0,0,IF(I10&lt;=500000,'B. Tax Rates &amp; Exemptions'!G29,'B. Tax Rates &amp; Exemptions'!G19))</f>
        <v>0</v>
      </c>
      <c r="H24" s="249" t="s">
        <v>192</v>
      </c>
      <c r="I24" s="118"/>
      <c r="J24" s="252"/>
    </row>
    <row r="25" spans="3:10" ht="14.25" x14ac:dyDescent="0.2">
      <c r="C25" s="126"/>
      <c r="D25" s="149" t="s">
        <v>253</v>
      </c>
      <c r="E25" s="118"/>
      <c r="F25" s="118"/>
      <c r="H25" s="250"/>
      <c r="I25" s="284">
        <f>SUM(G23:G24)</f>
        <v>0</v>
      </c>
      <c r="J25" s="251" t="s">
        <v>414</v>
      </c>
    </row>
    <row r="26" spans="3:10" x14ac:dyDescent="0.2">
      <c r="C26" s="126"/>
      <c r="D26" s="126"/>
      <c r="E26" s="118"/>
      <c r="F26" s="118"/>
      <c r="G26" s="118"/>
      <c r="H26" s="250"/>
      <c r="I26" s="118"/>
      <c r="J26" s="252"/>
    </row>
    <row r="27" spans="3:10" x14ac:dyDescent="0.2">
      <c r="C27" s="118"/>
      <c r="D27" s="118"/>
      <c r="E27" s="118"/>
      <c r="F27" s="118"/>
      <c r="G27" s="118"/>
      <c r="H27" s="250"/>
      <c r="I27" s="118"/>
      <c r="J27" s="252"/>
    </row>
    <row r="28" spans="3:10" x14ac:dyDescent="0.2">
      <c r="C28" s="120" t="s">
        <v>172</v>
      </c>
      <c r="D28" s="120"/>
      <c r="E28" s="118"/>
      <c r="F28" s="118"/>
      <c r="G28" s="118"/>
      <c r="H28" s="250"/>
      <c r="I28" s="285">
        <f>I10*I25</f>
        <v>0</v>
      </c>
      <c r="J28" s="251" t="s">
        <v>260</v>
      </c>
    </row>
    <row r="29" spans="3:10" ht="6.75" customHeight="1" x14ac:dyDescent="0.2">
      <c r="C29" s="118"/>
      <c r="D29" s="118"/>
      <c r="E29" s="118"/>
      <c r="F29" s="118"/>
      <c r="G29" s="118"/>
      <c r="H29" s="250"/>
      <c r="I29" s="121"/>
      <c r="J29" s="252"/>
    </row>
    <row r="30" spans="3:10" x14ac:dyDescent="0.2">
      <c r="C30" s="126" t="s">
        <v>173</v>
      </c>
      <c r="D30" s="118"/>
      <c r="E30" s="118"/>
      <c r="F30" s="118"/>
      <c r="G30" s="118"/>
      <c r="H30" s="250"/>
      <c r="I30" s="344"/>
      <c r="J30" s="251" t="s">
        <v>246</v>
      </c>
    </row>
    <row r="31" spans="3:10" x14ac:dyDescent="0.2">
      <c r="C31" s="126" t="s">
        <v>174</v>
      </c>
      <c r="D31" s="118"/>
      <c r="E31" s="118"/>
      <c r="F31" s="118"/>
      <c r="G31" s="118"/>
      <c r="H31" s="250"/>
      <c r="I31" s="344"/>
      <c r="J31" s="251" t="s">
        <v>193</v>
      </c>
    </row>
    <row r="32" spans="3:10" x14ac:dyDescent="0.2">
      <c r="C32" s="120" t="s">
        <v>263</v>
      </c>
      <c r="D32" s="118"/>
      <c r="E32" s="118"/>
      <c r="F32" s="118"/>
      <c r="G32" s="118"/>
      <c r="H32" s="250"/>
      <c r="I32" s="285">
        <f>SUM(I30:I31)</f>
        <v>0</v>
      </c>
      <c r="J32" s="251" t="s">
        <v>261</v>
      </c>
    </row>
    <row r="33" spans="3:10" x14ac:dyDescent="0.2">
      <c r="C33" s="118"/>
      <c r="D33" s="118"/>
      <c r="E33" s="118"/>
      <c r="F33" s="118"/>
      <c r="G33" s="118"/>
      <c r="H33" s="250"/>
      <c r="I33" s="127"/>
      <c r="J33" s="252"/>
    </row>
    <row r="34" spans="3:10" x14ac:dyDescent="0.2">
      <c r="C34" s="120" t="s">
        <v>362</v>
      </c>
      <c r="D34" s="120"/>
      <c r="E34" s="118"/>
      <c r="F34" s="118"/>
      <c r="G34" s="118"/>
      <c r="H34" s="250"/>
      <c r="I34" s="285">
        <f>IF(I28-I32&lt;0,0,I28-I32)</f>
        <v>0</v>
      </c>
      <c r="J34" s="251" t="s">
        <v>262</v>
      </c>
    </row>
    <row r="35" spans="3:10" x14ac:dyDescent="0.2">
      <c r="C35" s="118"/>
      <c r="D35" s="118"/>
      <c r="E35" s="118"/>
      <c r="F35" s="118"/>
      <c r="G35" s="118"/>
      <c r="H35" s="250"/>
      <c r="I35" s="128"/>
      <c r="J35" s="252"/>
    </row>
    <row r="36" spans="3:10" x14ac:dyDescent="0.2">
      <c r="C36" s="118"/>
      <c r="D36" s="118"/>
      <c r="E36" s="118"/>
      <c r="F36" s="118"/>
      <c r="G36" s="281"/>
      <c r="H36" s="249"/>
      <c r="I36" s="343"/>
      <c r="J36" s="249"/>
    </row>
    <row r="37" spans="3:10" x14ac:dyDescent="0.2">
      <c r="C37" s="117"/>
      <c r="D37" s="117"/>
      <c r="E37" s="118"/>
      <c r="F37" s="118"/>
      <c r="G37" s="118"/>
      <c r="H37" s="118"/>
      <c r="I37" s="119"/>
      <c r="J37" s="250"/>
    </row>
    <row r="38" spans="3:10" x14ac:dyDescent="0.2">
      <c r="C38" s="73" t="s">
        <v>274</v>
      </c>
      <c r="G38" s="118"/>
      <c r="H38" s="118"/>
      <c r="I38" s="119"/>
      <c r="J38" s="250"/>
    </row>
    <row r="39" spans="3:10" ht="32.25" customHeight="1" x14ac:dyDescent="0.2">
      <c r="C39" s="537" t="s">
        <v>378</v>
      </c>
      <c r="D39" s="537"/>
      <c r="E39" s="537"/>
      <c r="F39" s="537"/>
      <c r="G39" s="118"/>
      <c r="H39" s="118"/>
      <c r="I39" s="343"/>
      <c r="J39" s="249"/>
    </row>
    <row r="40" spans="3:10" x14ac:dyDescent="0.2">
      <c r="C40" s="118"/>
      <c r="D40" s="118"/>
      <c r="E40" s="118"/>
      <c r="F40" s="118"/>
      <c r="G40" s="118"/>
      <c r="H40" s="118"/>
      <c r="I40" s="336"/>
      <c r="J40" s="144"/>
    </row>
    <row r="42" spans="3:10" x14ac:dyDescent="0.2">
      <c r="C42" s="73"/>
    </row>
    <row r="43" spans="3:10" ht="36" customHeight="1" x14ac:dyDescent="0.2">
      <c r="C43" s="537"/>
      <c r="D43" s="537"/>
      <c r="E43" s="537"/>
      <c r="F43" s="537"/>
      <c r="I43" s="342"/>
    </row>
    <row r="44" spans="3:10" x14ac:dyDescent="0.2">
      <c r="I44" s="341"/>
    </row>
    <row r="45" spans="3:10" x14ac:dyDescent="0.2">
      <c r="I45" s="341"/>
    </row>
    <row r="46" spans="3:10" x14ac:dyDescent="0.2">
      <c r="I46" s="338"/>
    </row>
  </sheetData>
  <mergeCells count="6">
    <mergeCell ref="C43:F43"/>
    <mergeCell ref="C1:G1"/>
    <mergeCell ref="C2:L2"/>
    <mergeCell ref="C3:L3"/>
    <mergeCell ref="C4:L4"/>
    <mergeCell ref="C39:F39"/>
  </mergeCells>
  <phoneticPr fontId="3" type="noConversion"/>
  <conditionalFormatting sqref="I30:I31">
    <cfRule type="expression" dxfId="10" priority="1" stopIfTrue="1">
      <formula>ISBLANK(I30)</formula>
    </cfRule>
  </conditionalFormatting>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M43"/>
  <sheetViews>
    <sheetView zoomScaleNormal="100" workbookViewId="0">
      <selection activeCell="F28" sqref="F28"/>
    </sheetView>
  </sheetViews>
  <sheetFormatPr defaultRowHeight="12.75" x14ac:dyDescent="0.2"/>
  <cols>
    <col min="1" max="1" width="3.5703125" style="13" customWidth="1"/>
    <col min="2" max="2" width="4.140625" style="13" customWidth="1"/>
    <col min="3" max="3" width="11.5703125" style="13" bestFit="1" customWidth="1"/>
    <col min="4" max="4" width="63.140625" style="13" customWidth="1"/>
    <col min="5" max="13" width="15.28515625" style="13" customWidth="1"/>
    <col min="14" max="16384" width="9.140625" style="13"/>
  </cols>
  <sheetData>
    <row r="1" spans="1:13" ht="21.75" x14ac:dyDescent="0.2">
      <c r="A1" s="346"/>
      <c r="C1" s="504"/>
      <c r="D1" s="504"/>
      <c r="E1" s="504"/>
      <c r="F1" s="26"/>
      <c r="G1" s="26"/>
    </row>
    <row r="2" spans="1:13" ht="18" x14ac:dyDescent="0.25">
      <c r="C2" s="505"/>
      <c r="D2" s="505"/>
      <c r="E2" s="505"/>
      <c r="F2" s="505"/>
      <c r="G2" s="505"/>
      <c r="H2" s="505"/>
      <c r="I2" s="505"/>
    </row>
    <row r="3" spans="1:13" ht="18" x14ac:dyDescent="0.25">
      <c r="C3" s="505"/>
      <c r="D3" s="505"/>
      <c r="E3" s="505"/>
      <c r="F3" s="505"/>
      <c r="G3" s="505"/>
      <c r="H3" s="505"/>
      <c r="I3" s="505"/>
    </row>
    <row r="4" spans="1:13" ht="27.75" customHeight="1" x14ac:dyDescent="0.25">
      <c r="C4" s="505"/>
      <c r="D4" s="505"/>
      <c r="E4" s="505"/>
      <c r="F4" s="505"/>
      <c r="G4" s="505"/>
      <c r="H4" s="505"/>
      <c r="I4" s="505"/>
    </row>
    <row r="5" spans="1:13" ht="27.75" customHeight="1" x14ac:dyDescent="0.2"/>
    <row r="6" spans="1:13" ht="38.25" customHeight="1" x14ac:dyDescent="0.2"/>
    <row r="7" spans="1:13" ht="27.75" customHeight="1" x14ac:dyDescent="0.3">
      <c r="B7" s="476" t="s">
        <v>406</v>
      </c>
    </row>
    <row r="8" spans="1:13" ht="23.25" x14ac:dyDescent="0.35">
      <c r="D8" s="318"/>
    </row>
    <row r="10" spans="1:13" ht="36" x14ac:dyDescent="0.2">
      <c r="C10" s="52" t="s">
        <v>75</v>
      </c>
      <c r="D10" s="43" t="s">
        <v>76</v>
      </c>
      <c r="E10" s="44" t="s">
        <v>78</v>
      </c>
      <c r="F10" s="44" t="s">
        <v>107</v>
      </c>
      <c r="G10" s="44" t="s">
        <v>361</v>
      </c>
      <c r="H10" s="44" t="s">
        <v>99</v>
      </c>
      <c r="I10" s="44" t="s">
        <v>100</v>
      </c>
      <c r="J10" s="44" t="s">
        <v>101</v>
      </c>
      <c r="K10" s="53" t="s">
        <v>102</v>
      </c>
      <c r="L10" s="44" t="s">
        <v>103</v>
      </c>
      <c r="M10" s="44" t="s">
        <v>104</v>
      </c>
    </row>
    <row r="11" spans="1:13" x14ac:dyDescent="0.2">
      <c r="C11" s="142">
        <f>IF(ISBLANK('I. Schedule 8 CCA Bridge Year'!C10), "", 'I. Schedule 8 CCA Bridge Year'!C10)</f>
        <v>1</v>
      </c>
      <c r="D11" s="271" t="str">
        <f>IF(ISBLANK('I. Schedule 8 CCA Bridge Year'!D10), "", 'I. Schedule 8 CCA Bridge Year'!D10)</f>
        <v>Distribution System - post 1987</v>
      </c>
      <c r="E11" s="296">
        <f>IF(ISBLANK('I. Schedule 8 CCA Bridge Year'!M10), "", 'I. Schedule 8 CCA Bridge Year'!M10)</f>
        <v>16868392.32</v>
      </c>
      <c r="F11" s="474"/>
      <c r="G11" s="474"/>
      <c r="H11" s="272">
        <f t="shared" ref="H11:H42" si="0">MAX((SUM(E11:G11)),0)</f>
        <v>16868392.32</v>
      </c>
      <c r="I11" s="272">
        <f>IF((F11+G11)&lt;=0, 0,(F11+G11)*0.5)</f>
        <v>0</v>
      </c>
      <c r="J11" s="272">
        <f t="shared" ref="J11:J42" si="1">+H11-I11</f>
        <v>16868392.32</v>
      </c>
      <c r="K11" s="397">
        <f>'I. Schedule 8 CCA Bridge Year'!K10</f>
        <v>0.04</v>
      </c>
      <c r="L11" s="272">
        <f t="shared" ref="L11:L23" si="2">IF(+J11&lt;0,+J11,+J11*K11)</f>
        <v>674735.69280000008</v>
      </c>
      <c r="M11" s="272">
        <f t="shared" ref="M11:M42" si="3">MAX(0,+H11-L11)</f>
        <v>16193656.6272</v>
      </c>
    </row>
    <row r="12" spans="1:13" x14ac:dyDescent="0.2">
      <c r="C12" s="142" t="str">
        <f>IF(ISBLANK('I. Schedule 8 CCA Bridge Year'!C11), "", 'I. Schedule 8 CCA Bridge Year'!C11)</f>
        <v>1 Enhanced</v>
      </c>
      <c r="D12" s="271" t="str">
        <f>IF(ISBLANK('I. Schedule 8 CCA Bridge Year'!D11), "", 'I. Schedule 8 CCA Bridge Year'!D11)</f>
        <v xml:space="preserve">Non-residential Buildings Reg. 1100(1)(a.1) election </v>
      </c>
      <c r="E12" s="296">
        <f>IF(ISBLANK('I. Schedule 8 CCA Bridge Year'!M11), "", 'I. Schedule 8 CCA Bridge Year'!M11)</f>
        <v>0</v>
      </c>
      <c r="F12" s="474"/>
      <c r="G12" s="474"/>
      <c r="H12" s="272">
        <f t="shared" si="0"/>
        <v>0</v>
      </c>
      <c r="I12" s="272">
        <f t="shared" ref="I12:I42" si="4">IF((F12+G12)&lt;=0, 0,(F12+G12)*0.5)</f>
        <v>0</v>
      </c>
      <c r="J12" s="272">
        <f t="shared" si="1"/>
        <v>0</v>
      </c>
      <c r="K12" s="397">
        <f>'I. Schedule 8 CCA Bridge Year'!K11</f>
        <v>0.06</v>
      </c>
      <c r="L12" s="272">
        <f t="shared" si="2"/>
        <v>0</v>
      </c>
      <c r="M12" s="272">
        <f t="shared" si="3"/>
        <v>0</v>
      </c>
    </row>
    <row r="13" spans="1:13" x14ac:dyDescent="0.2">
      <c r="C13" s="142">
        <f>IF(ISBLANK('I. Schedule 8 CCA Bridge Year'!C12), "", 'I. Schedule 8 CCA Bridge Year'!C12)</f>
        <v>2</v>
      </c>
      <c r="D13" s="271" t="str">
        <f>IF(ISBLANK('I. Schedule 8 CCA Bridge Year'!D12), "", 'I. Schedule 8 CCA Bridge Year'!D12)</f>
        <v>Distribution System - pre 1988</v>
      </c>
      <c r="E13" s="296">
        <f>IF(ISBLANK('I. Schedule 8 CCA Bridge Year'!M12), "", 'I. Schedule 8 CCA Bridge Year'!M12)</f>
        <v>0</v>
      </c>
      <c r="F13" s="474"/>
      <c r="G13" s="474"/>
      <c r="H13" s="272">
        <f t="shared" si="0"/>
        <v>0</v>
      </c>
      <c r="I13" s="272">
        <f t="shared" si="4"/>
        <v>0</v>
      </c>
      <c r="J13" s="272">
        <f t="shared" si="1"/>
        <v>0</v>
      </c>
      <c r="K13" s="397">
        <f>'I. Schedule 8 CCA Bridge Year'!K12</f>
        <v>0.06</v>
      </c>
      <c r="L13" s="272">
        <f t="shared" si="2"/>
        <v>0</v>
      </c>
      <c r="M13" s="272">
        <f t="shared" si="3"/>
        <v>0</v>
      </c>
    </row>
    <row r="14" spans="1:13" x14ac:dyDescent="0.2">
      <c r="C14" s="142">
        <f>IF(ISBLANK('I. Schedule 8 CCA Bridge Year'!C13), "", 'I. Schedule 8 CCA Bridge Year'!C13)</f>
        <v>8</v>
      </c>
      <c r="D14" s="271" t="str">
        <f>IF(ISBLANK('I. Schedule 8 CCA Bridge Year'!D13), "", 'I. Schedule 8 CCA Bridge Year'!D13)</f>
        <v>General Office/Stores Equip</v>
      </c>
      <c r="E14" s="296">
        <f>IF(ISBLANK('I. Schedule 8 CCA Bridge Year'!M13), "", 'I. Schedule 8 CCA Bridge Year'!M13)</f>
        <v>369099.2</v>
      </c>
      <c r="F14" s="474">
        <f>70000+125000+20000</f>
        <v>215000</v>
      </c>
      <c r="G14" s="474"/>
      <c r="H14" s="272">
        <f t="shared" si="0"/>
        <v>584099.19999999995</v>
      </c>
      <c r="I14" s="272">
        <f t="shared" si="4"/>
        <v>107500</v>
      </c>
      <c r="J14" s="272">
        <f t="shared" si="1"/>
        <v>476599.19999999995</v>
      </c>
      <c r="K14" s="397">
        <f>'I. Schedule 8 CCA Bridge Year'!K13</f>
        <v>0.2</v>
      </c>
      <c r="L14" s="272">
        <f t="shared" si="2"/>
        <v>95319.84</v>
      </c>
      <c r="M14" s="272">
        <f t="shared" si="3"/>
        <v>488779.36</v>
      </c>
    </row>
    <row r="15" spans="1:13" x14ac:dyDescent="0.2">
      <c r="C15" s="142">
        <f>IF(ISBLANK('I. Schedule 8 CCA Bridge Year'!C14), "", 'I. Schedule 8 CCA Bridge Year'!C14)</f>
        <v>10</v>
      </c>
      <c r="D15" s="271" t="str">
        <f>IF(ISBLANK('I. Schedule 8 CCA Bridge Year'!D14), "", 'I. Schedule 8 CCA Bridge Year'!D14)</f>
        <v>Computer Hardware/  Vehicles</v>
      </c>
      <c r="E15" s="296">
        <f>IF(ISBLANK('I. Schedule 8 CCA Bridge Year'!M14), "", 'I. Schedule 8 CCA Bridge Year'!M14)</f>
        <v>752119.8</v>
      </c>
      <c r="F15" s="474">
        <v>85000</v>
      </c>
      <c r="G15" s="474"/>
      <c r="H15" s="272">
        <f t="shared" si="0"/>
        <v>837119.8</v>
      </c>
      <c r="I15" s="272">
        <f t="shared" si="4"/>
        <v>42500</v>
      </c>
      <c r="J15" s="272">
        <f t="shared" si="1"/>
        <v>794619.8</v>
      </c>
      <c r="K15" s="397">
        <f>'I. Schedule 8 CCA Bridge Year'!K14</f>
        <v>0.3</v>
      </c>
      <c r="L15" s="272">
        <f t="shared" si="2"/>
        <v>238385.94</v>
      </c>
      <c r="M15" s="272">
        <f t="shared" si="3"/>
        <v>598733.8600000001</v>
      </c>
    </row>
    <row r="16" spans="1:13" x14ac:dyDescent="0.2">
      <c r="C16" s="142">
        <f>IF(ISBLANK('I. Schedule 8 CCA Bridge Year'!C15), "", 'I. Schedule 8 CCA Bridge Year'!C15)</f>
        <v>10.1</v>
      </c>
      <c r="D16" s="271" t="str">
        <f>IF(ISBLANK('I. Schedule 8 CCA Bridge Year'!D15), "", 'I. Schedule 8 CCA Bridge Year'!D15)</f>
        <v>Certain Automobiles</v>
      </c>
      <c r="E16" s="296">
        <f>IF(ISBLANK('I. Schedule 8 CCA Bridge Year'!M15), "", 'I. Schedule 8 CCA Bridge Year'!M15)</f>
        <v>0</v>
      </c>
      <c r="F16" s="474"/>
      <c r="G16" s="474"/>
      <c r="H16" s="272">
        <f t="shared" si="0"/>
        <v>0</v>
      </c>
      <c r="I16" s="272">
        <f t="shared" si="4"/>
        <v>0</v>
      </c>
      <c r="J16" s="272">
        <f t="shared" si="1"/>
        <v>0</v>
      </c>
      <c r="K16" s="397">
        <f>'I. Schedule 8 CCA Bridge Year'!K15</f>
        <v>0.3</v>
      </c>
      <c r="L16" s="272">
        <f t="shared" si="2"/>
        <v>0</v>
      </c>
      <c r="M16" s="272">
        <f t="shared" si="3"/>
        <v>0</v>
      </c>
    </row>
    <row r="17" spans="3:13" x14ac:dyDescent="0.2">
      <c r="C17" s="142">
        <f>IF(ISBLANK('I. Schedule 8 CCA Bridge Year'!C16), "", 'I. Schedule 8 CCA Bridge Year'!C16)</f>
        <v>12</v>
      </c>
      <c r="D17" s="271" t="str">
        <f>IF(ISBLANK('I. Schedule 8 CCA Bridge Year'!D16), "", 'I. Schedule 8 CCA Bridge Year'!D16)</f>
        <v>Computer Software</v>
      </c>
      <c r="E17" s="296">
        <f>IF(ISBLANK('I. Schedule 8 CCA Bridge Year'!M16), "", 'I. Schedule 8 CCA Bridge Year'!M16)</f>
        <v>48250</v>
      </c>
      <c r="F17" s="474">
        <v>13000</v>
      </c>
      <c r="G17" s="474"/>
      <c r="H17" s="272">
        <f t="shared" si="0"/>
        <v>61250</v>
      </c>
      <c r="I17" s="272">
        <f t="shared" si="4"/>
        <v>6500</v>
      </c>
      <c r="J17" s="272">
        <f t="shared" si="1"/>
        <v>54750</v>
      </c>
      <c r="K17" s="397">
        <f>'I. Schedule 8 CCA Bridge Year'!K16</f>
        <v>1</v>
      </c>
      <c r="L17" s="272">
        <f t="shared" si="2"/>
        <v>54750</v>
      </c>
      <c r="M17" s="272">
        <f t="shared" si="3"/>
        <v>6500</v>
      </c>
    </row>
    <row r="18" spans="3:13" x14ac:dyDescent="0.2">
      <c r="C18" s="142" t="str">
        <f>IF(ISBLANK('I. Schedule 8 CCA Bridge Year'!C17), "", 'I. Schedule 8 CCA Bridge Year'!C17)</f>
        <v>13 1</v>
      </c>
      <c r="D18" s="271" t="str">
        <f>IF(ISBLANK('I. Schedule 8 CCA Bridge Year'!D17), "", 'I. Schedule 8 CCA Bridge Year'!D17)</f>
        <v>Lease # 1</v>
      </c>
      <c r="E18" s="296">
        <f>IF(ISBLANK('I. Schedule 8 CCA Bridge Year'!M17), "", 'I. Schedule 8 CCA Bridge Year'!M17)</f>
        <v>0</v>
      </c>
      <c r="F18" s="474"/>
      <c r="G18" s="474"/>
      <c r="H18" s="272">
        <f t="shared" si="0"/>
        <v>0</v>
      </c>
      <c r="I18" s="272">
        <f t="shared" si="4"/>
        <v>0</v>
      </c>
      <c r="J18" s="272">
        <f t="shared" si="1"/>
        <v>0</v>
      </c>
      <c r="K18" s="489"/>
      <c r="L18" s="272">
        <f t="shared" si="2"/>
        <v>0</v>
      </c>
      <c r="M18" s="272">
        <f t="shared" si="3"/>
        <v>0</v>
      </c>
    </row>
    <row r="19" spans="3:13" x14ac:dyDescent="0.2">
      <c r="C19" s="142" t="str">
        <f>IF(ISBLANK('I. Schedule 8 CCA Bridge Year'!C18), "", 'I. Schedule 8 CCA Bridge Year'!C18)</f>
        <v>13 2</v>
      </c>
      <c r="D19" s="271" t="str">
        <f>IF(ISBLANK('I. Schedule 8 CCA Bridge Year'!D18), "", 'I. Schedule 8 CCA Bridge Year'!D18)</f>
        <v>Lease #2</v>
      </c>
      <c r="E19" s="296">
        <f>IF(ISBLANK('I. Schedule 8 CCA Bridge Year'!M18), "", 'I. Schedule 8 CCA Bridge Year'!M18)</f>
        <v>0</v>
      </c>
      <c r="F19" s="474"/>
      <c r="G19" s="474"/>
      <c r="H19" s="272">
        <f t="shared" si="0"/>
        <v>0</v>
      </c>
      <c r="I19" s="272">
        <f t="shared" si="4"/>
        <v>0</v>
      </c>
      <c r="J19" s="272">
        <f t="shared" si="1"/>
        <v>0</v>
      </c>
      <c r="K19" s="489"/>
      <c r="L19" s="272">
        <f t="shared" si="2"/>
        <v>0</v>
      </c>
      <c r="M19" s="272">
        <f t="shared" si="3"/>
        <v>0</v>
      </c>
    </row>
    <row r="20" spans="3:13" x14ac:dyDescent="0.2">
      <c r="C20" s="142" t="str">
        <f>IF(ISBLANK('I. Schedule 8 CCA Bridge Year'!C19), "", 'I. Schedule 8 CCA Bridge Year'!C19)</f>
        <v>13 3</v>
      </c>
      <c r="D20" s="271" t="str">
        <f>IF(ISBLANK('I. Schedule 8 CCA Bridge Year'!D19), "", 'I. Schedule 8 CCA Bridge Year'!D19)</f>
        <v>Lease # 3</v>
      </c>
      <c r="E20" s="296">
        <f>IF(ISBLANK('I. Schedule 8 CCA Bridge Year'!M19), "", 'I. Schedule 8 CCA Bridge Year'!M19)</f>
        <v>0</v>
      </c>
      <c r="F20" s="474"/>
      <c r="G20" s="474"/>
      <c r="H20" s="272">
        <f t="shared" si="0"/>
        <v>0</v>
      </c>
      <c r="I20" s="272">
        <f t="shared" si="4"/>
        <v>0</v>
      </c>
      <c r="J20" s="272">
        <f t="shared" si="1"/>
        <v>0</v>
      </c>
      <c r="K20" s="489"/>
      <c r="L20" s="272">
        <f t="shared" si="2"/>
        <v>0</v>
      </c>
      <c r="M20" s="272">
        <f t="shared" si="3"/>
        <v>0</v>
      </c>
    </row>
    <row r="21" spans="3:13" x14ac:dyDescent="0.2">
      <c r="C21" s="142" t="str">
        <f>IF(ISBLANK('I. Schedule 8 CCA Bridge Year'!C20), "", 'I. Schedule 8 CCA Bridge Year'!C20)</f>
        <v>13 4</v>
      </c>
      <c r="D21" s="271" t="str">
        <f>IF(ISBLANK('I. Schedule 8 CCA Bridge Year'!D20), "", 'I. Schedule 8 CCA Bridge Year'!D20)</f>
        <v>Lease # 4</v>
      </c>
      <c r="E21" s="296">
        <f>IF(ISBLANK('I. Schedule 8 CCA Bridge Year'!M20), "", 'I. Schedule 8 CCA Bridge Year'!M20)</f>
        <v>0</v>
      </c>
      <c r="F21" s="474"/>
      <c r="G21" s="474"/>
      <c r="H21" s="272">
        <f t="shared" si="0"/>
        <v>0</v>
      </c>
      <c r="I21" s="272">
        <f t="shared" si="4"/>
        <v>0</v>
      </c>
      <c r="J21" s="272">
        <f t="shared" si="1"/>
        <v>0</v>
      </c>
      <c r="K21" s="489"/>
      <c r="L21" s="272">
        <f t="shared" si="2"/>
        <v>0</v>
      </c>
      <c r="M21" s="272">
        <f t="shared" si="3"/>
        <v>0</v>
      </c>
    </row>
    <row r="22" spans="3:13" x14ac:dyDescent="0.2">
      <c r="C22" s="142">
        <f>IF(ISBLANK('I. Schedule 8 CCA Bridge Year'!C21), "", 'I. Schedule 8 CCA Bridge Year'!C21)</f>
        <v>14</v>
      </c>
      <c r="D22" s="271" t="str">
        <f>IF(ISBLANK('I. Schedule 8 CCA Bridge Year'!D21), "", 'I. Schedule 8 CCA Bridge Year'!D21)</f>
        <v>Franchise</v>
      </c>
      <c r="E22" s="296">
        <f>IF(ISBLANK('I. Schedule 8 CCA Bridge Year'!M21), "", 'I. Schedule 8 CCA Bridge Year'!M21)</f>
        <v>0</v>
      </c>
      <c r="F22" s="474"/>
      <c r="G22" s="474"/>
      <c r="H22" s="272">
        <f t="shared" si="0"/>
        <v>0</v>
      </c>
      <c r="I22" s="272">
        <f t="shared" si="4"/>
        <v>0</v>
      </c>
      <c r="J22" s="272">
        <f t="shared" si="1"/>
        <v>0</v>
      </c>
      <c r="K22" s="489"/>
      <c r="L22" s="272">
        <f t="shared" si="2"/>
        <v>0</v>
      </c>
      <c r="M22" s="272">
        <f t="shared" si="3"/>
        <v>0</v>
      </c>
    </row>
    <row r="23" spans="3:13" x14ac:dyDescent="0.2">
      <c r="C23" s="142">
        <f>IF(ISBLANK('I. Schedule 8 CCA Bridge Year'!C22), "", 'I. Schedule 8 CCA Bridge Year'!C22)</f>
        <v>17</v>
      </c>
      <c r="D23" s="271" t="str">
        <f>IF(ISBLANK('I. Schedule 8 CCA Bridge Year'!D22), "", 'I. Schedule 8 CCA Bridge Year'!D22)</f>
        <v>New Electrical Generating Equipment Acq'd after Feb 27/00 Other Than Bldgs</v>
      </c>
      <c r="E23" s="296">
        <f>IF(ISBLANK('I. Schedule 8 CCA Bridge Year'!M22), "", 'I. Schedule 8 CCA Bridge Year'!M22)</f>
        <v>0</v>
      </c>
      <c r="F23" s="474"/>
      <c r="G23" s="474"/>
      <c r="H23" s="272">
        <f t="shared" si="0"/>
        <v>0</v>
      </c>
      <c r="I23" s="272">
        <f t="shared" si="4"/>
        <v>0</v>
      </c>
      <c r="J23" s="272">
        <f t="shared" si="1"/>
        <v>0</v>
      </c>
      <c r="K23" s="397">
        <f>'I. Schedule 8 CCA Bridge Year'!K22</f>
        <v>0.08</v>
      </c>
      <c r="L23" s="272">
        <f t="shared" si="2"/>
        <v>0</v>
      </c>
      <c r="M23" s="272">
        <f t="shared" si="3"/>
        <v>0</v>
      </c>
    </row>
    <row r="24" spans="3:13" x14ac:dyDescent="0.2">
      <c r="C24" s="142">
        <f>IF(ISBLANK('I. Schedule 8 CCA Bridge Year'!C23), "", 'I. Schedule 8 CCA Bridge Year'!C23)</f>
        <v>42</v>
      </c>
      <c r="D24" s="271" t="str">
        <f>IF(ISBLANK('I. Schedule 8 CCA Bridge Year'!D23), "", 'I. Schedule 8 CCA Bridge Year'!D23)</f>
        <v>Fibre Optic Cable</v>
      </c>
      <c r="E24" s="296">
        <f>IF(ISBLANK('I. Schedule 8 CCA Bridge Year'!M23), "", 'I. Schedule 8 CCA Bridge Year'!M23)</f>
        <v>0</v>
      </c>
      <c r="F24" s="474"/>
      <c r="G24" s="474"/>
      <c r="H24" s="272">
        <f t="shared" si="0"/>
        <v>0</v>
      </c>
      <c r="I24" s="272">
        <f t="shared" si="4"/>
        <v>0</v>
      </c>
      <c r="J24" s="272">
        <f t="shared" si="1"/>
        <v>0</v>
      </c>
      <c r="K24" s="397">
        <f>'I. Schedule 8 CCA Bridge Year'!K23</f>
        <v>0.12</v>
      </c>
      <c r="L24" s="272">
        <f t="shared" ref="L24:L42" si="5">IF(+J24&lt;0,+J24,+J24*K24)</f>
        <v>0</v>
      </c>
      <c r="M24" s="272">
        <f t="shared" si="3"/>
        <v>0</v>
      </c>
    </row>
    <row r="25" spans="3:13" x14ac:dyDescent="0.2">
      <c r="C25" s="142">
        <f>IF(ISBLANK('I. Schedule 8 CCA Bridge Year'!C24), "", 'I. Schedule 8 CCA Bridge Year'!C24)</f>
        <v>43.1</v>
      </c>
      <c r="D25" s="271" t="str">
        <f>IF(ISBLANK('I. Schedule 8 CCA Bridge Year'!D24), "", 'I. Schedule 8 CCA Bridge Year'!D24)</f>
        <v>Certain Energy-Efficient Electrical Generating Equipment</v>
      </c>
      <c r="E25" s="296">
        <f>IF(ISBLANK('I. Schedule 8 CCA Bridge Year'!M24), "", 'I. Schedule 8 CCA Bridge Year'!M24)</f>
        <v>0</v>
      </c>
      <c r="F25" s="474"/>
      <c r="G25" s="474"/>
      <c r="H25" s="272">
        <f t="shared" si="0"/>
        <v>0</v>
      </c>
      <c r="I25" s="272">
        <f t="shared" si="4"/>
        <v>0</v>
      </c>
      <c r="J25" s="272">
        <f t="shared" si="1"/>
        <v>0</v>
      </c>
      <c r="K25" s="397">
        <f>'I. Schedule 8 CCA Bridge Year'!K24</f>
        <v>0.3</v>
      </c>
      <c r="L25" s="272">
        <f t="shared" si="5"/>
        <v>0</v>
      </c>
      <c r="M25" s="272">
        <f t="shared" si="3"/>
        <v>0</v>
      </c>
    </row>
    <row r="26" spans="3:13" x14ac:dyDescent="0.2">
      <c r="C26" s="142">
        <f>IF(ISBLANK('I. Schedule 8 CCA Bridge Year'!C25), "", 'I. Schedule 8 CCA Bridge Year'!C25)</f>
        <v>43.2</v>
      </c>
      <c r="D26" s="271" t="str">
        <f>IF(ISBLANK('I. Schedule 8 CCA Bridge Year'!D25), "", 'I. Schedule 8 CCA Bridge Year'!D25)</f>
        <v xml:space="preserve">Certain Clean Energy Generation Equipment </v>
      </c>
      <c r="E26" s="296">
        <f>IF(ISBLANK('I. Schedule 8 CCA Bridge Year'!M25), "", 'I. Schedule 8 CCA Bridge Year'!M25)</f>
        <v>0</v>
      </c>
      <c r="F26" s="474"/>
      <c r="G26" s="474"/>
      <c r="H26" s="272">
        <f t="shared" si="0"/>
        <v>0</v>
      </c>
      <c r="I26" s="272">
        <f t="shared" si="4"/>
        <v>0</v>
      </c>
      <c r="J26" s="272">
        <f t="shared" si="1"/>
        <v>0</v>
      </c>
      <c r="K26" s="397">
        <f>'I. Schedule 8 CCA Bridge Year'!K25</f>
        <v>0.5</v>
      </c>
      <c r="L26" s="272">
        <f t="shared" si="5"/>
        <v>0</v>
      </c>
      <c r="M26" s="272">
        <f t="shared" si="3"/>
        <v>0</v>
      </c>
    </row>
    <row r="27" spans="3:13" x14ac:dyDescent="0.2">
      <c r="C27" s="142">
        <f>IF(ISBLANK('I. Schedule 8 CCA Bridge Year'!C26), "", 'I. Schedule 8 CCA Bridge Year'!C26)</f>
        <v>45</v>
      </c>
      <c r="D27" s="271" t="str">
        <f>IF(ISBLANK('I. Schedule 8 CCA Bridge Year'!D26), "", 'I. Schedule 8 CCA Bridge Year'!D26)</f>
        <v>Computers &amp; Systems Software acq'd post Mar 22/04</v>
      </c>
      <c r="E27" s="296">
        <f>IF(ISBLANK('I. Schedule 8 CCA Bridge Year'!M26), "", 'I. Schedule 8 CCA Bridge Year'!M26)</f>
        <v>0</v>
      </c>
      <c r="F27" s="474"/>
      <c r="G27" s="474"/>
      <c r="H27" s="272">
        <f t="shared" si="0"/>
        <v>0</v>
      </c>
      <c r="I27" s="272">
        <f t="shared" si="4"/>
        <v>0</v>
      </c>
      <c r="J27" s="272">
        <f t="shared" si="1"/>
        <v>0</v>
      </c>
      <c r="K27" s="397">
        <f>'I. Schedule 8 CCA Bridge Year'!K26</f>
        <v>0.45</v>
      </c>
      <c r="L27" s="272">
        <f t="shared" si="5"/>
        <v>0</v>
      </c>
      <c r="M27" s="272">
        <f t="shared" si="3"/>
        <v>0</v>
      </c>
    </row>
    <row r="28" spans="3:13" x14ac:dyDescent="0.2">
      <c r="C28" s="142">
        <f>IF(ISBLANK('I. Schedule 8 CCA Bridge Year'!C27), "", 'I. Schedule 8 CCA Bridge Year'!C27)</f>
        <v>46</v>
      </c>
      <c r="D28" s="271" t="str">
        <f>IF(ISBLANK('I. Schedule 8 CCA Bridge Year'!D27), "", 'I. Schedule 8 CCA Bridge Year'!D27)</f>
        <v>Data Network Infrastructure Equipment (acq'd post Mar 22/04)</v>
      </c>
      <c r="E28" s="296">
        <f>IF(ISBLANK('I. Schedule 8 CCA Bridge Year'!M27), "", 'I. Schedule 8 CCA Bridge Year'!M27)</f>
        <v>0</v>
      </c>
      <c r="F28" s="474"/>
      <c r="G28" s="474"/>
      <c r="H28" s="272">
        <f t="shared" si="0"/>
        <v>0</v>
      </c>
      <c r="I28" s="272">
        <f t="shared" si="4"/>
        <v>0</v>
      </c>
      <c r="J28" s="272">
        <f t="shared" si="1"/>
        <v>0</v>
      </c>
      <c r="K28" s="397">
        <f>'I. Schedule 8 CCA Bridge Year'!K27</f>
        <v>0.3</v>
      </c>
      <c r="L28" s="272">
        <f t="shared" si="5"/>
        <v>0</v>
      </c>
      <c r="M28" s="272">
        <f t="shared" si="3"/>
        <v>0</v>
      </c>
    </row>
    <row r="29" spans="3:13" x14ac:dyDescent="0.2">
      <c r="C29" s="142">
        <f>IF(ISBLANK('I. Schedule 8 CCA Bridge Year'!C28), "", 'I. Schedule 8 CCA Bridge Year'!C28)</f>
        <v>47</v>
      </c>
      <c r="D29" s="271" t="str">
        <f>IF(ISBLANK('I. Schedule 8 CCA Bridge Year'!D28), "", 'I. Schedule 8 CCA Bridge Year'!D28)</f>
        <v>Distribution System - post February 2005</v>
      </c>
      <c r="E29" s="296">
        <f>IF(ISBLANK('I. Schedule 8 CCA Bridge Year'!M28), "", 'I. Schedule 8 CCA Bridge Year'!M28)</f>
        <v>10428212.52</v>
      </c>
      <c r="F29" s="474">
        <v>1850000</v>
      </c>
      <c r="G29" s="474"/>
      <c r="H29" s="272">
        <f t="shared" si="0"/>
        <v>12278212.52</v>
      </c>
      <c r="I29" s="272">
        <f t="shared" si="4"/>
        <v>925000</v>
      </c>
      <c r="J29" s="272">
        <f t="shared" si="1"/>
        <v>11353212.52</v>
      </c>
      <c r="K29" s="397">
        <f>'I. Schedule 8 CCA Bridge Year'!K28</f>
        <v>0.08</v>
      </c>
      <c r="L29" s="272">
        <f t="shared" si="5"/>
        <v>908257.00159999996</v>
      </c>
      <c r="M29" s="272">
        <f t="shared" si="3"/>
        <v>11369955.5184</v>
      </c>
    </row>
    <row r="30" spans="3:13" x14ac:dyDescent="0.2">
      <c r="C30" s="142">
        <f>IF(ISBLANK('I. Schedule 8 CCA Bridge Year'!C29), "", 'I. Schedule 8 CCA Bridge Year'!C29)</f>
        <v>50</v>
      </c>
      <c r="D30" s="271" t="str">
        <f>IF(ISBLANK('I. Schedule 8 CCA Bridge Year'!D29), "", 'I. Schedule 8 CCA Bridge Year'!D29)</f>
        <v>Data Network Infrastructure Equipment - post Mar 2007</v>
      </c>
      <c r="E30" s="296">
        <f>IF(ISBLANK('I. Schedule 8 CCA Bridge Year'!M29), "", 'I. Schedule 8 CCA Bridge Year'!M29)</f>
        <v>155352.15</v>
      </c>
      <c r="F30" s="474"/>
      <c r="G30" s="474"/>
      <c r="H30" s="272">
        <f t="shared" si="0"/>
        <v>155352.15</v>
      </c>
      <c r="I30" s="272">
        <f t="shared" si="4"/>
        <v>0</v>
      </c>
      <c r="J30" s="272">
        <f t="shared" si="1"/>
        <v>155352.15</v>
      </c>
      <c r="K30" s="397">
        <f>'I. Schedule 8 CCA Bridge Year'!K29</f>
        <v>0.55000000000000004</v>
      </c>
      <c r="L30" s="272">
        <f t="shared" si="5"/>
        <v>85443.68250000001</v>
      </c>
      <c r="M30" s="272">
        <f t="shared" si="3"/>
        <v>69908.467499999984</v>
      </c>
    </row>
    <row r="31" spans="3:13" x14ac:dyDescent="0.2">
      <c r="C31" s="142">
        <f>IF(ISBLANK('I. Schedule 8 CCA Bridge Year'!C30), "", 'I. Schedule 8 CCA Bridge Year'!C30)</f>
        <v>52</v>
      </c>
      <c r="D31" s="271" t="str">
        <f>IF(ISBLANK('I. Schedule 8 CCA Bridge Year'!D30), "", 'I. Schedule 8 CCA Bridge Year'!D30)</f>
        <v xml:space="preserve">Computer Hardware and system software </v>
      </c>
      <c r="E31" s="296">
        <f>IF(ISBLANK('I. Schedule 8 CCA Bridge Year'!M30), "", 'I. Schedule 8 CCA Bridge Year'!M30)</f>
        <v>0</v>
      </c>
      <c r="F31" s="474"/>
      <c r="G31" s="474"/>
      <c r="H31" s="272">
        <f t="shared" si="0"/>
        <v>0</v>
      </c>
      <c r="I31" s="272">
        <f t="shared" si="4"/>
        <v>0</v>
      </c>
      <c r="J31" s="272">
        <f t="shared" si="1"/>
        <v>0</v>
      </c>
      <c r="K31" s="397">
        <f>'I. Schedule 8 CCA Bridge Year'!K30</f>
        <v>1</v>
      </c>
      <c r="L31" s="272">
        <f t="shared" si="5"/>
        <v>0</v>
      </c>
      <c r="M31" s="272">
        <f t="shared" si="3"/>
        <v>0</v>
      </c>
    </row>
    <row r="32" spans="3:13" x14ac:dyDescent="0.2">
      <c r="C32" s="142">
        <f>IF(ISBLANK('I. Schedule 8 CCA Bridge Year'!C31), "", 'I. Schedule 8 CCA Bridge Year'!C31)</f>
        <v>95</v>
      </c>
      <c r="D32" s="271" t="str">
        <f>IF(ISBLANK('I. Schedule 8 CCA Bridge Year'!D31), "", 'I. Schedule 8 CCA Bridge Year'!D31)</f>
        <v>CWIP</v>
      </c>
      <c r="E32" s="296">
        <f>IF(ISBLANK('I. Schedule 8 CCA Bridge Year'!M31), "", 'I. Schedule 8 CCA Bridge Year'!M31)</f>
        <v>0</v>
      </c>
      <c r="F32" s="474"/>
      <c r="G32" s="474"/>
      <c r="H32" s="272">
        <f t="shared" si="0"/>
        <v>0</v>
      </c>
      <c r="I32" s="272">
        <f t="shared" si="4"/>
        <v>0</v>
      </c>
      <c r="J32" s="272">
        <f t="shared" si="1"/>
        <v>0</v>
      </c>
      <c r="K32" s="397">
        <f>'I. Schedule 8 CCA Bridge Year'!K31</f>
        <v>0</v>
      </c>
      <c r="L32" s="272">
        <f t="shared" si="5"/>
        <v>0</v>
      </c>
      <c r="M32" s="272">
        <f t="shared" si="3"/>
        <v>0</v>
      </c>
    </row>
    <row r="33" spans="3:13" x14ac:dyDescent="0.2">
      <c r="C33" s="435" t="str">
        <f>IF(ISBLANK('I. Schedule 8 CCA Bridge Year'!C32), "", 'I. Schedule 8 CCA Bridge Year'!C32)</f>
        <v/>
      </c>
      <c r="D33" s="436" t="str">
        <f>IF(ISBLANK('I. Schedule 8 CCA Bridge Year'!D32), "", 'I. Schedule 8 CCA Bridge Year'!D32)</f>
        <v/>
      </c>
      <c r="E33" s="473" t="str">
        <f>IF(ISBLANK('I. Schedule 8 CCA Bridge Year'!E32), "", 'I. Schedule 8 CCA Bridge Year'!E32)</f>
        <v/>
      </c>
      <c r="F33" s="474"/>
      <c r="G33" s="474"/>
      <c r="H33" s="272">
        <f t="shared" si="0"/>
        <v>0</v>
      </c>
      <c r="I33" s="272">
        <f t="shared" si="4"/>
        <v>0</v>
      </c>
      <c r="J33" s="272">
        <f t="shared" si="1"/>
        <v>0</v>
      </c>
      <c r="K33" s="397">
        <f>'I. Schedule 8 CCA Bridge Year'!K32</f>
        <v>0</v>
      </c>
      <c r="L33" s="272">
        <f t="shared" si="5"/>
        <v>0</v>
      </c>
      <c r="M33" s="272">
        <f t="shared" si="3"/>
        <v>0</v>
      </c>
    </row>
    <row r="34" spans="3:13" x14ac:dyDescent="0.2">
      <c r="C34" s="435" t="str">
        <f>IF(ISBLANK('I. Schedule 8 CCA Bridge Year'!C33), "", 'I. Schedule 8 CCA Bridge Year'!C33)</f>
        <v/>
      </c>
      <c r="D34" s="436" t="str">
        <f>IF(ISBLANK('I. Schedule 8 CCA Bridge Year'!D33), "", 'I. Schedule 8 CCA Bridge Year'!D33)</f>
        <v/>
      </c>
      <c r="E34" s="473" t="str">
        <f>IF(ISBLANK('I. Schedule 8 CCA Bridge Year'!E33), "", 'I. Schedule 8 CCA Bridge Year'!E33)</f>
        <v/>
      </c>
      <c r="F34" s="474"/>
      <c r="G34" s="474"/>
      <c r="H34" s="272">
        <f t="shared" si="0"/>
        <v>0</v>
      </c>
      <c r="I34" s="272">
        <f t="shared" si="4"/>
        <v>0</v>
      </c>
      <c r="J34" s="272">
        <f t="shared" si="1"/>
        <v>0</v>
      </c>
      <c r="K34" s="397">
        <f>'I. Schedule 8 CCA Bridge Year'!K33</f>
        <v>0</v>
      </c>
      <c r="L34" s="272">
        <f t="shared" si="5"/>
        <v>0</v>
      </c>
      <c r="M34" s="272">
        <f t="shared" si="3"/>
        <v>0</v>
      </c>
    </row>
    <row r="35" spans="3:13" x14ac:dyDescent="0.2">
      <c r="C35" s="435" t="str">
        <f>IF(ISBLANK('I. Schedule 8 CCA Bridge Year'!C34), "", 'I. Schedule 8 CCA Bridge Year'!C34)</f>
        <v/>
      </c>
      <c r="D35" s="436" t="str">
        <f>IF(ISBLANK('I. Schedule 8 CCA Bridge Year'!D34), "", 'I. Schedule 8 CCA Bridge Year'!D34)</f>
        <v/>
      </c>
      <c r="E35" s="473" t="str">
        <f>IF(ISBLANK('I. Schedule 8 CCA Bridge Year'!E34), "", 'I. Schedule 8 CCA Bridge Year'!E34)</f>
        <v/>
      </c>
      <c r="F35" s="474"/>
      <c r="G35" s="474"/>
      <c r="H35" s="272">
        <f t="shared" si="0"/>
        <v>0</v>
      </c>
      <c r="I35" s="272">
        <f t="shared" si="4"/>
        <v>0</v>
      </c>
      <c r="J35" s="272">
        <f t="shared" si="1"/>
        <v>0</v>
      </c>
      <c r="K35" s="397">
        <f>'I. Schedule 8 CCA Bridge Year'!K34</f>
        <v>0</v>
      </c>
      <c r="L35" s="272">
        <f t="shared" si="5"/>
        <v>0</v>
      </c>
      <c r="M35" s="272">
        <f t="shared" si="3"/>
        <v>0</v>
      </c>
    </row>
    <row r="36" spans="3:13" x14ac:dyDescent="0.2">
      <c r="C36" s="435" t="str">
        <f>IF(ISBLANK('I. Schedule 8 CCA Bridge Year'!C35), "", 'I. Schedule 8 CCA Bridge Year'!C35)</f>
        <v/>
      </c>
      <c r="D36" s="436" t="str">
        <f>IF(ISBLANK('I. Schedule 8 CCA Bridge Year'!D35), "", 'I. Schedule 8 CCA Bridge Year'!D35)</f>
        <v/>
      </c>
      <c r="E36" s="473" t="str">
        <f>IF(ISBLANK('I. Schedule 8 CCA Bridge Year'!E35), "", 'I. Schedule 8 CCA Bridge Year'!E35)</f>
        <v/>
      </c>
      <c r="F36" s="474"/>
      <c r="G36" s="474"/>
      <c r="H36" s="272">
        <f>MAX((SUM(E36:G36)),0)</f>
        <v>0</v>
      </c>
      <c r="I36" s="272">
        <f t="shared" si="4"/>
        <v>0</v>
      </c>
      <c r="J36" s="272">
        <f>+H36-I36</f>
        <v>0</v>
      </c>
      <c r="K36" s="397">
        <f>'I. Schedule 8 CCA Bridge Year'!K35</f>
        <v>0</v>
      </c>
      <c r="L36" s="272">
        <f>IF(+J36&lt;0,+J36,+J36*K36)</f>
        <v>0</v>
      </c>
      <c r="M36" s="272">
        <f t="shared" si="3"/>
        <v>0</v>
      </c>
    </row>
    <row r="37" spans="3:13" x14ac:dyDescent="0.2">
      <c r="C37" s="435" t="str">
        <f>IF(ISBLANK('I. Schedule 8 CCA Bridge Year'!C36), "", 'I. Schedule 8 CCA Bridge Year'!C36)</f>
        <v/>
      </c>
      <c r="D37" s="436" t="str">
        <f>IF(ISBLANK('I. Schedule 8 CCA Bridge Year'!D36), "", 'I. Schedule 8 CCA Bridge Year'!D36)</f>
        <v/>
      </c>
      <c r="E37" s="473" t="str">
        <f>IF(ISBLANK('I. Schedule 8 CCA Bridge Year'!E36), "", 'I. Schedule 8 CCA Bridge Year'!E36)</f>
        <v/>
      </c>
      <c r="F37" s="474"/>
      <c r="G37" s="474"/>
      <c r="H37" s="272">
        <f>MAX((SUM(E37:G37)),0)</f>
        <v>0</v>
      </c>
      <c r="I37" s="272">
        <f t="shared" si="4"/>
        <v>0</v>
      </c>
      <c r="J37" s="272">
        <f>+H37-I37</f>
        <v>0</v>
      </c>
      <c r="K37" s="397">
        <f>'I. Schedule 8 CCA Bridge Year'!K36</f>
        <v>0</v>
      </c>
      <c r="L37" s="272">
        <f>IF(+J37&lt;0,+J37,+J37*K37)</f>
        <v>0</v>
      </c>
      <c r="M37" s="272">
        <f t="shared" si="3"/>
        <v>0</v>
      </c>
    </row>
    <row r="38" spans="3:13" x14ac:dyDescent="0.2">
      <c r="C38" s="435" t="str">
        <f>IF(ISBLANK('I. Schedule 8 CCA Bridge Year'!C37), "", 'I. Schedule 8 CCA Bridge Year'!C37)</f>
        <v/>
      </c>
      <c r="D38" s="436" t="str">
        <f>IF(ISBLANK('I. Schedule 8 CCA Bridge Year'!D37), "", 'I. Schedule 8 CCA Bridge Year'!D37)</f>
        <v/>
      </c>
      <c r="E38" s="473" t="str">
        <f>IF(ISBLANK('I. Schedule 8 CCA Bridge Year'!E37), "", 'I. Schedule 8 CCA Bridge Year'!E37)</f>
        <v/>
      </c>
      <c r="F38" s="474"/>
      <c r="G38" s="474"/>
      <c r="H38" s="272">
        <f>MAX((SUM(E38:G38)),0)</f>
        <v>0</v>
      </c>
      <c r="I38" s="272">
        <f t="shared" si="4"/>
        <v>0</v>
      </c>
      <c r="J38" s="272">
        <f>+H38-I38</f>
        <v>0</v>
      </c>
      <c r="K38" s="397">
        <f>'I. Schedule 8 CCA Bridge Year'!K37</f>
        <v>0</v>
      </c>
      <c r="L38" s="272">
        <f>IF(+J38&lt;0,+J38,+J38*K38)</f>
        <v>0</v>
      </c>
      <c r="M38" s="272">
        <f t="shared" si="3"/>
        <v>0</v>
      </c>
    </row>
    <row r="39" spans="3:13" x14ac:dyDescent="0.2">
      <c r="C39" s="435" t="str">
        <f>IF(ISBLANK('I. Schedule 8 CCA Bridge Year'!C38), "", 'I. Schedule 8 CCA Bridge Year'!C38)</f>
        <v/>
      </c>
      <c r="D39" s="436" t="str">
        <f>IF(ISBLANK('I. Schedule 8 CCA Bridge Year'!D38), "", 'I. Schedule 8 CCA Bridge Year'!D38)</f>
        <v/>
      </c>
      <c r="E39" s="473" t="str">
        <f>IF(ISBLANK('I. Schedule 8 CCA Bridge Year'!E38), "", 'I. Schedule 8 CCA Bridge Year'!E38)</f>
        <v/>
      </c>
      <c r="F39" s="474"/>
      <c r="G39" s="474"/>
      <c r="H39" s="272">
        <f t="shared" si="0"/>
        <v>0</v>
      </c>
      <c r="I39" s="272">
        <f t="shared" si="4"/>
        <v>0</v>
      </c>
      <c r="J39" s="272">
        <f t="shared" si="1"/>
        <v>0</v>
      </c>
      <c r="K39" s="397">
        <f>'I. Schedule 8 CCA Bridge Year'!K38</f>
        <v>0</v>
      </c>
      <c r="L39" s="272">
        <f t="shared" si="5"/>
        <v>0</v>
      </c>
      <c r="M39" s="272">
        <f t="shared" si="3"/>
        <v>0</v>
      </c>
    </row>
    <row r="40" spans="3:13" x14ac:dyDescent="0.2">
      <c r="C40" s="435" t="str">
        <f>IF(ISBLANK('I. Schedule 8 CCA Bridge Year'!C39), "", 'I. Schedule 8 CCA Bridge Year'!C39)</f>
        <v/>
      </c>
      <c r="D40" s="436" t="str">
        <f>IF(ISBLANK('I. Schedule 8 CCA Bridge Year'!D39), "", 'I. Schedule 8 CCA Bridge Year'!D39)</f>
        <v/>
      </c>
      <c r="E40" s="473" t="str">
        <f>IF(ISBLANK('I. Schedule 8 CCA Bridge Year'!E39), "", 'I. Schedule 8 CCA Bridge Year'!E39)</f>
        <v/>
      </c>
      <c r="F40" s="474"/>
      <c r="G40" s="474"/>
      <c r="H40" s="272">
        <f t="shared" si="0"/>
        <v>0</v>
      </c>
      <c r="I40" s="272">
        <f t="shared" si="4"/>
        <v>0</v>
      </c>
      <c r="J40" s="272">
        <f t="shared" si="1"/>
        <v>0</v>
      </c>
      <c r="K40" s="397">
        <f>'I. Schedule 8 CCA Bridge Year'!K39</f>
        <v>0</v>
      </c>
      <c r="L40" s="272">
        <f t="shared" si="5"/>
        <v>0</v>
      </c>
      <c r="M40" s="272">
        <f t="shared" si="3"/>
        <v>0</v>
      </c>
    </row>
    <row r="41" spans="3:13" x14ac:dyDescent="0.2">
      <c r="C41" s="435" t="str">
        <f>IF(ISBLANK('I. Schedule 8 CCA Bridge Year'!C40), "", 'I. Schedule 8 CCA Bridge Year'!C40)</f>
        <v/>
      </c>
      <c r="D41" s="436" t="str">
        <f>IF(ISBLANK('I. Schedule 8 CCA Bridge Year'!D40), "", 'I. Schedule 8 CCA Bridge Year'!D40)</f>
        <v/>
      </c>
      <c r="E41" s="473" t="str">
        <f>IF(ISBLANK('I. Schedule 8 CCA Bridge Year'!E40), "", 'I. Schedule 8 CCA Bridge Year'!E40)</f>
        <v/>
      </c>
      <c r="F41" s="474"/>
      <c r="G41" s="474"/>
      <c r="H41" s="272">
        <f t="shared" si="0"/>
        <v>0</v>
      </c>
      <c r="I41" s="272">
        <f t="shared" si="4"/>
        <v>0</v>
      </c>
      <c r="J41" s="272">
        <f t="shared" si="1"/>
        <v>0</v>
      </c>
      <c r="K41" s="397">
        <f>'I. Schedule 8 CCA Bridge Year'!K40</f>
        <v>0</v>
      </c>
      <c r="L41" s="272">
        <f t="shared" si="5"/>
        <v>0</v>
      </c>
      <c r="M41" s="272">
        <f t="shared" si="3"/>
        <v>0</v>
      </c>
    </row>
    <row r="42" spans="3:13" ht="13.5" thickBot="1" x14ac:dyDescent="0.25">
      <c r="C42" s="435" t="str">
        <f>IF(ISBLANK('I. Schedule 8 CCA Bridge Year'!C41), "", 'I. Schedule 8 CCA Bridge Year'!C41)</f>
        <v/>
      </c>
      <c r="D42" s="436" t="str">
        <f>IF(ISBLANK('I. Schedule 8 CCA Bridge Year'!D41), "", 'I. Schedule 8 CCA Bridge Year'!D41)</f>
        <v/>
      </c>
      <c r="E42" s="473" t="str">
        <f>IF(ISBLANK('I. Schedule 8 CCA Bridge Year'!E41), "", 'I. Schedule 8 CCA Bridge Year'!E41)</f>
        <v/>
      </c>
      <c r="F42" s="474"/>
      <c r="G42" s="474"/>
      <c r="H42" s="272">
        <f t="shared" si="0"/>
        <v>0</v>
      </c>
      <c r="I42" s="272">
        <f t="shared" si="4"/>
        <v>0</v>
      </c>
      <c r="J42" s="272">
        <f t="shared" si="1"/>
        <v>0</v>
      </c>
      <c r="K42" s="397">
        <f>'I. Schedule 8 CCA Bridge Year'!K41</f>
        <v>0</v>
      </c>
      <c r="L42" s="272">
        <f t="shared" si="5"/>
        <v>0</v>
      </c>
      <c r="M42" s="272">
        <f t="shared" si="3"/>
        <v>0</v>
      </c>
    </row>
    <row r="43" spans="3:13" ht="13.5" thickBot="1" x14ac:dyDescent="0.25">
      <c r="C43" s="54"/>
      <c r="D43" s="475" t="s">
        <v>105</v>
      </c>
      <c r="E43" s="454">
        <f t="shared" ref="E43:J43" si="6">SUM(E11:E42)</f>
        <v>28621425.989999998</v>
      </c>
      <c r="F43" s="454">
        <f t="shared" si="6"/>
        <v>2163000</v>
      </c>
      <c r="G43" s="454">
        <f t="shared" si="6"/>
        <v>0</v>
      </c>
      <c r="H43" s="454">
        <f t="shared" si="6"/>
        <v>30784425.989999998</v>
      </c>
      <c r="I43" s="454">
        <f t="shared" si="6"/>
        <v>1081500</v>
      </c>
      <c r="J43" s="454">
        <f t="shared" si="6"/>
        <v>29702925.989999998</v>
      </c>
      <c r="K43" s="455"/>
      <c r="L43" s="456">
        <f>SUM(L11:L42)</f>
        <v>2056892.1569000003</v>
      </c>
      <c r="M43" s="456">
        <f>SUM(M11:M42)</f>
        <v>28727533.833099999</v>
      </c>
    </row>
  </sheetData>
  <mergeCells count="4">
    <mergeCell ref="C1:E1"/>
    <mergeCell ref="C2:I2"/>
    <mergeCell ref="C3:I3"/>
    <mergeCell ref="C4:I4"/>
  </mergeCells>
  <phoneticPr fontId="3" type="noConversion"/>
  <conditionalFormatting sqref="C11:G42">
    <cfRule type="expression" dxfId="9" priority="1" stopIfTrue="1">
      <formula>LEN(C11)&gt;0</formula>
    </cfRule>
  </conditionalFormatting>
  <pageMargins left="0.35433070866141736" right="0.15748031496062992" top="0.39370078740157483" bottom="0.39370078740157483" header="0.51181102362204722" footer="0.51181102362204722"/>
  <pageSetup scale="8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42"/>
  <sheetViews>
    <sheetView topLeftCell="A4" zoomScaleNormal="100" workbookViewId="0">
      <selection activeCell="J6" sqref="J6"/>
    </sheetView>
  </sheetViews>
  <sheetFormatPr defaultRowHeight="12.75" x14ac:dyDescent="0.2"/>
  <cols>
    <col min="1" max="1" width="3.85546875" style="13" customWidth="1"/>
    <col min="2" max="2" width="3.5703125" style="13" customWidth="1"/>
    <col min="3" max="3" width="39.7109375" style="13" customWidth="1"/>
    <col min="4" max="5" width="9.140625" style="13"/>
    <col min="6" max="6" width="9.85546875" style="13" customWidth="1"/>
    <col min="7" max="8" width="9.140625" style="13"/>
    <col min="9" max="9" width="10.42578125" style="13" bestFit="1" customWidth="1"/>
    <col min="10" max="10" width="9.42578125" style="13" bestFit="1" customWidth="1"/>
    <col min="11" max="11" width="11" style="13" bestFit="1" customWidth="1"/>
    <col min="12" max="13" width="9.140625" style="13"/>
    <col min="14" max="14" width="4.5703125" style="13" customWidth="1"/>
    <col min="15" max="16384" width="9.140625" style="13"/>
  </cols>
  <sheetData>
    <row r="1" spans="1:11" ht="42" customHeight="1" x14ac:dyDescent="0.2">
      <c r="A1" s="346"/>
      <c r="C1" s="504"/>
      <c r="D1" s="504"/>
      <c r="E1" s="504"/>
    </row>
    <row r="2" spans="1:11" ht="42" customHeight="1" x14ac:dyDescent="0.25">
      <c r="C2" s="505"/>
      <c r="D2" s="505"/>
      <c r="E2" s="505"/>
      <c r="F2" s="505"/>
      <c r="G2" s="505"/>
      <c r="H2" s="505"/>
      <c r="I2" s="505"/>
    </row>
    <row r="3" spans="1:11" ht="42" customHeight="1" x14ac:dyDescent="0.25">
      <c r="C3" s="505"/>
      <c r="D3" s="505"/>
      <c r="E3" s="505"/>
      <c r="F3" s="505"/>
      <c r="G3" s="505"/>
      <c r="H3" s="505"/>
      <c r="I3" s="505"/>
    </row>
    <row r="4" spans="1:11" ht="18" x14ac:dyDescent="0.25">
      <c r="C4" s="505"/>
      <c r="D4" s="505"/>
      <c r="E4" s="505"/>
      <c r="F4" s="505"/>
      <c r="G4" s="505"/>
      <c r="H4" s="505"/>
      <c r="I4" s="505"/>
    </row>
    <row r="5" spans="1:11" ht="18" x14ac:dyDescent="0.25">
      <c r="C5" s="434" t="s">
        <v>407</v>
      </c>
    </row>
    <row r="7" spans="1:11" ht="15.75" x14ac:dyDescent="0.25">
      <c r="C7" s="519" t="s">
        <v>106</v>
      </c>
      <c r="D7" s="519"/>
      <c r="E7" s="519"/>
      <c r="F7" s="519"/>
      <c r="G7" s="55"/>
      <c r="H7" s="55"/>
      <c r="I7" s="55"/>
      <c r="J7" s="57"/>
      <c r="K7" s="261">
        <f>'J. Schedule 10 CEC Bridge Year'!K40</f>
        <v>0</v>
      </c>
    </row>
    <row r="8" spans="1:11" ht="15.75" x14ac:dyDescent="0.25">
      <c r="C8" s="145"/>
      <c r="D8" s="145"/>
      <c r="E8" s="145"/>
      <c r="F8" s="145"/>
      <c r="G8" s="55"/>
      <c r="H8" s="55"/>
      <c r="I8" s="55"/>
      <c r="J8" s="57"/>
      <c r="K8" s="224"/>
    </row>
    <row r="9" spans="1:11" ht="15.75" x14ac:dyDescent="0.25">
      <c r="C9" s="58" t="s">
        <v>107</v>
      </c>
      <c r="D9" s="56"/>
      <c r="E9" s="59"/>
      <c r="F9" s="59"/>
      <c r="G9" s="55"/>
      <c r="H9" s="55"/>
    </row>
    <row r="10" spans="1:11" ht="15.75" x14ac:dyDescent="0.25">
      <c r="C10" s="502" t="s">
        <v>108</v>
      </c>
      <c r="D10" s="502"/>
      <c r="E10" s="502"/>
      <c r="F10" s="502"/>
      <c r="G10" s="520">
        <v>0</v>
      </c>
      <c r="H10" s="521"/>
      <c r="I10" s="55"/>
      <c r="J10" s="55"/>
    </row>
    <row r="11" spans="1:11" x14ac:dyDescent="0.2">
      <c r="C11" s="139"/>
      <c r="D11" s="139"/>
      <c r="E11" s="9"/>
      <c r="F11" s="9"/>
      <c r="G11" s="8"/>
      <c r="H11" s="8"/>
      <c r="I11" s="2"/>
    </row>
    <row r="12" spans="1:11" x14ac:dyDescent="0.2">
      <c r="C12" s="502" t="s">
        <v>109</v>
      </c>
      <c r="D12" s="502"/>
      <c r="E12" s="502"/>
      <c r="F12" s="502"/>
      <c r="G12" s="520">
        <v>0</v>
      </c>
      <c r="H12" s="520"/>
    </row>
    <row r="13" spans="1:11" x14ac:dyDescent="0.2">
      <c r="C13" s="56"/>
      <c r="D13" s="56"/>
      <c r="E13" s="56"/>
      <c r="F13" s="56"/>
      <c r="G13" s="14"/>
      <c r="H13" s="14"/>
    </row>
    <row r="14" spans="1:11" ht="16.5" thickBot="1" x14ac:dyDescent="0.3">
      <c r="C14" s="552" t="s">
        <v>110</v>
      </c>
      <c r="D14" s="552"/>
      <c r="E14" s="552"/>
      <c r="F14" s="552"/>
      <c r="G14" s="516">
        <f>SUM(G10,G12)</f>
        <v>0</v>
      </c>
      <c r="H14" s="516"/>
      <c r="I14" s="61" t="s">
        <v>111</v>
      </c>
      <c r="J14" s="62">
        <f>3/4*G14</f>
        <v>0</v>
      </c>
      <c r="K14" s="63"/>
    </row>
    <row r="15" spans="1:11" ht="13.5" thickTop="1" x14ac:dyDescent="0.2">
      <c r="C15" s="56"/>
      <c r="D15" s="56"/>
      <c r="E15" s="56"/>
      <c r="F15" s="56"/>
      <c r="G15" s="14"/>
      <c r="H15" s="14"/>
      <c r="J15" s="56"/>
    </row>
    <row r="16" spans="1:11" x14ac:dyDescent="0.2">
      <c r="C16" s="502" t="s">
        <v>112</v>
      </c>
      <c r="D16" s="502"/>
      <c r="E16" s="502"/>
      <c r="F16" s="502"/>
      <c r="G16" s="517">
        <v>0</v>
      </c>
      <c r="H16" s="517"/>
      <c r="I16" s="518" t="s">
        <v>113</v>
      </c>
      <c r="J16" s="512">
        <f>IF((G16*0.5)&lt;0, 0, G16*0.5)</f>
        <v>0</v>
      </c>
    </row>
    <row r="17" spans="3:11" x14ac:dyDescent="0.2">
      <c r="C17" s="502" t="s">
        <v>114</v>
      </c>
      <c r="D17" s="502"/>
      <c r="E17" s="502"/>
      <c r="F17" s="502"/>
      <c r="G17" s="517"/>
      <c r="H17" s="517"/>
      <c r="I17" s="518"/>
      <c r="J17" s="513"/>
    </row>
    <row r="18" spans="3:11" ht="13.5" thickBot="1" x14ac:dyDescent="0.25">
      <c r="C18" s="514"/>
      <c r="D18" s="514"/>
      <c r="E18" s="514"/>
      <c r="F18" s="514"/>
      <c r="G18" s="64"/>
      <c r="H18" s="64"/>
      <c r="J18" s="65">
        <f>IF((J14-J16)&lt;0,0,J14-J16)</f>
        <v>0</v>
      </c>
      <c r="K18" s="66">
        <f>J18</f>
        <v>0</v>
      </c>
    </row>
    <row r="19" spans="3:11" ht="13.5" thickTop="1" x14ac:dyDescent="0.2">
      <c r="C19" s="139"/>
      <c r="D19" s="139"/>
      <c r="E19" s="139"/>
      <c r="F19" s="139"/>
      <c r="G19" s="62"/>
      <c r="H19" s="62"/>
    </row>
    <row r="20" spans="3:11" x14ac:dyDescent="0.2">
      <c r="C20" s="502" t="s">
        <v>115</v>
      </c>
      <c r="D20" s="502"/>
      <c r="E20" s="502"/>
      <c r="F20" s="502"/>
      <c r="G20" s="507">
        <v>0</v>
      </c>
      <c r="H20" s="507"/>
      <c r="K20" s="66">
        <f>G20</f>
        <v>0</v>
      </c>
    </row>
    <row r="21" spans="3:11" x14ac:dyDescent="0.2">
      <c r="G21" s="67"/>
      <c r="H21" s="67"/>
    </row>
    <row r="22" spans="3:11" x14ac:dyDescent="0.2">
      <c r="F22" s="61" t="s">
        <v>110</v>
      </c>
      <c r="G22" s="509"/>
      <c r="H22" s="509"/>
      <c r="K22" s="68">
        <f>SUM(K7,K18,K20)</f>
        <v>0</v>
      </c>
    </row>
    <row r="24" spans="3:11" x14ac:dyDescent="0.2">
      <c r="C24" s="58" t="s">
        <v>116</v>
      </c>
    </row>
    <row r="26" spans="3:11" x14ac:dyDescent="0.2">
      <c r="C26" s="502" t="s">
        <v>117</v>
      </c>
      <c r="D26" s="502"/>
      <c r="E26" s="502"/>
      <c r="F26" s="502"/>
      <c r="G26" s="510">
        <v>0</v>
      </c>
      <c r="H26" s="511"/>
    </row>
    <row r="27" spans="3:11" x14ac:dyDescent="0.2">
      <c r="C27" s="502" t="s">
        <v>118</v>
      </c>
      <c r="D27" s="502"/>
      <c r="E27" s="502"/>
      <c r="F27" s="502"/>
      <c r="G27" s="511"/>
      <c r="H27" s="511"/>
    </row>
    <row r="28" spans="3:11" x14ac:dyDescent="0.2">
      <c r="C28" s="139"/>
      <c r="D28" s="139"/>
      <c r="E28" s="139"/>
      <c r="F28" s="139"/>
    </row>
    <row r="29" spans="3:11" x14ac:dyDescent="0.2">
      <c r="C29" s="502" t="s">
        <v>109</v>
      </c>
      <c r="D29" s="502"/>
      <c r="E29" s="502"/>
      <c r="F29" s="502"/>
      <c r="G29" s="507">
        <v>0</v>
      </c>
      <c r="H29" s="507"/>
    </row>
    <row r="30" spans="3:11" x14ac:dyDescent="0.2">
      <c r="C30" s="551"/>
      <c r="D30" s="551"/>
      <c r="E30" s="551"/>
      <c r="F30" s="551"/>
      <c r="G30" s="8"/>
      <c r="H30" s="8"/>
    </row>
    <row r="31" spans="3:11" ht="16.5" thickBot="1" x14ac:dyDescent="0.3">
      <c r="C31" s="55"/>
      <c r="D31" s="55"/>
      <c r="E31" s="55"/>
      <c r="F31" s="61" t="s">
        <v>110</v>
      </c>
      <c r="G31" s="508">
        <f>SUM(G29,G26)</f>
        <v>0</v>
      </c>
      <c r="H31" s="508"/>
      <c r="I31" s="214" t="s">
        <v>111</v>
      </c>
      <c r="J31" s="70"/>
      <c r="K31" s="71">
        <f>G31*3/4</f>
        <v>0</v>
      </c>
    </row>
    <row r="32" spans="3:11" ht="13.5" thickTop="1" x14ac:dyDescent="0.2"/>
    <row r="33" spans="3:12" x14ac:dyDescent="0.2">
      <c r="C33" s="2"/>
      <c r="D33" s="2"/>
      <c r="E33" s="2"/>
      <c r="F33" s="2"/>
      <c r="G33" s="2"/>
      <c r="H33" s="2"/>
      <c r="I33" s="2"/>
      <c r="J33" s="2"/>
      <c r="K33" s="2"/>
      <c r="L33" s="2"/>
    </row>
    <row r="34" spans="3:12" ht="15.75" x14ac:dyDescent="0.25">
      <c r="C34" s="223"/>
      <c r="D34" s="223"/>
      <c r="E34" s="223"/>
      <c r="F34" s="2"/>
      <c r="G34" s="2"/>
      <c r="H34" s="2"/>
      <c r="I34" s="2"/>
      <c r="J34" s="2"/>
      <c r="K34" s="2"/>
      <c r="L34" s="2"/>
    </row>
    <row r="35" spans="3:12" ht="15.75" x14ac:dyDescent="0.25">
      <c r="C35" s="207" t="s">
        <v>119</v>
      </c>
      <c r="D35" s="72"/>
      <c r="E35" s="212"/>
      <c r="F35" s="72"/>
      <c r="G35" s="72"/>
      <c r="H35" s="72"/>
      <c r="I35" s="72"/>
      <c r="J35" s="72"/>
      <c r="K35" s="71">
        <f>K22-K31</f>
        <v>0</v>
      </c>
      <c r="L35" s="2"/>
    </row>
    <row r="36" spans="3:12" x14ac:dyDescent="0.2">
      <c r="C36" s="2"/>
      <c r="D36" s="2"/>
      <c r="E36" s="2"/>
      <c r="F36" s="2"/>
      <c r="G36" s="2"/>
      <c r="H36" s="2"/>
      <c r="I36" s="2"/>
      <c r="J36" s="2"/>
      <c r="K36" s="2"/>
      <c r="L36" s="2"/>
    </row>
    <row r="37" spans="3:12" ht="15.75" x14ac:dyDescent="0.25">
      <c r="C37" s="208" t="s">
        <v>120</v>
      </c>
      <c r="D37" s="208"/>
      <c r="E37" s="209"/>
      <c r="F37" s="209"/>
      <c r="G37" s="209"/>
      <c r="H37" s="208"/>
      <c r="I37" s="210">
        <f>K35</f>
        <v>0</v>
      </c>
      <c r="J37" s="211" t="s">
        <v>121</v>
      </c>
      <c r="K37" s="71">
        <f>I37*0.07</f>
        <v>0</v>
      </c>
      <c r="L37" s="2"/>
    </row>
    <row r="38" spans="3:12" x14ac:dyDescent="0.2">
      <c r="C38" s="2"/>
      <c r="D38" s="2"/>
      <c r="E38" s="2"/>
      <c r="F38" s="2"/>
      <c r="G38" s="2"/>
      <c r="H38" s="2"/>
      <c r="I38" s="2"/>
      <c r="J38" s="2"/>
      <c r="K38" s="2"/>
      <c r="L38" s="2"/>
    </row>
    <row r="39" spans="3:12" x14ac:dyDescent="0.2">
      <c r="C39" s="207" t="s">
        <v>122</v>
      </c>
      <c r="D39" s="207"/>
      <c r="E39" s="207"/>
      <c r="F39" s="207"/>
      <c r="G39" s="72"/>
      <c r="H39" s="72"/>
      <c r="I39" s="72"/>
      <c r="J39" s="72"/>
      <c r="K39" s="71">
        <f>K35-K37</f>
        <v>0</v>
      </c>
      <c r="L39" s="2"/>
    </row>
    <row r="40" spans="3:12" x14ac:dyDescent="0.2">
      <c r="C40" s="2"/>
      <c r="D40" s="2"/>
      <c r="E40" s="2"/>
      <c r="F40" s="2"/>
      <c r="G40" s="2"/>
      <c r="H40" s="2"/>
      <c r="I40" s="2"/>
      <c r="J40" s="2"/>
      <c r="K40" s="2"/>
      <c r="L40" s="2"/>
    </row>
    <row r="41" spans="3:12" x14ac:dyDescent="0.2">
      <c r="C41" s="2"/>
      <c r="D41" s="2"/>
      <c r="E41" s="2"/>
      <c r="F41" s="2"/>
      <c r="G41" s="2"/>
      <c r="H41" s="2"/>
      <c r="I41" s="2"/>
      <c r="J41" s="2"/>
      <c r="K41" s="2"/>
      <c r="L41" s="2"/>
    </row>
    <row r="42" spans="3:12" x14ac:dyDescent="0.2">
      <c r="C42" s="2"/>
      <c r="D42" s="2"/>
      <c r="E42" s="2"/>
      <c r="F42" s="2"/>
      <c r="G42" s="2"/>
      <c r="H42" s="2"/>
      <c r="I42" s="2"/>
      <c r="J42" s="2"/>
      <c r="K42" s="2"/>
      <c r="L42" s="2"/>
    </row>
  </sheetData>
  <mergeCells count="27">
    <mergeCell ref="C1:E1"/>
    <mergeCell ref="C2:I2"/>
    <mergeCell ref="C3:I3"/>
    <mergeCell ref="C4:I4"/>
    <mergeCell ref="I16:I17"/>
    <mergeCell ref="C7:F7"/>
    <mergeCell ref="C10:F10"/>
    <mergeCell ref="G10:H10"/>
    <mergeCell ref="C12:F12"/>
    <mergeCell ref="G12:H12"/>
    <mergeCell ref="J16:J17"/>
    <mergeCell ref="C17:F17"/>
    <mergeCell ref="C18:F18"/>
    <mergeCell ref="C14:F14"/>
    <mergeCell ref="G14:H14"/>
    <mergeCell ref="C16:F16"/>
    <mergeCell ref="G16:H17"/>
    <mergeCell ref="C29:F29"/>
    <mergeCell ref="G29:H29"/>
    <mergeCell ref="C30:F30"/>
    <mergeCell ref="G31:H31"/>
    <mergeCell ref="C20:F20"/>
    <mergeCell ref="G20:H20"/>
    <mergeCell ref="G22:H22"/>
    <mergeCell ref="C26:F26"/>
    <mergeCell ref="G26:H27"/>
    <mergeCell ref="C27:F27"/>
  </mergeCells>
  <phoneticPr fontId="3" type="noConversion"/>
  <pageMargins left="0.35433070866141736" right="0.19685039370078741" top="0.39370078740157483" bottom="0.39370078740157483" header="0.51181102362204722" footer="0.51181102362204722"/>
  <pageSetup scale="80" orientation="portrait" r:id="rId1"/>
  <headerFooter alignWithMargins="0"/>
  <colBreaks count="1" manualBreakCount="1">
    <brk id="11" max="38"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44"/>
  <sheetViews>
    <sheetView topLeftCell="A7" zoomScaleNormal="100" workbookViewId="0">
      <selection activeCell="G32" sqref="G32"/>
    </sheetView>
  </sheetViews>
  <sheetFormatPr defaultRowHeight="12.75" x14ac:dyDescent="0.2"/>
  <cols>
    <col min="1" max="1" width="3.42578125" style="13" customWidth="1"/>
    <col min="2" max="2" width="3.7109375" style="13" customWidth="1"/>
    <col min="3" max="3" width="56.42578125" style="13" customWidth="1"/>
    <col min="4" max="11" width="18.28515625" style="13" customWidth="1"/>
    <col min="12" max="16384" width="9.140625" style="13"/>
  </cols>
  <sheetData>
    <row r="1" spans="1:11" ht="21.75" x14ac:dyDescent="0.2">
      <c r="A1" s="346"/>
      <c r="C1" s="26"/>
    </row>
    <row r="2" spans="1:11" ht="18" x14ac:dyDescent="0.25">
      <c r="C2" s="505"/>
      <c r="D2" s="505"/>
      <c r="E2" s="505"/>
      <c r="F2" s="505"/>
      <c r="G2" s="505"/>
      <c r="H2" s="505"/>
      <c r="I2" s="505"/>
    </row>
    <row r="3" spans="1:11" ht="18" x14ac:dyDescent="0.25">
      <c r="C3" s="505"/>
      <c r="D3" s="505"/>
      <c r="E3" s="505"/>
      <c r="F3" s="505"/>
      <c r="G3" s="505"/>
      <c r="H3" s="505"/>
      <c r="I3" s="505"/>
    </row>
    <row r="4" spans="1:11" ht="18" x14ac:dyDescent="0.25">
      <c r="C4" s="505"/>
      <c r="D4" s="505"/>
      <c r="E4" s="505"/>
      <c r="F4" s="505"/>
      <c r="G4" s="505"/>
      <c r="H4" s="505"/>
      <c r="I4" s="505"/>
    </row>
    <row r="5" spans="1:11" ht="40.5" customHeight="1" x14ac:dyDescent="0.2"/>
    <row r="7" spans="1:11" ht="20.25" x14ac:dyDescent="0.3">
      <c r="C7" s="446" t="s">
        <v>408</v>
      </c>
    </row>
    <row r="8" spans="1:11" ht="23.25" x14ac:dyDescent="0.35">
      <c r="C8" s="318"/>
    </row>
    <row r="9" spans="1:11" ht="18.75" thickBot="1" x14ac:dyDescent="0.25">
      <c r="C9" s="458" t="s">
        <v>394</v>
      </c>
      <c r="E9" s="74"/>
      <c r="F9" s="74"/>
      <c r="G9" s="74"/>
      <c r="H9" s="74"/>
      <c r="I9" s="75"/>
      <c r="J9" s="75"/>
      <c r="K9" s="75"/>
    </row>
    <row r="10" spans="1:11" ht="13.5" thickBot="1" x14ac:dyDescent="0.25">
      <c r="C10" s="76"/>
      <c r="D10" s="74"/>
      <c r="E10" s="74"/>
      <c r="F10" s="74"/>
      <c r="G10" s="539" t="s">
        <v>338</v>
      </c>
      <c r="H10" s="540"/>
      <c r="I10" s="75"/>
      <c r="J10" s="75"/>
      <c r="K10" s="75"/>
    </row>
    <row r="11" spans="1:11" ht="27.75" thickBot="1" x14ac:dyDescent="0.25">
      <c r="C11" s="77" t="s">
        <v>123</v>
      </c>
      <c r="D11" s="78" t="s">
        <v>337</v>
      </c>
      <c r="E11" s="79" t="s">
        <v>233</v>
      </c>
      <c r="F11" s="80" t="s">
        <v>234</v>
      </c>
      <c r="G11" s="78" t="s">
        <v>107</v>
      </c>
      <c r="H11" s="78" t="s">
        <v>125</v>
      </c>
      <c r="I11" s="80" t="s">
        <v>339</v>
      </c>
      <c r="J11" s="77" t="s">
        <v>126</v>
      </c>
      <c r="K11" s="80" t="s">
        <v>127</v>
      </c>
    </row>
    <row r="12" spans="1:11" x14ac:dyDescent="0.2">
      <c r="C12" s="215"/>
      <c r="D12" s="216"/>
      <c r="E12" s="81"/>
      <c r="F12" s="81"/>
      <c r="G12" s="81"/>
      <c r="H12" s="82"/>
      <c r="I12" s="216"/>
      <c r="J12" s="216"/>
      <c r="K12" s="217"/>
    </row>
    <row r="13" spans="1:11" x14ac:dyDescent="0.2">
      <c r="C13" s="167" t="s">
        <v>128</v>
      </c>
      <c r="D13" s="83">
        <f>'K. Sch 13 Tax Reserves Bridge'!I13</f>
        <v>0</v>
      </c>
      <c r="E13" s="286"/>
      <c r="F13" s="84">
        <f>SUM(D13:E13)</f>
        <v>0</v>
      </c>
      <c r="G13" s="462"/>
      <c r="H13" s="462"/>
      <c r="I13" s="83">
        <f>F13+G13-H13</f>
        <v>0</v>
      </c>
      <c r="J13" s="83">
        <f>+I13-F13</f>
        <v>0</v>
      </c>
      <c r="K13" s="286"/>
    </row>
    <row r="14" spans="1:11" x14ac:dyDescent="0.2">
      <c r="C14" s="218" t="s">
        <v>129</v>
      </c>
      <c r="D14" s="553"/>
      <c r="E14" s="554"/>
      <c r="F14" s="554"/>
      <c r="G14" s="554"/>
      <c r="H14" s="554"/>
      <c r="I14" s="554"/>
      <c r="J14" s="554"/>
      <c r="K14" s="555"/>
    </row>
    <row r="15" spans="1:11" x14ac:dyDescent="0.2">
      <c r="C15" s="169" t="s">
        <v>130</v>
      </c>
      <c r="D15" s="83">
        <f>'K. Sch 13 Tax Reserves Bridge'!I15</f>
        <v>0</v>
      </c>
      <c r="E15" s="286"/>
      <c r="F15" s="85">
        <f t="shared" ref="F15:F21" si="0">SUM(D15:E15)</f>
        <v>0</v>
      </c>
      <c r="G15" s="462"/>
      <c r="H15" s="462"/>
      <c r="I15" s="83">
        <f t="shared" ref="I15:I21" si="1">F15+G15-H15</f>
        <v>0</v>
      </c>
      <c r="J15" s="83">
        <f t="shared" ref="J15:J21" si="2">+I15-F15</f>
        <v>0</v>
      </c>
      <c r="K15" s="286"/>
    </row>
    <row r="16" spans="1:11" x14ac:dyDescent="0.2">
      <c r="C16" s="167" t="s">
        <v>131</v>
      </c>
      <c r="D16" s="83">
        <f>'K. Sch 13 Tax Reserves Bridge'!I16</f>
        <v>0</v>
      </c>
      <c r="E16" s="286"/>
      <c r="F16" s="84">
        <f t="shared" si="0"/>
        <v>0</v>
      </c>
      <c r="G16" s="462"/>
      <c r="H16" s="462"/>
      <c r="I16" s="83">
        <f t="shared" si="1"/>
        <v>0</v>
      </c>
      <c r="J16" s="83">
        <f t="shared" si="2"/>
        <v>0</v>
      </c>
      <c r="K16" s="286"/>
    </row>
    <row r="17" spans="3:11" x14ac:dyDescent="0.2">
      <c r="C17" s="167" t="s">
        <v>132</v>
      </c>
      <c r="D17" s="83">
        <f>'K. Sch 13 Tax Reserves Bridge'!I17</f>
        <v>0</v>
      </c>
      <c r="E17" s="286"/>
      <c r="F17" s="84">
        <f t="shared" si="0"/>
        <v>0</v>
      </c>
      <c r="G17" s="462"/>
      <c r="H17" s="462"/>
      <c r="I17" s="83">
        <f t="shared" si="1"/>
        <v>0</v>
      </c>
      <c r="J17" s="83">
        <f t="shared" si="2"/>
        <v>0</v>
      </c>
      <c r="K17" s="286"/>
    </row>
    <row r="18" spans="3:11" x14ac:dyDescent="0.2">
      <c r="C18" s="167" t="s">
        <v>133</v>
      </c>
      <c r="D18" s="83">
        <f>'K. Sch 13 Tax Reserves Bridge'!I18</f>
        <v>0</v>
      </c>
      <c r="E18" s="286"/>
      <c r="F18" s="84">
        <f t="shared" si="0"/>
        <v>0</v>
      </c>
      <c r="G18" s="462"/>
      <c r="H18" s="462"/>
      <c r="I18" s="83">
        <f t="shared" si="1"/>
        <v>0</v>
      </c>
      <c r="J18" s="83">
        <f t="shared" si="2"/>
        <v>0</v>
      </c>
      <c r="K18" s="286"/>
    </row>
    <row r="19" spans="3:11" x14ac:dyDescent="0.2">
      <c r="C19" s="167" t="s">
        <v>134</v>
      </c>
      <c r="D19" s="83">
        <f>'K. Sch 13 Tax Reserves Bridge'!I19</f>
        <v>0</v>
      </c>
      <c r="E19" s="286"/>
      <c r="F19" s="84">
        <f t="shared" si="0"/>
        <v>0</v>
      </c>
      <c r="G19" s="462"/>
      <c r="H19" s="462"/>
      <c r="I19" s="83">
        <f t="shared" si="1"/>
        <v>0</v>
      </c>
      <c r="J19" s="83">
        <f t="shared" si="2"/>
        <v>0</v>
      </c>
      <c r="K19" s="286"/>
    </row>
    <row r="20" spans="3:11" x14ac:dyDescent="0.2">
      <c r="C20" s="459"/>
      <c r="D20" s="83">
        <f>'K. Sch 13 Tax Reserves Bridge'!I20</f>
        <v>0</v>
      </c>
      <c r="E20" s="286"/>
      <c r="F20" s="84">
        <f t="shared" si="0"/>
        <v>0</v>
      </c>
      <c r="G20" s="462"/>
      <c r="H20" s="462"/>
      <c r="I20" s="83">
        <f t="shared" si="1"/>
        <v>0</v>
      </c>
      <c r="J20" s="83">
        <f t="shared" si="2"/>
        <v>0</v>
      </c>
      <c r="K20" s="286"/>
    </row>
    <row r="21" spans="3:11" ht="16.5" thickBot="1" x14ac:dyDescent="0.25">
      <c r="C21" s="460"/>
      <c r="D21" s="83">
        <f>'K. Sch 13 Tax Reserves Bridge'!I21</f>
        <v>0</v>
      </c>
      <c r="E21" s="286"/>
      <c r="F21" s="84">
        <f t="shared" si="0"/>
        <v>0</v>
      </c>
      <c r="G21" s="462"/>
      <c r="H21" s="462"/>
      <c r="I21" s="83">
        <f t="shared" si="1"/>
        <v>0</v>
      </c>
      <c r="J21" s="83">
        <f t="shared" si="2"/>
        <v>0</v>
      </c>
      <c r="K21" s="286"/>
    </row>
    <row r="22" spans="3:11" ht="19.5" thickBot="1" x14ac:dyDescent="0.25">
      <c r="C22" s="88" t="s">
        <v>3</v>
      </c>
      <c r="D22" s="89">
        <f t="shared" ref="D22:K22" si="3">SUM(D15:D21)</f>
        <v>0</v>
      </c>
      <c r="E22" s="89">
        <f t="shared" si="3"/>
        <v>0</v>
      </c>
      <c r="F22" s="89">
        <f t="shared" si="3"/>
        <v>0</v>
      </c>
      <c r="G22" s="89">
        <f t="shared" si="3"/>
        <v>0</v>
      </c>
      <c r="H22" s="89">
        <f t="shared" si="3"/>
        <v>0</v>
      </c>
      <c r="I22" s="89">
        <f t="shared" si="3"/>
        <v>0</v>
      </c>
      <c r="J22" s="89">
        <f t="shared" si="3"/>
        <v>0</v>
      </c>
      <c r="K22" s="90">
        <f t="shared" si="3"/>
        <v>0</v>
      </c>
    </row>
    <row r="23" spans="3:11" x14ac:dyDescent="0.2">
      <c r="C23" s="170"/>
      <c r="D23" s="91">
        <v>0</v>
      </c>
      <c r="E23" s="92"/>
      <c r="F23" s="92"/>
      <c r="G23" s="92"/>
      <c r="H23" s="93"/>
      <c r="I23" s="94"/>
      <c r="J23" s="94"/>
      <c r="K23" s="219"/>
    </row>
    <row r="24" spans="3:11" x14ac:dyDescent="0.2">
      <c r="C24" s="218" t="s">
        <v>135</v>
      </c>
      <c r="D24" s="83"/>
      <c r="E24" s="85"/>
      <c r="F24" s="85"/>
      <c r="G24" s="85"/>
      <c r="H24" s="86"/>
      <c r="I24" s="87"/>
      <c r="J24" s="83"/>
      <c r="K24" s="168"/>
    </row>
    <row r="25" spans="3:11" x14ac:dyDescent="0.2">
      <c r="C25" s="167" t="s">
        <v>136</v>
      </c>
      <c r="D25" s="83">
        <f>'K. Sch 13 Tax Reserves Bridge'!I25</f>
        <v>0</v>
      </c>
      <c r="E25" s="286"/>
      <c r="F25" s="84">
        <f t="shared" ref="F25:F42" si="4">SUM(D25:E25)</f>
        <v>0</v>
      </c>
      <c r="G25" s="462"/>
      <c r="H25" s="462"/>
      <c r="I25" s="83">
        <f t="shared" ref="I25:I42" si="5">F25+G25-H25</f>
        <v>0</v>
      </c>
      <c r="J25" s="83">
        <f t="shared" ref="J25:J42" si="6">+I25-F25</f>
        <v>0</v>
      </c>
      <c r="K25" s="286"/>
    </row>
    <row r="26" spans="3:11" x14ac:dyDescent="0.2">
      <c r="C26" s="167" t="s">
        <v>137</v>
      </c>
      <c r="D26" s="83">
        <f>'K. Sch 13 Tax Reserves Bridge'!I26</f>
        <v>0</v>
      </c>
      <c r="E26" s="286"/>
      <c r="F26" s="84">
        <f t="shared" si="4"/>
        <v>0</v>
      </c>
      <c r="G26" s="462"/>
      <c r="H26" s="462"/>
      <c r="I26" s="83">
        <f t="shared" si="5"/>
        <v>0</v>
      </c>
      <c r="J26" s="83">
        <f t="shared" si="6"/>
        <v>0</v>
      </c>
      <c r="K26" s="286"/>
    </row>
    <row r="27" spans="3:11" x14ac:dyDescent="0.2">
      <c r="C27" s="167" t="s">
        <v>138</v>
      </c>
      <c r="D27" s="83">
        <f>'K. Sch 13 Tax Reserves Bridge'!I27</f>
        <v>0</v>
      </c>
      <c r="E27" s="286"/>
      <c r="F27" s="84">
        <f t="shared" si="4"/>
        <v>0</v>
      </c>
      <c r="G27" s="462"/>
      <c r="H27" s="462"/>
      <c r="I27" s="83">
        <f t="shared" si="5"/>
        <v>0</v>
      </c>
      <c r="J27" s="83">
        <f t="shared" si="6"/>
        <v>0</v>
      </c>
      <c r="K27" s="286"/>
    </row>
    <row r="28" spans="3:11" x14ac:dyDescent="0.2">
      <c r="C28" s="220" t="s">
        <v>139</v>
      </c>
      <c r="D28" s="83">
        <f>'K. Sch 13 Tax Reserves Bridge'!I28</f>
        <v>0</v>
      </c>
      <c r="E28" s="286"/>
      <c r="F28" s="84">
        <f t="shared" si="4"/>
        <v>0</v>
      </c>
      <c r="G28" s="462"/>
      <c r="H28" s="462"/>
      <c r="I28" s="83">
        <f t="shared" si="5"/>
        <v>0</v>
      </c>
      <c r="J28" s="83">
        <f t="shared" si="6"/>
        <v>0</v>
      </c>
      <c r="K28" s="286"/>
    </row>
    <row r="29" spans="3:11" x14ac:dyDescent="0.2">
      <c r="C29" s="220" t="s">
        <v>140</v>
      </c>
      <c r="D29" s="83">
        <f>'K. Sch 13 Tax Reserves Bridge'!I29</f>
        <v>0</v>
      </c>
      <c r="E29" s="286"/>
      <c r="F29" s="84">
        <f t="shared" si="4"/>
        <v>0</v>
      </c>
      <c r="G29" s="462"/>
      <c r="H29" s="462"/>
      <c r="I29" s="83">
        <f t="shared" si="5"/>
        <v>0</v>
      </c>
      <c r="J29" s="83">
        <f t="shared" si="6"/>
        <v>0</v>
      </c>
      <c r="K29" s="286"/>
    </row>
    <row r="30" spans="3:11" x14ac:dyDescent="0.2">
      <c r="C30" s="220" t="s">
        <v>141</v>
      </c>
      <c r="D30" s="83">
        <f>'K. Sch 13 Tax Reserves Bridge'!I30</f>
        <v>0</v>
      </c>
      <c r="E30" s="286"/>
      <c r="F30" s="84">
        <f t="shared" si="4"/>
        <v>0</v>
      </c>
      <c r="G30" s="462"/>
      <c r="H30" s="462"/>
      <c r="I30" s="83">
        <f t="shared" si="5"/>
        <v>0</v>
      </c>
      <c r="J30" s="83">
        <f t="shared" si="6"/>
        <v>0</v>
      </c>
      <c r="K30" s="286"/>
    </row>
    <row r="31" spans="3:11" x14ac:dyDescent="0.2">
      <c r="C31" s="220" t="s">
        <v>142</v>
      </c>
      <c r="D31" s="83">
        <f>'K. Sch 13 Tax Reserves Bridge'!I31</f>
        <v>0</v>
      </c>
      <c r="E31" s="286"/>
      <c r="F31" s="84">
        <f t="shared" si="4"/>
        <v>0</v>
      </c>
      <c r="G31" s="462"/>
      <c r="H31" s="462"/>
      <c r="I31" s="83">
        <f t="shared" si="5"/>
        <v>0</v>
      </c>
      <c r="J31" s="83">
        <f t="shared" si="6"/>
        <v>0</v>
      </c>
      <c r="K31" s="286"/>
    </row>
    <row r="32" spans="3:11" x14ac:dyDescent="0.2">
      <c r="C32" s="220" t="s">
        <v>143</v>
      </c>
      <c r="D32" s="83">
        <f>'K. Sch 13 Tax Reserves Bridge'!I32</f>
        <v>1091373</v>
      </c>
      <c r="E32" s="286"/>
      <c r="F32" s="84">
        <f t="shared" si="4"/>
        <v>1091373</v>
      </c>
      <c r="G32" s="462">
        <v>10000</v>
      </c>
      <c r="H32" s="462"/>
      <c r="I32" s="83">
        <f t="shared" si="5"/>
        <v>1101373</v>
      </c>
      <c r="J32" s="83">
        <f t="shared" si="6"/>
        <v>10000</v>
      </c>
      <c r="K32" s="286"/>
    </row>
    <row r="33" spans="3:11" x14ac:dyDescent="0.2">
      <c r="C33" s="167" t="s">
        <v>144</v>
      </c>
      <c r="D33" s="83">
        <f>'K. Sch 13 Tax Reserves Bridge'!I33</f>
        <v>0</v>
      </c>
      <c r="E33" s="286"/>
      <c r="F33" s="84">
        <f t="shared" si="4"/>
        <v>0</v>
      </c>
      <c r="G33" s="462"/>
      <c r="H33" s="462"/>
      <c r="I33" s="83">
        <f t="shared" si="5"/>
        <v>0</v>
      </c>
      <c r="J33" s="83">
        <f t="shared" si="6"/>
        <v>0</v>
      </c>
      <c r="K33" s="286"/>
    </row>
    <row r="34" spans="3:11" x14ac:dyDescent="0.2">
      <c r="C34" s="167" t="s">
        <v>145</v>
      </c>
      <c r="D34" s="83">
        <f>'K. Sch 13 Tax Reserves Bridge'!I34</f>
        <v>0</v>
      </c>
      <c r="E34" s="286"/>
      <c r="F34" s="84">
        <f t="shared" si="4"/>
        <v>0</v>
      </c>
      <c r="G34" s="462"/>
      <c r="H34" s="462"/>
      <c r="I34" s="83">
        <f t="shared" si="5"/>
        <v>0</v>
      </c>
      <c r="J34" s="83">
        <f t="shared" si="6"/>
        <v>0</v>
      </c>
      <c r="K34" s="286"/>
    </row>
    <row r="35" spans="3:11" x14ac:dyDescent="0.2">
      <c r="C35" s="167" t="s">
        <v>146</v>
      </c>
      <c r="D35" s="83">
        <f>'K. Sch 13 Tax Reserves Bridge'!I35</f>
        <v>0</v>
      </c>
      <c r="E35" s="286"/>
      <c r="F35" s="84">
        <f t="shared" si="4"/>
        <v>0</v>
      </c>
      <c r="G35" s="462"/>
      <c r="H35" s="462"/>
      <c r="I35" s="83">
        <f t="shared" si="5"/>
        <v>0</v>
      </c>
      <c r="J35" s="83">
        <f t="shared" si="6"/>
        <v>0</v>
      </c>
      <c r="K35" s="286"/>
    </row>
    <row r="36" spans="3:11" x14ac:dyDescent="0.2">
      <c r="C36" s="167" t="s">
        <v>147</v>
      </c>
      <c r="D36" s="83">
        <f>'K. Sch 13 Tax Reserves Bridge'!I36</f>
        <v>0</v>
      </c>
      <c r="E36" s="286"/>
      <c r="F36" s="84">
        <f t="shared" si="4"/>
        <v>0</v>
      </c>
      <c r="G36" s="462"/>
      <c r="H36" s="462"/>
      <c r="I36" s="83">
        <f t="shared" si="5"/>
        <v>0</v>
      </c>
      <c r="J36" s="83">
        <f t="shared" si="6"/>
        <v>0</v>
      </c>
      <c r="K36" s="286"/>
    </row>
    <row r="37" spans="3:11" x14ac:dyDescent="0.2">
      <c r="C37" s="167" t="s">
        <v>148</v>
      </c>
      <c r="D37" s="83">
        <f>'K. Sch 13 Tax Reserves Bridge'!I37</f>
        <v>0</v>
      </c>
      <c r="E37" s="286"/>
      <c r="F37" s="84">
        <f t="shared" si="4"/>
        <v>0</v>
      </c>
      <c r="G37" s="462"/>
      <c r="H37" s="462"/>
      <c r="I37" s="83">
        <f t="shared" si="5"/>
        <v>0</v>
      </c>
      <c r="J37" s="83">
        <f t="shared" si="6"/>
        <v>0</v>
      </c>
      <c r="K37" s="286"/>
    </row>
    <row r="38" spans="3:11" ht="24" x14ac:dyDescent="0.2">
      <c r="C38" s="167" t="s">
        <v>149</v>
      </c>
      <c r="D38" s="83">
        <f>'K. Sch 13 Tax Reserves Bridge'!I38</f>
        <v>0</v>
      </c>
      <c r="E38" s="286"/>
      <c r="F38" s="84">
        <f t="shared" si="4"/>
        <v>0</v>
      </c>
      <c r="G38" s="462"/>
      <c r="H38" s="462"/>
      <c r="I38" s="83">
        <f t="shared" si="5"/>
        <v>0</v>
      </c>
      <c r="J38" s="83">
        <f t="shared" si="6"/>
        <v>0</v>
      </c>
      <c r="K38" s="286"/>
    </row>
    <row r="39" spans="3:11" ht="24" x14ac:dyDescent="0.2">
      <c r="C39" s="167" t="s">
        <v>150</v>
      </c>
      <c r="D39" s="83">
        <f>'K. Sch 13 Tax Reserves Bridge'!I39</f>
        <v>0</v>
      </c>
      <c r="E39" s="286"/>
      <c r="F39" s="84">
        <f t="shared" si="4"/>
        <v>0</v>
      </c>
      <c r="G39" s="462"/>
      <c r="H39" s="462"/>
      <c r="I39" s="83">
        <f t="shared" si="5"/>
        <v>0</v>
      </c>
      <c r="J39" s="83">
        <f t="shared" si="6"/>
        <v>0</v>
      </c>
      <c r="K39" s="286"/>
    </row>
    <row r="40" spans="3:11" x14ac:dyDescent="0.2">
      <c r="C40" s="167" t="s">
        <v>151</v>
      </c>
      <c r="D40" s="83">
        <f>'K. Sch 13 Tax Reserves Bridge'!I40</f>
        <v>0</v>
      </c>
      <c r="E40" s="286"/>
      <c r="F40" s="84">
        <f t="shared" si="4"/>
        <v>0</v>
      </c>
      <c r="G40" s="462"/>
      <c r="H40" s="462"/>
      <c r="I40" s="83">
        <f t="shared" si="5"/>
        <v>0</v>
      </c>
      <c r="J40" s="83">
        <f t="shared" si="6"/>
        <v>0</v>
      </c>
      <c r="K40" s="286"/>
    </row>
    <row r="41" spans="3:11" x14ac:dyDescent="0.2">
      <c r="C41" s="459"/>
      <c r="D41" s="83">
        <f>'K. Sch 13 Tax Reserves Bridge'!I41</f>
        <v>0</v>
      </c>
      <c r="E41" s="286"/>
      <c r="F41" s="84">
        <f t="shared" si="4"/>
        <v>0</v>
      </c>
      <c r="G41" s="462"/>
      <c r="H41" s="462"/>
      <c r="I41" s="83">
        <f t="shared" si="5"/>
        <v>0</v>
      </c>
      <c r="J41" s="83">
        <f t="shared" si="6"/>
        <v>0</v>
      </c>
      <c r="K41" s="286"/>
    </row>
    <row r="42" spans="3:11" ht="13.5" thickBot="1" x14ac:dyDescent="0.25">
      <c r="C42" s="461"/>
      <c r="D42" s="83">
        <f>'K. Sch 13 Tax Reserves Bridge'!I42</f>
        <v>0</v>
      </c>
      <c r="E42" s="286"/>
      <c r="F42" s="84">
        <f t="shared" si="4"/>
        <v>0</v>
      </c>
      <c r="G42" s="462"/>
      <c r="H42" s="462"/>
      <c r="I42" s="83">
        <f t="shared" si="5"/>
        <v>0</v>
      </c>
      <c r="J42" s="83">
        <f t="shared" si="6"/>
        <v>0</v>
      </c>
      <c r="K42" s="286"/>
    </row>
    <row r="43" spans="3:11" ht="19.5" thickBot="1" x14ac:dyDescent="0.25">
      <c r="C43" s="88" t="s">
        <v>152</v>
      </c>
      <c r="D43" s="95">
        <f t="shared" ref="D43:K43" si="7">SUM(D25:D42)</f>
        <v>1091373</v>
      </c>
      <c r="E43" s="95">
        <f t="shared" si="7"/>
        <v>0</v>
      </c>
      <c r="F43" s="95">
        <f t="shared" si="7"/>
        <v>1091373</v>
      </c>
      <c r="G43" s="95">
        <f t="shared" si="7"/>
        <v>10000</v>
      </c>
      <c r="H43" s="95">
        <f t="shared" si="7"/>
        <v>0</v>
      </c>
      <c r="I43" s="95">
        <f t="shared" si="7"/>
        <v>1101373</v>
      </c>
      <c r="J43" s="95">
        <f t="shared" si="7"/>
        <v>10000</v>
      </c>
      <c r="K43" s="96">
        <f t="shared" si="7"/>
        <v>0</v>
      </c>
    </row>
    <row r="44" spans="3:11" ht="15.75" x14ac:dyDescent="0.2">
      <c r="C44" s="97"/>
      <c r="D44" s="98">
        <v>0</v>
      </c>
      <c r="E44" s="99"/>
      <c r="F44" s="99"/>
      <c r="G44" s="99"/>
      <c r="H44" s="100"/>
      <c r="I44" s="101"/>
      <c r="J44" s="101"/>
      <c r="K44" s="101"/>
    </row>
  </sheetData>
  <mergeCells count="5">
    <mergeCell ref="D14:K14"/>
    <mergeCell ref="G10:H10"/>
    <mergeCell ref="C2:I2"/>
    <mergeCell ref="C3:I3"/>
    <mergeCell ref="C4:I4"/>
  </mergeCells>
  <phoneticPr fontId="3" type="noConversion"/>
  <conditionalFormatting sqref="D22">
    <cfRule type="cellIs" dxfId="8" priority="1" stopIfTrue="1" operator="notEqual">
      <formula>#REF!</formula>
    </cfRule>
  </conditionalFormatting>
  <conditionalFormatting sqref="D43">
    <cfRule type="cellIs" dxfId="7" priority="2" stopIfTrue="1" operator="notEqual">
      <formula>#REF!</formula>
    </cfRule>
  </conditionalFormatting>
  <conditionalFormatting sqref="D15:D21 D13 D25:D42">
    <cfRule type="cellIs" dxfId="6" priority="3" stopIfTrue="1" operator="lessThan">
      <formula>0</formula>
    </cfRule>
  </conditionalFormatting>
  <pageMargins left="0.35433070866141736" right="0.35433070866141736" top="0.39370078740157483" bottom="0.39370078740157483" header="0.51181102362204722" footer="0.51181102362204722"/>
  <pageSetup scale="6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91"/>
  <sheetViews>
    <sheetView showGridLines="0" topLeftCell="A13" zoomScaleNormal="100" workbookViewId="0">
      <selection activeCell="C35" sqref="C35"/>
    </sheetView>
  </sheetViews>
  <sheetFormatPr defaultRowHeight="12.75" x14ac:dyDescent="0.2"/>
  <cols>
    <col min="1" max="2" width="3.5703125" style="10" customWidth="1"/>
    <col min="3" max="3" width="32.5703125" style="10" customWidth="1"/>
    <col min="4" max="4" width="16.5703125" style="10" customWidth="1"/>
    <col min="5" max="5" width="30.7109375" style="10" customWidth="1"/>
    <col min="6" max="6" width="17.7109375" style="10" customWidth="1"/>
    <col min="7" max="7" width="14.85546875" style="10" customWidth="1"/>
    <col min="8" max="8" width="7" style="10" customWidth="1"/>
    <col min="9" max="9" width="11.28515625" style="10" customWidth="1"/>
    <col min="10" max="16384" width="9.140625" style="10"/>
  </cols>
  <sheetData>
    <row r="1" spans="1:27" s="2" customFormat="1" ht="21.75" x14ac:dyDescent="0.2">
      <c r="A1" s="345"/>
      <c r="C1" s="499"/>
      <c r="D1" s="499"/>
      <c r="E1" s="499"/>
      <c r="F1" s="156"/>
      <c r="G1" s="156"/>
      <c r="H1" s="1"/>
      <c r="I1" s="1"/>
      <c r="AA1" s="2">
        <v>1</v>
      </c>
    </row>
    <row r="2" spans="1:27" s="2" customFormat="1" ht="18" x14ac:dyDescent="0.25">
      <c r="C2" s="150"/>
      <c r="D2" s="500"/>
      <c r="E2" s="500"/>
      <c r="F2" s="500"/>
      <c r="G2" s="500"/>
      <c r="H2" s="3"/>
      <c r="AA2" s="2">
        <v>2012</v>
      </c>
    </row>
    <row r="3" spans="1:27" s="2" customFormat="1" ht="18" x14ac:dyDescent="0.25">
      <c r="C3" s="150"/>
      <c r="D3" s="151"/>
      <c r="E3" s="151"/>
      <c r="F3" s="151"/>
      <c r="G3" s="151"/>
      <c r="H3" s="5"/>
      <c r="AA3" s="2">
        <v>2013</v>
      </c>
    </row>
    <row r="4" spans="1:27" s="2" customFormat="1" ht="18" x14ac:dyDescent="0.25">
      <c r="C4" s="150"/>
      <c r="D4" s="500"/>
      <c r="E4" s="500"/>
      <c r="F4" s="150"/>
      <c r="G4" s="150"/>
      <c r="I4" s="7"/>
      <c r="AA4" s="2">
        <v>2014</v>
      </c>
    </row>
    <row r="5" spans="1:27" s="2" customFormat="1" ht="18" x14ac:dyDescent="0.25">
      <c r="C5" s="150"/>
      <c r="D5" s="151"/>
      <c r="E5" s="151"/>
      <c r="F5" s="150"/>
      <c r="G5" s="150"/>
      <c r="I5" s="7"/>
      <c r="AA5" s="2">
        <v>2015</v>
      </c>
    </row>
    <row r="6" spans="1:27" s="2" customFormat="1" ht="18" x14ac:dyDescent="0.25">
      <c r="C6" s="150"/>
      <c r="D6" s="304"/>
      <c r="E6" s="150"/>
      <c r="F6" s="152"/>
      <c r="G6" s="153"/>
      <c r="AA6" s="2">
        <v>2016</v>
      </c>
    </row>
    <row r="7" spans="1:27" s="2" customFormat="1" ht="15.75" x14ac:dyDescent="0.25">
      <c r="C7" s="154"/>
      <c r="D7" s="154"/>
      <c r="E7" s="154"/>
      <c r="F7" s="155"/>
      <c r="G7" s="155"/>
    </row>
    <row r="8" spans="1:27" s="2" customFormat="1" x14ac:dyDescent="0.2"/>
    <row r="9" spans="1:27" s="2" customFormat="1" ht="18" x14ac:dyDescent="0.25">
      <c r="C9" s="501"/>
      <c r="D9" s="501"/>
      <c r="E9" s="501"/>
    </row>
    <row r="10" spans="1:27" s="2" customFormat="1" ht="18" x14ac:dyDescent="0.25">
      <c r="C10" s="138"/>
      <c r="D10" s="138"/>
      <c r="E10" s="138"/>
    </row>
    <row r="11" spans="1:27" s="2" customFormat="1" ht="18" x14ac:dyDescent="0.25">
      <c r="C11" s="138"/>
      <c r="D11" s="138"/>
      <c r="E11" s="138"/>
    </row>
    <row r="12" spans="1:27" s="2" customFormat="1" x14ac:dyDescent="0.2"/>
    <row r="13" spans="1:27" s="2" customFormat="1" x14ac:dyDescent="0.2"/>
    <row r="14" spans="1:27" s="2" customFormat="1" x14ac:dyDescent="0.2"/>
    <row r="15" spans="1:27" s="2" customFormat="1" ht="18.75" x14ac:dyDescent="0.3">
      <c r="C15" s="379"/>
      <c r="D15" s="380"/>
      <c r="E15" s="381"/>
      <c r="F15" s="381"/>
      <c r="G15" s="382"/>
      <c r="H15" s="381"/>
      <c r="I15" s="383"/>
      <c r="J15" s="158"/>
    </row>
    <row r="16" spans="1:27" s="2" customFormat="1" ht="18.75" x14ac:dyDescent="0.3">
      <c r="C16" s="384"/>
      <c r="D16" s="385" t="s">
        <v>364</v>
      </c>
      <c r="E16" s="381"/>
      <c r="F16" s="385" t="s">
        <v>368</v>
      </c>
      <c r="G16" s="381"/>
      <c r="H16" s="381"/>
      <c r="I16" s="383"/>
      <c r="J16" s="158"/>
    </row>
    <row r="17" spans="3:10" s="2" customFormat="1" ht="18.75" x14ac:dyDescent="0.3">
      <c r="C17" s="379"/>
      <c r="D17" s="385" t="s">
        <v>244</v>
      </c>
      <c r="E17" s="386"/>
      <c r="F17" s="385" t="s">
        <v>369</v>
      </c>
      <c r="G17" s="382"/>
      <c r="H17" s="381"/>
      <c r="I17" s="383"/>
      <c r="J17" s="158"/>
    </row>
    <row r="18" spans="3:10" s="2" customFormat="1" ht="18.75" x14ac:dyDescent="0.3">
      <c r="C18" s="379"/>
      <c r="D18" s="385" t="s">
        <v>245</v>
      </c>
      <c r="E18" s="386"/>
      <c r="F18" s="385" t="s">
        <v>370</v>
      </c>
      <c r="G18" s="381"/>
      <c r="H18" s="381"/>
      <c r="I18" s="383"/>
      <c r="J18" s="158"/>
    </row>
    <row r="19" spans="3:10" s="2" customFormat="1" ht="18.75" x14ac:dyDescent="0.3">
      <c r="C19" s="384"/>
      <c r="D19" s="385" t="s">
        <v>355</v>
      </c>
      <c r="E19" s="386"/>
      <c r="F19" s="385" t="s">
        <v>371</v>
      </c>
      <c r="G19" s="382"/>
      <c r="H19" s="381"/>
      <c r="I19" s="383"/>
      <c r="J19" s="158"/>
    </row>
    <row r="20" spans="3:10" s="2" customFormat="1" ht="18.75" x14ac:dyDescent="0.3">
      <c r="C20" s="384"/>
      <c r="D20" s="385" t="s">
        <v>356</v>
      </c>
      <c r="E20" s="386"/>
      <c r="F20" s="385" t="s">
        <v>372</v>
      </c>
      <c r="G20" s="381"/>
      <c r="H20" s="381"/>
      <c r="I20" s="383"/>
      <c r="J20" s="158"/>
    </row>
    <row r="21" spans="3:10" s="2" customFormat="1" ht="18.75" x14ac:dyDescent="0.3">
      <c r="C21" s="384"/>
      <c r="D21" s="385" t="s">
        <v>357</v>
      </c>
      <c r="E21" s="386"/>
      <c r="F21" s="385" t="s">
        <v>373</v>
      </c>
      <c r="G21" s="382"/>
      <c r="H21" s="381"/>
      <c r="I21" s="383"/>
      <c r="J21" s="158"/>
    </row>
    <row r="22" spans="3:10" s="2" customFormat="1" ht="18.75" x14ac:dyDescent="0.3">
      <c r="C22" s="384"/>
      <c r="D22" s="385" t="s">
        <v>358</v>
      </c>
      <c r="E22" s="386"/>
      <c r="F22" s="385" t="s">
        <v>374</v>
      </c>
      <c r="G22" s="381"/>
      <c r="H22" s="381"/>
      <c r="I22" s="383"/>
      <c r="J22" s="158"/>
    </row>
    <row r="23" spans="3:10" s="2" customFormat="1" ht="18.75" x14ac:dyDescent="0.3">
      <c r="C23" s="384"/>
      <c r="D23" s="385" t="s">
        <v>359</v>
      </c>
      <c r="E23" s="386"/>
      <c r="F23" s="385" t="s">
        <v>375</v>
      </c>
      <c r="G23" s="382"/>
      <c r="H23" s="381"/>
      <c r="I23" s="383"/>
      <c r="J23" s="158"/>
    </row>
    <row r="24" spans="3:10" s="2" customFormat="1" ht="18.75" x14ac:dyDescent="0.3">
      <c r="C24" s="384"/>
      <c r="D24" s="385" t="s">
        <v>365</v>
      </c>
      <c r="E24" s="386"/>
      <c r="F24" s="385" t="s">
        <v>376</v>
      </c>
      <c r="G24" s="381"/>
      <c r="H24" s="381"/>
      <c r="I24" s="383"/>
      <c r="J24" s="158"/>
    </row>
    <row r="25" spans="3:10" s="2" customFormat="1" ht="18.75" x14ac:dyDescent="0.3">
      <c r="C25" s="384"/>
      <c r="D25" s="385" t="s">
        <v>366</v>
      </c>
      <c r="E25" s="386"/>
      <c r="F25" s="385" t="s">
        <v>377</v>
      </c>
      <c r="G25" s="382"/>
      <c r="H25" s="387"/>
      <c r="I25" s="388"/>
      <c r="J25" s="158"/>
    </row>
    <row r="26" spans="3:10" s="2" customFormat="1" ht="18.75" x14ac:dyDescent="0.3">
      <c r="C26" s="384"/>
      <c r="D26" s="385" t="s">
        <v>367</v>
      </c>
      <c r="E26" s="386"/>
      <c r="F26" s="389"/>
      <c r="G26" s="381"/>
      <c r="H26" s="387"/>
      <c r="I26" s="388"/>
      <c r="J26" s="158"/>
    </row>
    <row r="27" spans="3:10" s="2" customFormat="1" ht="18.75" x14ac:dyDescent="0.3">
      <c r="C27" s="384"/>
      <c r="D27" s="390"/>
      <c r="E27" s="386"/>
      <c r="F27" s="381"/>
      <c r="G27" s="391"/>
      <c r="H27" s="387"/>
      <c r="I27" s="388"/>
      <c r="J27" s="158"/>
    </row>
    <row r="28" spans="3:10" s="2" customFormat="1" ht="18.75" x14ac:dyDescent="0.3">
      <c r="C28" s="299"/>
      <c r="E28" s="301"/>
      <c r="F28" s="300"/>
      <c r="G28" s="303"/>
      <c r="H28" s="305"/>
      <c r="I28" s="159"/>
      <c r="J28" s="158"/>
    </row>
    <row r="29" spans="3:10" s="2" customFormat="1" ht="18.75" x14ac:dyDescent="0.3">
      <c r="C29" s="299"/>
      <c r="E29" s="301"/>
      <c r="F29" s="300"/>
      <c r="G29" s="302"/>
      <c r="H29" s="306"/>
      <c r="I29" s="160"/>
      <c r="J29" s="158"/>
    </row>
    <row r="30" spans="3:10" s="2" customFormat="1" ht="18.75" x14ac:dyDescent="0.3">
      <c r="C30" s="299"/>
      <c r="E30" s="301"/>
      <c r="F30" s="300"/>
      <c r="G30" s="303"/>
      <c r="H30" s="306"/>
      <c r="I30" s="160"/>
      <c r="J30" s="158"/>
    </row>
    <row r="31" spans="3:10" s="2" customFormat="1" ht="18.75" x14ac:dyDescent="0.3">
      <c r="C31" s="299"/>
      <c r="E31" s="301"/>
      <c r="F31" s="300"/>
      <c r="G31" s="302"/>
      <c r="H31" s="306"/>
      <c r="I31" s="160"/>
      <c r="J31" s="158"/>
    </row>
    <row r="32" spans="3:10" s="2" customFormat="1" ht="18.75" x14ac:dyDescent="0.3">
      <c r="C32" s="299"/>
      <c r="E32" s="301"/>
      <c r="F32" s="300"/>
      <c r="G32" s="307"/>
      <c r="H32" s="305"/>
      <c r="I32" s="159"/>
      <c r="J32" s="158"/>
    </row>
    <row r="33" spans="3:256" s="2" customFormat="1" ht="18.75" x14ac:dyDescent="0.3">
      <c r="C33" s="299"/>
      <c r="E33" s="301"/>
      <c r="F33" s="300"/>
      <c r="G33" s="307"/>
      <c r="H33" s="305"/>
      <c r="I33" s="159"/>
      <c r="J33" s="158"/>
    </row>
    <row r="34" spans="3:256" s="2" customFormat="1" ht="18.75" x14ac:dyDescent="0.3">
      <c r="C34" s="299"/>
      <c r="E34" s="301"/>
      <c r="F34" s="299"/>
      <c r="G34" s="307"/>
      <c r="H34" s="308"/>
      <c r="I34" s="160"/>
      <c r="J34" s="158"/>
    </row>
    <row r="35" spans="3:256" s="2" customFormat="1" ht="18.75" x14ac:dyDescent="0.3">
      <c r="C35" s="299"/>
      <c r="E35" s="301"/>
      <c r="F35" s="299"/>
      <c r="G35" s="307"/>
      <c r="H35" s="308"/>
      <c r="I35" s="160"/>
      <c r="J35" s="158"/>
    </row>
    <row r="36" spans="3:256" s="2" customFormat="1" ht="18.75" x14ac:dyDescent="0.3">
      <c r="C36" s="299"/>
      <c r="E36" s="301"/>
      <c r="F36" s="299"/>
      <c r="G36" s="307"/>
      <c r="H36" s="309"/>
      <c r="I36" s="159"/>
      <c r="J36" s="158"/>
    </row>
    <row r="37" spans="3:256" s="2" customFormat="1" ht="16.5" x14ac:dyDescent="0.3">
      <c r="E37" s="157"/>
      <c r="F37" s="253"/>
      <c r="G37" s="310"/>
      <c r="H37" s="311"/>
      <c r="I37" s="159"/>
      <c r="J37" s="158"/>
    </row>
    <row r="38" spans="3:256" s="2" customFormat="1" ht="16.5" x14ac:dyDescent="0.3">
      <c r="D38" s="10"/>
      <c r="E38" s="157"/>
      <c r="F38" s="253"/>
      <c r="G38" s="312"/>
      <c r="H38" s="313"/>
      <c r="I38" s="160"/>
      <c r="J38" s="158"/>
    </row>
    <row r="39" spans="3:256" s="2" customFormat="1" ht="16.5" x14ac:dyDescent="0.3">
      <c r="D39" s="10"/>
      <c r="E39" s="157"/>
      <c r="F39" s="253"/>
      <c r="G39" s="253"/>
      <c r="H39" s="311"/>
      <c r="I39" s="159"/>
      <c r="J39" s="158"/>
    </row>
    <row r="40" spans="3:256" ht="15.75" x14ac:dyDescent="0.25">
      <c r="C40" s="2"/>
      <c r="E40" s="141"/>
      <c r="F40" s="314"/>
      <c r="H40" s="314"/>
      <c r="I40" s="2"/>
    </row>
    <row r="41" spans="3:256" ht="15.75" x14ac:dyDescent="0.25">
      <c r="E41" s="141"/>
    </row>
    <row r="42" spans="3:256" ht="15.75" x14ac:dyDescent="0.25">
      <c r="AA42" s="12"/>
    </row>
    <row r="43" spans="3:256" ht="15.75" x14ac:dyDescent="0.25">
      <c r="J43" s="12"/>
      <c r="K43" s="12"/>
      <c r="L43" s="12"/>
      <c r="M43" s="12"/>
      <c r="N43" s="12"/>
      <c r="O43" s="12"/>
      <c r="P43" s="12"/>
      <c r="Q43" s="12"/>
      <c r="R43" s="12"/>
      <c r="S43" s="12"/>
      <c r="T43" s="12"/>
      <c r="U43" s="12"/>
      <c r="V43" s="12"/>
      <c r="W43" s="12"/>
      <c r="X43" s="12"/>
      <c r="Y43" s="12"/>
      <c r="Z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3:256" x14ac:dyDescent="0.2">
      <c r="F44" s="11"/>
      <c r="G44" s="11"/>
      <c r="H44" s="11"/>
      <c r="I44" s="11"/>
    </row>
    <row r="83" spans="1:7" ht="15.75" x14ac:dyDescent="0.25">
      <c r="A83" s="12"/>
      <c r="B83" s="12"/>
      <c r="C83" s="12"/>
      <c r="D83" s="12"/>
      <c r="E83" s="12"/>
      <c r="F83" s="12"/>
      <c r="G83" s="12"/>
    </row>
    <row r="84" spans="1:7" x14ac:dyDescent="0.2">
      <c r="A84" s="498"/>
      <c r="B84" s="498"/>
      <c r="C84" s="498"/>
      <c r="D84" s="498"/>
      <c r="E84" s="498"/>
      <c r="F84" s="498"/>
      <c r="G84" s="498"/>
    </row>
    <row r="85" spans="1:7" x14ac:dyDescent="0.2">
      <c r="A85" s="498"/>
      <c r="B85" s="498"/>
      <c r="C85" s="498"/>
      <c r="D85" s="498"/>
      <c r="E85" s="498"/>
      <c r="F85" s="498"/>
      <c r="G85" s="498"/>
    </row>
    <row r="86" spans="1:7" x14ac:dyDescent="0.2">
      <c r="A86" s="498"/>
      <c r="B86" s="498"/>
      <c r="C86" s="498"/>
      <c r="D86" s="498"/>
      <c r="E86" s="498"/>
      <c r="F86" s="498"/>
      <c r="G86" s="498"/>
    </row>
    <row r="87" spans="1:7" x14ac:dyDescent="0.2">
      <c r="A87" s="498"/>
      <c r="B87" s="498"/>
      <c r="C87" s="498"/>
      <c r="D87" s="498"/>
      <c r="E87" s="498"/>
      <c r="F87" s="498"/>
      <c r="G87" s="498"/>
    </row>
    <row r="88" spans="1:7" x14ac:dyDescent="0.2">
      <c r="A88" s="498"/>
      <c r="B88" s="498"/>
      <c r="C88" s="498"/>
      <c r="D88" s="498"/>
      <c r="E88" s="498"/>
      <c r="F88" s="498"/>
      <c r="G88" s="498"/>
    </row>
    <row r="89" spans="1:7" x14ac:dyDescent="0.2">
      <c r="A89" s="498"/>
      <c r="B89" s="498"/>
      <c r="C89" s="498"/>
      <c r="D89" s="498"/>
      <c r="E89" s="498"/>
      <c r="F89" s="498"/>
      <c r="G89" s="498"/>
    </row>
    <row r="90" spans="1:7" x14ac:dyDescent="0.2">
      <c r="A90" s="498"/>
      <c r="B90" s="498"/>
      <c r="C90" s="498"/>
      <c r="D90" s="498"/>
      <c r="E90" s="498"/>
      <c r="F90" s="498"/>
      <c r="G90" s="498"/>
    </row>
    <row r="91" spans="1:7" x14ac:dyDescent="0.2">
      <c r="A91" s="498"/>
      <c r="B91" s="498"/>
      <c r="C91" s="498"/>
      <c r="D91" s="498"/>
      <c r="E91" s="498"/>
      <c r="F91" s="498"/>
      <c r="G91" s="498"/>
    </row>
  </sheetData>
  <mergeCells count="5">
    <mergeCell ref="A84:G91"/>
    <mergeCell ref="C1:E1"/>
    <mergeCell ref="D2:G2"/>
    <mergeCell ref="D4:E4"/>
    <mergeCell ref="C9:E9"/>
  </mergeCells>
  <phoneticPr fontId="3" type="noConversion"/>
  <hyperlinks>
    <hyperlink ref="D16" location="Start_1" display="1. Info"/>
    <hyperlink ref="D17" location="Start_4" display="A. Data Input Sheet"/>
    <hyperlink ref="D18" location="Start_5" display="B. Tax Rates &amp; Exemptions"/>
    <hyperlink ref="D19" location="Start_6" display="C. Sch 8 Hist"/>
    <hyperlink ref="D20" location="Start_7" display="D. Schedule 10 CEC Hist"/>
    <hyperlink ref="D21" location="Start_8" display="E. Sch 13 Tax Reserves Hist"/>
    <hyperlink ref="D22" location="Start_9" display="F. Sch 7-1 Loss Cfwd Hist"/>
    <hyperlink ref="D23" location="Start_10" display="G. Adj. Taxable Income Historic"/>
    <hyperlink ref="D24" location="Start_11" display="H. PILs,Tax Provision Historic"/>
    <hyperlink ref="D25" location="Start_12" display="I. Schedule 8 CCA Bridge Year"/>
    <hyperlink ref="D26" location="Start_13" display="J. Schedule 10 CEC Bridge Year"/>
    <hyperlink ref="F16" location="Start_14" display="K. Sch 13 Tax Reserves Bridge"/>
    <hyperlink ref="F17" location="Start_15" display="L. Sch 7-1 Loss Cfwd Bridge"/>
    <hyperlink ref="F18" location="Start_16" display="M. Adj. Taxable Income Bridge"/>
    <hyperlink ref="F19" location="Start_17" display="N. PILs,Tax Provision Bridge"/>
    <hyperlink ref="F20" location="Start_18" display="O. Schedule 8 CCA Test Year  "/>
    <hyperlink ref="F21" location="Start_19" display="P. Schedule 10 CEC Test Year"/>
    <hyperlink ref="F22" location="Start_20" display="Q Sch 13 Tax Reserve Test Year"/>
    <hyperlink ref="F23" location="Start_21" display="R. Sch 7-1 Loss Cfwd"/>
    <hyperlink ref="F24" location="Start_22" display="S. Taxable Income Test Year"/>
    <hyperlink ref="F25" location="Start_23" display="T. PILs,Tax Provision "/>
  </hyperlinks>
  <pageMargins left="0.75" right="0.75" top="1" bottom="1" header="0.5" footer="0.5"/>
  <pageSetup scale="89" orientation="portrait" r:id="rId1"/>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26"/>
  <sheetViews>
    <sheetView topLeftCell="A7" zoomScaleNormal="100" workbookViewId="0">
      <selection activeCell="F13" sqref="F13"/>
    </sheetView>
  </sheetViews>
  <sheetFormatPr defaultRowHeight="12.75" x14ac:dyDescent="0.2"/>
  <cols>
    <col min="1" max="1" width="3" style="13" customWidth="1"/>
    <col min="2" max="2" width="3.28515625" style="13" customWidth="1"/>
    <col min="3" max="5" width="25.42578125" style="13" customWidth="1"/>
    <col min="6" max="8" width="12.85546875" style="13" customWidth="1"/>
    <col min="9" max="10" width="9.140625" style="13"/>
    <col min="11" max="11" width="5.140625" style="13" customWidth="1"/>
    <col min="12" max="16384" width="9.140625" style="13"/>
  </cols>
  <sheetData>
    <row r="1" spans="1:9" ht="21.75" x14ac:dyDescent="0.2">
      <c r="A1" s="346"/>
      <c r="C1" s="504"/>
      <c r="D1" s="504"/>
      <c r="E1" s="504"/>
    </row>
    <row r="2" spans="1:9" ht="41.25" customHeight="1" x14ac:dyDescent="0.25">
      <c r="C2" s="505"/>
      <c r="D2" s="505"/>
      <c r="E2" s="505"/>
      <c r="F2" s="505"/>
      <c r="G2" s="505"/>
      <c r="H2" s="505"/>
      <c r="I2" s="505"/>
    </row>
    <row r="3" spans="1:9" ht="41.25" customHeight="1" x14ac:dyDescent="0.25">
      <c r="C3" s="505"/>
      <c r="D3" s="505"/>
      <c r="E3" s="505"/>
      <c r="F3" s="505"/>
      <c r="G3" s="505"/>
      <c r="H3" s="505"/>
      <c r="I3" s="505"/>
    </row>
    <row r="4" spans="1:9" ht="18" x14ac:dyDescent="0.25">
      <c r="C4" s="505"/>
      <c r="D4" s="505"/>
      <c r="E4" s="505"/>
      <c r="F4" s="505"/>
      <c r="G4" s="505"/>
      <c r="H4" s="505"/>
      <c r="I4" s="505"/>
    </row>
    <row r="7" spans="1:9" ht="21.75" customHeight="1" x14ac:dyDescent="0.25">
      <c r="C7" s="434" t="s">
        <v>409</v>
      </c>
    </row>
    <row r="9" spans="1:9" ht="18" x14ac:dyDescent="0.2">
      <c r="C9" s="466" t="s">
        <v>396</v>
      </c>
    </row>
    <row r="11" spans="1:9" ht="36" x14ac:dyDescent="0.2">
      <c r="C11" s="525" t="s">
        <v>153</v>
      </c>
      <c r="D11" s="526"/>
      <c r="E11" s="527"/>
      <c r="F11" s="44" t="s">
        <v>3</v>
      </c>
      <c r="G11" s="44" t="s">
        <v>237</v>
      </c>
      <c r="H11" s="44" t="s">
        <v>154</v>
      </c>
      <c r="I11" s="104"/>
    </row>
    <row r="12" spans="1:9" x14ac:dyDescent="0.2">
      <c r="C12" s="528" t="s">
        <v>241</v>
      </c>
      <c r="D12" s="529"/>
      <c r="E12" s="530"/>
      <c r="F12" s="278">
        <f>-'M. Adj. Taxable Income Bridge'!E114/5</f>
        <v>42269.802000000047</v>
      </c>
      <c r="G12" s="279"/>
      <c r="H12" s="105">
        <f>F12-G12</f>
        <v>42269.802000000047</v>
      </c>
      <c r="I12" s="106"/>
    </row>
    <row r="13" spans="1:9" x14ac:dyDescent="0.2">
      <c r="C13" s="542" t="s">
        <v>155</v>
      </c>
      <c r="D13" s="542"/>
      <c r="E13" s="542"/>
      <c r="F13" s="278"/>
      <c r="G13" s="278"/>
      <c r="H13" s="105">
        <f>F13-G13</f>
        <v>0</v>
      </c>
      <c r="I13" s="106"/>
    </row>
    <row r="14" spans="1:9" x14ac:dyDescent="0.2">
      <c r="C14" s="541" t="s">
        <v>156</v>
      </c>
      <c r="D14" s="541"/>
      <c r="E14" s="541"/>
      <c r="F14" s="279"/>
      <c r="G14" s="279"/>
      <c r="H14" s="105">
        <f>F14-G14</f>
        <v>0</v>
      </c>
      <c r="I14" s="106"/>
    </row>
    <row r="15" spans="1:9" x14ac:dyDescent="0.2">
      <c r="C15" s="107" t="s">
        <v>157</v>
      </c>
      <c r="D15" s="108"/>
      <c r="E15" s="109"/>
      <c r="F15" s="105">
        <f>F12-F13+F14</f>
        <v>42269.802000000047</v>
      </c>
      <c r="G15" s="105">
        <f>G12-G13+G14</f>
        <v>0</v>
      </c>
      <c r="H15" s="105">
        <f>H12-H13+H14</f>
        <v>42269.802000000047</v>
      </c>
      <c r="I15" s="106"/>
    </row>
    <row r="16" spans="1:9" x14ac:dyDescent="0.2">
      <c r="C16" s="110" t="s">
        <v>158</v>
      </c>
      <c r="D16" s="108"/>
      <c r="E16" s="109"/>
      <c r="F16" s="279"/>
      <c r="G16" s="279"/>
      <c r="H16" s="105">
        <f>F16-G16</f>
        <v>0</v>
      </c>
      <c r="I16" s="106"/>
    </row>
    <row r="17" spans="3:9" x14ac:dyDescent="0.2">
      <c r="C17" s="107" t="s">
        <v>159</v>
      </c>
      <c r="D17" s="108"/>
      <c r="E17" s="109"/>
      <c r="F17" s="105">
        <f>F15-F16</f>
        <v>42269.802000000047</v>
      </c>
      <c r="G17" s="105">
        <f>G15-G16</f>
        <v>0</v>
      </c>
      <c r="H17" s="105">
        <f>H15-H16</f>
        <v>42269.802000000047</v>
      </c>
      <c r="I17" s="106"/>
    </row>
    <row r="18" spans="3:9" x14ac:dyDescent="0.2">
      <c r="C18" s="104"/>
      <c r="D18" s="104"/>
      <c r="E18" s="104"/>
      <c r="F18" s="106"/>
      <c r="G18" s="106"/>
      <c r="H18" s="106"/>
      <c r="I18" s="106"/>
    </row>
    <row r="19" spans="3:9" ht="36" x14ac:dyDescent="0.2">
      <c r="C19" s="525" t="s">
        <v>160</v>
      </c>
      <c r="D19" s="526"/>
      <c r="E19" s="527"/>
      <c r="F19" s="44" t="s">
        <v>3</v>
      </c>
      <c r="G19" s="44" t="s">
        <v>237</v>
      </c>
      <c r="H19" s="44" t="s">
        <v>154</v>
      </c>
      <c r="I19" s="106"/>
    </row>
    <row r="20" spans="3:9" x14ac:dyDescent="0.2">
      <c r="C20" s="528" t="s">
        <v>241</v>
      </c>
      <c r="D20" s="529"/>
      <c r="E20" s="530"/>
      <c r="F20" s="278"/>
      <c r="G20" s="279"/>
      <c r="H20" s="105">
        <f>F20-G20</f>
        <v>0</v>
      </c>
      <c r="I20" s="106"/>
    </row>
    <row r="21" spans="3:9" ht="12.75" customHeight="1" x14ac:dyDescent="0.2">
      <c r="C21" s="542" t="s">
        <v>155</v>
      </c>
      <c r="D21" s="542"/>
      <c r="E21" s="542"/>
      <c r="F21" s="278"/>
      <c r="G21" s="278"/>
      <c r="H21" s="105">
        <f>F21-G21</f>
        <v>0</v>
      </c>
      <c r="I21" s="106"/>
    </row>
    <row r="22" spans="3:9" x14ac:dyDescent="0.2">
      <c r="C22" s="541" t="s">
        <v>156</v>
      </c>
      <c r="D22" s="541"/>
      <c r="E22" s="541"/>
      <c r="F22" s="279"/>
      <c r="G22" s="279"/>
      <c r="H22" s="105">
        <f>F22-G22</f>
        <v>0</v>
      </c>
      <c r="I22" s="106"/>
    </row>
    <row r="23" spans="3:9" x14ac:dyDescent="0.2">
      <c r="C23" s="107" t="s">
        <v>157</v>
      </c>
      <c r="D23" s="108"/>
      <c r="E23" s="109"/>
      <c r="F23" s="105">
        <f>F20-F21+F22</f>
        <v>0</v>
      </c>
      <c r="G23" s="105">
        <f>G20-G21+G22</f>
        <v>0</v>
      </c>
      <c r="H23" s="105">
        <f>H20-H21+H22</f>
        <v>0</v>
      </c>
      <c r="I23" s="106"/>
    </row>
    <row r="24" spans="3:9" x14ac:dyDescent="0.2">
      <c r="C24" s="110" t="s">
        <v>158</v>
      </c>
      <c r="D24" s="108"/>
      <c r="E24" s="109"/>
      <c r="F24" s="279"/>
      <c r="G24" s="279"/>
      <c r="H24" s="105">
        <f>F24-G24</f>
        <v>0</v>
      </c>
      <c r="I24" s="106"/>
    </row>
    <row r="25" spans="3:9" x14ac:dyDescent="0.2">
      <c r="C25" s="107" t="s">
        <v>159</v>
      </c>
      <c r="D25" s="108"/>
      <c r="E25" s="109"/>
      <c r="F25" s="105">
        <f>F23-F24</f>
        <v>0</v>
      </c>
      <c r="G25" s="105">
        <f>G23-G24</f>
        <v>0</v>
      </c>
      <c r="H25" s="105">
        <f>H23-H24</f>
        <v>0</v>
      </c>
      <c r="I25" s="106"/>
    </row>
    <row r="26" spans="3:9" x14ac:dyDescent="0.2">
      <c r="C26" s="111"/>
      <c r="D26" s="104"/>
      <c r="E26" s="104"/>
      <c r="F26" s="106"/>
      <c r="G26" s="106"/>
      <c r="H26" s="106"/>
      <c r="I26" s="106"/>
    </row>
  </sheetData>
  <mergeCells count="12">
    <mergeCell ref="C21:E21"/>
    <mergeCell ref="C22:E22"/>
    <mergeCell ref="C13:E13"/>
    <mergeCell ref="C14:E14"/>
    <mergeCell ref="C19:E19"/>
    <mergeCell ref="C20:E20"/>
    <mergeCell ref="C12:E12"/>
    <mergeCell ref="C1:E1"/>
    <mergeCell ref="C2:I2"/>
    <mergeCell ref="C3:I3"/>
    <mergeCell ref="C4:I4"/>
    <mergeCell ref="C11:E11"/>
  </mergeCells>
  <phoneticPr fontId="3" type="noConversion"/>
  <conditionalFormatting sqref="H12:H16 H20:H24">
    <cfRule type="cellIs" dxfId="5" priority="1" stopIfTrue="1" operator="lessThan">
      <formula>0</formula>
    </cfRule>
  </conditionalFormatting>
  <conditionalFormatting sqref="F12:G14 F20:G22 F24:G24 F16:G16">
    <cfRule type="expression" dxfId="4" priority="2" stopIfTrue="1">
      <formula>ISBLANK(F12)</formula>
    </cfRule>
  </conditionalFormatting>
  <pageMargins left="0.75" right="0.75" top="1" bottom="1" header="0.5" footer="0.5"/>
  <pageSetup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125"/>
  <sheetViews>
    <sheetView topLeftCell="A94" zoomScaleNormal="100" workbookViewId="0">
      <selection activeCell="E124" sqref="E124"/>
    </sheetView>
  </sheetViews>
  <sheetFormatPr defaultRowHeight="12.75" x14ac:dyDescent="0.2"/>
  <cols>
    <col min="1" max="1" width="2.42578125" style="13" customWidth="1"/>
    <col min="2" max="2" width="12" style="13" customWidth="1"/>
    <col min="3" max="3" width="38.5703125" style="13" customWidth="1"/>
    <col min="4" max="4" width="10.28515625" style="69" bestFit="1" customWidth="1"/>
    <col min="5" max="5" width="11.28515625" style="13" customWidth="1"/>
    <col min="6" max="6" width="9.140625" style="13"/>
    <col min="7" max="7" width="29.28515625" style="13" customWidth="1"/>
    <col min="8" max="8" width="11.140625" style="13" customWidth="1"/>
    <col min="9" max="9" width="11.7109375" style="13" bestFit="1" customWidth="1"/>
    <col min="10" max="16384" width="9.140625" style="13"/>
  </cols>
  <sheetData>
    <row r="1" spans="1:9" ht="21.75" x14ac:dyDescent="0.2">
      <c r="A1" s="346"/>
      <c r="C1" s="504"/>
      <c r="D1" s="504"/>
      <c r="E1" s="504"/>
    </row>
    <row r="2" spans="1:9" ht="18" x14ac:dyDescent="0.25">
      <c r="C2" s="505"/>
      <c r="D2" s="505"/>
      <c r="E2" s="505"/>
      <c r="F2" s="505"/>
      <c r="G2" s="505"/>
      <c r="H2" s="505"/>
      <c r="I2" s="505"/>
    </row>
    <row r="3" spans="1:9" ht="18" x14ac:dyDescent="0.25">
      <c r="C3" s="505"/>
      <c r="D3" s="505"/>
      <c r="E3" s="505"/>
      <c r="F3" s="505"/>
      <c r="G3" s="505"/>
      <c r="H3" s="505"/>
      <c r="I3" s="505"/>
    </row>
    <row r="4" spans="1:9" ht="35.25" customHeight="1" x14ac:dyDescent="0.25">
      <c r="C4" s="505"/>
      <c r="D4" s="505"/>
      <c r="E4" s="505"/>
      <c r="F4" s="505"/>
      <c r="G4" s="505"/>
      <c r="H4" s="505"/>
      <c r="I4" s="505"/>
    </row>
    <row r="9" spans="1:9" ht="23.25" x14ac:dyDescent="0.35">
      <c r="C9" s="318"/>
    </row>
    <row r="10" spans="1:9" ht="18" x14ac:dyDescent="0.25">
      <c r="C10" s="434" t="s">
        <v>410</v>
      </c>
    </row>
    <row r="11" spans="1:9" ht="36.75" thickBot="1" x14ac:dyDescent="0.25">
      <c r="C11" s="112"/>
      <c r="E11" s="113" t="s">
        <v>330</v>
      </c>
    </row>
    <row r="12" spans="1:9" ht="14.25" thickTop="1" thickBot="1" x14ac:dyDescent="0.25">
      <c r="C12" s="232" t="s">
        <v>2</v>
      </c>
      <c r="D12" s="240"/>
      <c r="E12" s="276">
        <f>'A. Data Input Sheet'!G18</f>
        <v>1175954.6448000001</v>
      </c>
      <c r="G12" s="241"/>
      <c r="H12" s="32"/>
      <c r="I12" s="242"/>
    </row>
    <row r="13" spans="1:9" ht="13.5" thickTop="1" x14ac:dyDescent="0.2">
      <c r="C13" s="248"/>
      <c r="D13" s="247"/>
      <c r="E13" s="246"/>
      <c r="G13" s="241"/>
      <c r="H13" s="32"/>
      <c r="I13" s="242"/>
    </row>
    <row r="14" spans="1:9" x14ac:dyDescent="0.2">
      <c r="C14" s="238"/>
      <c r="D14" s="15" t="s">
        <v>161</v>
      </c>
      <c r="E14" s="239"/>
    </row>
    <row r="15" spans="1:9" x14ac:dyDescent="0.2">
      <c r="C15" s="233" t="s">
        <v>8</v>
      </c>
      <c r="D15" s="237"/>
      <c r="E15" s="114"/>
    </row>
    <row r="16" spans="1:9" x14ac:dyDescent="0.2">
      <c r="C16" s="22" t="s">
        <v>9</v>
      </c>
      <c r="D16" s="225">
        <v>103</v>
      </c>
      <c r="E16" s="274"/>
    </row>
    <row r="17" spans="3:5" ht="23.25" x14ac:dyDescent="0.2">
      <c r="C17" s="22" t="s">
        <v>162</v>
      </c>
      <c r="D17" s="225">
        <v>104</v>
      </c>
      <c r="E17" s="297">
        <v>1208480</v>
      </c>
    </row>
    <row r="18" spans="3:5" ht="23.25" x14ac:dyDescent="0.2">
      <c r="C18" s="22" t="s">
        <v>163</v>
      </c>
      <c r="D18" s="225">
        <v>106</v>
      </c>
      <c r="E18" s="274"/>
    </row>
    <row r="19" spans="3:5" ht="24" x14ac:dyDescent="0.2">
      <c r="C19" s="22" t="s">
        <v>12</v>
      </c>
      <c r="D19" s="225">
        <v>107</v>
      </c>
      <c r="E19" s="274"/>
    </row>
    <row r="20" spans="3:5" ht="24" x14ac:dyDescent="0.2">
      <c r="C20" s="22" t="s">
        <v>13</v>
      </c>
      <c r="D20" s="225">
        <v>108</v>
      </c>
      <c r="E20" s="274"/>
    </row>
    <row r="21" spans="3:5" ht="24" x14ac:dyDescent="0.2">
      <c r="C21" s="22" t="s">
        <v>14</v>
      </c>
      <c r="D21" s="225">
        <v>109</v>
      </c>
      <c r="E21" s="274"/>
    </row>
    <row r="22" spans="3:5" x14ac:dyDescent="0.2">
      <c r="C22" s="22" t="s">
        <v>15</v>
      </c>
      <c r="D22" s="225">
        <v>110</v>
      </c>
      <c r="E22" s="274"/>
    </row>
    <row r="23" spans="3:5" x14ac:dyDescent="0.2">
      <c r="C23" s="22" t="s">
        <v>16</v>
      </c>
      <c r="D23" s="225">
        <v>111</v>
      </c>
      <c r="E23" s="274"/>
    </row>
    <row r="24" spans="3:5" x14ac:dyDescent="0.2">
      <c r="C24" s="22" t="s">
        <v>17</v>
      </c>
      <c r="D24" s="225">
        <v>112</v>
      </c>
      <c r="E24" s="274"/>
    </row>
    <row r="25" spans="3:5" x14ac:dyDescent="0.2">
      <c r="C25" s="22" t="s">
        <v>18</v>
      </c>
      <c r="D25" s="225">
        <v>113</v>
      </c>
      <c r="E25" s="274"/>
    </row>
    <row r="26" spans="3:5" x14ac:dyDescent="0.2">
      <c r="C26" s="22" t="s">
        <v>19</v>
      </c>
      <c r="D26" s="225">
        <v>114</v>
      </c>
      <c r="E26" s="274"/>
    </row>
    <row r="27" spans="3:5" x14ac:dyDescent="0.2">
      <c r="C27" s="22" t="s">
        <v>20</v>
      </c>
      <c r="D27" s="225">
        <v>116</v>
      </c>
      <c r="E27" s="274"/>
    </row>
    <row r="28" spans="3:5" ht="24" x14ac:dyDescent="0.2">
      <c r="C28" s="22" t="s">
        <v>21</v>
      </c>
      <c r="D28" s="225">
        <v>118</v>
      </c>
      <c r="E28" s="274"/>
    </row>
    <row r="29" spans="3:5" x14ac:dyDescent="0.2">
      <c r="C29" s="22" t="s">
        <v>22</v>
      </c>
      <c r="D29" s="225">
        <v>119</v>
      </c>
      <c r="E29" s="274"/>
    </row>
    <row r="30" spans="3:5" ht="12" customHeight="1" x14ac:dyDescent="0.2">
      <c r="C30" s="22" t="s">
        <v>23</v>
      </c>
      <c r="D30" s="225">
        <v>120</v>
      </c>
      <c r="E30" s="274"/>
    </row>
    <row r="31" spans="3:5" ht="24" x14ac:dyDescent="0.2">
      <c r="C31" s="22" t="s">
        <v>24</v>
      </c>
      <c r="D31" s="225">
        <v>121</v>
      </c>
      <c r="E31" s="297"/>
    </row>
    <row r="32" spans="3:5" x14ac:dyDescent="0.2">
      <c r="C32" s="22" t="s">
        <v>25</v>
      </c>
      <c r="D32" s="225">
        <v>122</v>
      </c>
      <c r="E32" s="274"/>
    </row>
    <row r="33" spans="3:5" x14ac:dyDescent="0.2">
      <c r="C33" s="22" t="s">
        <v>26</v>
      </c>
      <c r="D33" s="225">
        <v>123</v>
      </c>
      <c r="E33" s="274"/>
    </row>
    <row r="34" spans="3:5" x14ac:dyDescent="0.2">
      <c r="C34" s="22" t="s">
        <v>27</v>
      </c>
      <c r="D34" s="225">
        <v>124</v>
      </c>
      <c r="E34" s="275"/>
    </row>
    <row r="35" spans="3:5" x14ac:dyDescent="0.2">
      <c r="C35" s="24" t="s">
        <v>164</v>
      </c>
      <c r="D35" s="226">
        <v>125</v>
      </c>
      <c r="E35" s="401">
        <f>'Q Sch 13 Tax Reserve Test Year'!F22</f>
        <v>0</v>
      </c>
    </row>
    <row r="36" spans="3:5" ht="24" x14ac:dyDescent="0.2">
      <c r="C36" s="22" t="s">
        <v>29</v>
      </c>
      <c r="D36" s="226">
        <v>126</v>
      </c>
      <c r="E36" s="401">
        <f>'Q Sch 13 Tax Reserve Test Year'!I43</f>
        <v>1101373</v>
      </c>
    </row>
    <row r="37" spans="3:5" ht="24" x14ac:dyDescent="0.2">
      <c r="C37" s="22" t="s">
        <v>30</v>
      </c>
      <c r="D37" s="225">
        <v>127</v>
      </c>
      <c r="E37" s="275"/>
    </row>
    <row r="38" spans="3:5" x14ac:dyDescent="0.2">
      <c r="C38" s="22" t="s">
        <v>31</v>
      </c>
      <c r="D38" s="225">
        <v>205</v>
      </c>
      <c r="E38" s="274"/>
    </row>
    <row r="39" spans="3:5" x14ac:dyDescent="0.2">
      <c r="C39" s="22" t="s">
        <v>32</v>
      </c>
      <c r="D39" s="225">
        <v>206</v>
      </c>
      <c r="E39" s="274"/>
    </row>
    <row r="40" spans="3:5" x14ac:dyDescent="0.2">
      <c r="C40" s="22" t="s">
        <v>33</v>
      </c>
      <c r="D40" s="225">
        <v>208</v>
      </c>
      <c r="E40" s="274"/>
    </row>
    <row r="41" spans="3:5" ht="24" x14ac:dyDescent="0.2">
      <c r="C41" s="22" t="s">
        <v>34</v>
      </c>
      <c r="D41" s="225">
        <v>212</v>
      </c>
      <c r="E41" s="274"/>
    </row>
    <row r="42" spans="3:5" x14ac:dyDescent="0.2">
      <c r="C42" s="22" t="s">
        <v>35</v>
      </c>
      <c r="D42" s="225">
        <v>216</v>
      </c>
      <c r="E42" s="274"/>
    </row>
    <row r="43" spans="3:5" x14ac:dyDescent="0.2">
      <c r="C43" s="22" t="s">
        <v>36</v>
      </c>
      <c r="D43" s="225">
        <v>220</v>
      </c>
      <c r="E43" s="274"/>
    </row>
    <row r="44" spans="3:5" x14ac:dyDescent="0.2">
      <c r="C44" s="22" t="s">
        <v>37</v>
      </c>
      <c r="D44" s="225">
        <v>226</v>
      </c>
      <c r="E44" s="274"/>
    </row>
    <row r="45" spans="3:5" x14ac:dyDescent="0.2">
      <c r="C45" s="22" t="s">
        <v>38</v>
      </c>
      <c r="D45" s="225">
        <v>227</v>
      </c>
      <c r="E45" s="274"/>
    </row>
    <row r="46" spans="3:5" x14ac:dyDescent="0.2">
      <c r="C46" s="22" t="s">
        <v>39</v>
      </c>
      <c r="D46" s="225">
        <v>228</v>
      </c>
      <c r="E46" s="274"/>
    </row>
    <row r="47" spans="3:5" x14ac:dyDescent="0.2">
      <c r="C47" s="22" t="s">
        <v>40</v>
      </c>
      <c r="D47" s="225">
        <v>231</v>
      </c>
      <c r="E47" s="274"/>
    </row>
    <row r="48" spans="3:5" x14ac:dyDescent="0.2">
      <c r="C48" s="22" t="s">
        <v>41</v>
      </c>
      <c r="D48" s="225">
        <v>235</v>
      </c>
      <c r="E48" s="274"/>
    </row>
    <row r="49" spans="3:7" x14ac:dyDescent="0.2">
      <c r="C49" s="22" t="s">
        <v>42</v>
      </c>
      <c r="D49" s="225">
        <v>236</v>
      </c>
      <c r="E49" s="274"/>
    </row>
    <row r="50" spans="3:7" ht="36" x14ac:dyDescent="0.2">
      <c r="C50" s="22" t="s">
        <v>43</v>
      </c>
      <c r="D50" s="225">
        <v>237</v>
      </c>
      <c r="E50" s="274"/>
    </row>
    <row r="51" spans="3:7" ht="24" x14ac:dyDescent="0.2">
      <c r="C51" s="35" t="s">
        <v>165</v>
      </c>
      <c r="D51" s="225"/>
      <c r="E51" s="328"/>
    </row>
    <row r="52" spans="3:7" x14ac:dyDescent="0.2">
      <c r="C52" s="22" t="s">
        <v>45</v>
      </c>
      <c r="D52" s="225">
        <v>290</v>
      </c>
      <c r="E52" s="274"/>
    </row>
    <row r="53" spans="3:7" ht="24" x14ac:dyDescent="0.2">
      <c r="C53" s="22" t="s">
        <v>46</v>
      </c>
      <c r="D53" s="225">
        <v>291</v>
      </c>
      <c r="E53" s="274"/>
    </row>
    <row r="54" spans="3:7" x14ac:dyDescent="0.2">
      <c r="C54" s="22" t="s">
        <v>47</v>
      </c>
      <c r="D54" s="225">
        <v>292</v>
      </c>
      <c r="E54" s="274"/>
    </row>
    <row r="55" spans="3:7" x14ac:dyDescent="0.2">
      <c r="C55" s="22" t="s">
        <v>48</v>
      </c>
      <c r="D55" s="225">
        <v>293</v>
      </c>
      <c r="E55" s="274"/>
    </row>
    <row r="56" spans="3:7" ht="21" customHeight="1" x14ac:dyDescent="0.2">
      <c r="C56" s="477"/>
      <c r="D56" s="352">
        <v>294</v>
      </c>
      <c r="E56" s="297"/>
    </row>
    <row r="57" spans="3:7" ht="21" customHeight="1" x14ac:dyDescent="0.2">
      <c r="C57" s="477"/>
      <c r="D57" s="352">
        <v>295</v>
      </c>
      <c r="E57" s="274"/>
    </row>
    <row r="58" spans="3:7" ht="21" customHeight="1" x14ac:dyDescent="0.2">
      <c r="C58" s="477"/>
      <c r="D58" s="352">
        <v>296</v>
      </c>
      <c r="E58" s="297"/>
    </row>
    <row r="59" spans="3:7" ht="21" customHeight="1" x14ac:dyDescent="0.2">
      <c r="C59" s="477"/>
      <c r="D59" s="352">
        <v>297</v>
      </c>
      <c r="E59" s="275"/>
    </row>
    <row r="60" spans="3:7" x14ac:dyDescent="0.2">
      <c r="C60" s="319" t="s">
        <v>341</v>
      </c>
      <c r="D60" s="27"/>
      <c r="E60" s="265"/>
      <c r="F60" s="321"/>
      <c r="G60" s="291"/>
    </row>
    <row r="61" spans="3:7" x14ac:dyDescent="0.2">
      <c r="C61" s="319" t="s">
        <v>342</v>
      </c>
      <c r="D61" s="27"/>
      <c r="E61" s="265"/>
      <c r="F61" s="321"/>
      <c r="G61" s="291"/>
    </row>
    <row r="62" spans="3:7" x14ac:dyDescent="0.2">
      <c r="C62" s="319" t="s">
        <v>343</v>
      </c>
      <c r="D62" s="27"/>
      <c r="E62" s="265"/>
      <c r="F62" s="321"/>
      <c r="G62" s="291"/>
    </row>
    <row r="63" spans="3:7" x14ac:dyDescent="0.2">
      <c r="C63" s="319" t="s">
        <v>344</v>
      </c>
      <c r="D63" s="27"/>
      <c r="E63" s="265"/>
      <c r="F63" s="321"/>
      <c r="G63" s="291"/>
    </row>
    <row r="64" spans="3:7" x14ac:dyDescent="0.2">
      <c r="C64" s="319" t="s">
        <v>345</v>
      </c>
      <c r="D64" s="27"/>
      <c r="E64" s="265"/>
      <c r="F64" s="321"/>
      <c r="G64" s="291"/>
    </row>
    <row r="65" spans="3:7" ht="21" customHeight="1" x14ac:dyDescent="0.2">
      <c r="C65" s="288"/>
      <c r="D65" s="348"/>
      <c r="E65" s="265"/>
      <c r="F65" s="321"/>
      <c r="G65" s="291"/>
    </row>
    <row r="66" spans="3:7" ht="21" customHeight="1" x14ac:dyDescent="0.2">
      <c r="C66" s="288"/>
      <c r="D66" s="348"/>
      <c r="E66" s="265"/>
      <c r="F66" s="321"/>
      <c r="G66" s="291"/>
    </row>
    <row r="67" spans="3:7" ht="21" customHeight="1" x14ac:dyDescent="0.2">
      <c r="C67" s="288"/>
      <c r="D67" s="348"/>
      <c r="E67" s="265"/>
      <c r="F67" s="321"/>
      <c r="G67" s="291"/>
    </row>
    <row r="68" spans="3:7" ht="21" customHeight="1" x14ac:dyDescent="0.2">
      <c r="C68" s="288"/>
      <c r="D68" s="348"/>
      <c r="E68" s="265"/>
      <c r="F68" s="321"/>
      <c r="G68" s="291"/>
    </row>
    <row r="69" spans="3:7" ht="21" customHeight="1" x14ac:dyDescent="0.2">
      <c r="C69" s="288"/>
      <c r="D69" s="348"/>
      <c r="E69" s="265"/>
      <c r="F69" s="321"/>
      <c r="G69" s="291"/>
    </row>
    <row r="70" spans="3:7" ht="21" customHeight="1" x14ac:dyDescent="0.2">
      <c r="C70" s="288"/>
      <c r="D70" s="348"/>
      <c r="E70" s="265"/>
      <c r="F70" s="321"/>
      <c r="G70" s="291"/>
    </row>
    <row r="71" spans="3:7" ht="21" customHeight="1" x14ac:dyDescent="0.2">
      <c r="C71" s="288"/>
      <c r="D71" s="348"/>
      <c r="E71" s="265"/>
      <c r="F71" s="321"/>
      <c r="G71" s="291"/>
    </row>
    <row r="72" spans="3:7" ht="21" customHeight="1" x14ac:dyDescent="0.2">
      <c r="C72" s="288"/>
      <c r="D72" s="348"/>
      <c r="E72" s="265"/>
      <c r="F72" s="321"/>
      <c r="G72" s="291"/>
    </row>
    <row r="73" spans="3:7" ht="21" customHeight="1" x14ac:dyDescent="0.2">
      <c r="C73" s="288"/>
      <c r="D73" s="347"/>
      <c r="E73" s="265"/>
      <c r="F73" s="321"/>
      <c r="G73" s="291"/>
    </row>
    <row r="74" spans="3:7" ht="21" customHeight="1" thickBot="1" x14ac:dyDescent="0.25">
      <c r="C74" s="289"/>
      <c r="D74" s="349"/>
      <c r="E74" s="292"/>
      <c r="F74" s="321"/>
      <c r="G74" s="291"/>
    </row>
    <row r="75" spans="3:7" ht="13.5" thickBot="1" x14ac:dyDescent="0.25">
      <c r="C75" s="28" t="s">
        <v>49</v>
      </c>
      <c r="D75" s="227"/>
      <c r="E75" s="115">
        <f>SUM(E16:E74)</f>
        <v>2309853</v>
      </c>
    </row>
    <row r="76" spans="3:7" x14ac:dyDescent="0.2">
      <c r="C76" s="233" t="s">
        <v>50</v>
      </c>
      <c r="D76" s="228"/>
      <c r="E76" s="114"/>
    </row>
    <row r="77" spans="3:7" ht="24" x14ac:dyDescent="0.2">
      <c r="C77" s="22" t="s">
        <v>51</v>
      </c>
      <c r="D77" s="225">
        <v>401</v>
      </c>
      <c r="E77" s="274"/>
    </row>
    <row r="78" spans="3:7" x14ac:dyDescent="0.2">
      <c r="C78" s="24" t="s">
        <v>52</v>
      </c>
      <c r="D78" s="225">
        <v>402</v>
      </c>
      <c r="E78" s="274"/>
    </row>
    <row r="79" spans="3:7" x14ac:dyDescent="0.2">
      <c r="C79" s="22" t="s">
        <v>53</v>
      </c>
      <c r="D79" s="226">
        <v>403</v>
      </c>
      <c r="E79" s="400">
        <f>'O. Schedule 8 CCA Test Year  '!L43</f>
        <v>2056892.1569000003</v>
      </c>
    </row>
    <row r="80" spans="3:7" x14ac:dyDescent="0.2">
      <c r="C80" s="24" t="s">
        <v>54</v>
      </c>
      <c r="D80" s="225">
        <v>404</v>
      </c>
      <c r="E80" s="274"/>
    </row>
    <row r="81" spans="3:5" ht="24" x14ac:dyDescent="0.2">
      <c r="C81" s="22" t="s">
        <v>166</v>
      </c>
      <c r="D81" s="226">
        <v>405</v>
      </c>
      <c r="E81" s="400">
        <f>'P. Schedule 10 CEC Test Year'!K37</f>
        <v>0</v>
      </c>
    </row>
    <row r="82" spans="3:5" x14ac:dyDescent="0.2">
      <c r="C82" s="22" t="s">
        <v>56</v>
      </c>
      <c r="D82" s="225">
        <v>406</v>
      </c>
      <c r="E82" s="274"/>
    </row>
    <row r="83" spans="3:5" x14ac:dyDescent="0.2">
      <c r="C83" s="22" t="s">
        <v>20</v>
      </c>
      <c r="D83" s="225">
        <v>409</v>
      </c>
      <c r="E83" s="274"/>
    </row>
    <row r="84" spans="3:5" x14ac:dyDescent="0.2">
      <c r="C84" s="22" t="s">
        <v>57</v>
      </c>
      <c r="D84" s="225">
        <v>411</v>
      </c>
      <c r="E84" s="274"/>
    </row>
    <row r="85" spans="3:5" x14ac:dyDescent="0.2">
      <c r="C85" s="22" t="s">
        <v>167</v>
      </c>
      <c r="D85" s="226">
        <v>413</v>
      </c>
      <c r="E85" s="400">
        <f>'Q Sch 13 Tax Reserve Test Year'!I22</f>
        <v>0</v>
      </c>
    </row>
    <row r="86" spans="3:5" ht="24" x14ac:dyDescent="0.2">
      <c r="C86" s="22" t="s">
        <v>59</v>
      </c>
      <c r="D86" s="226">
        <v>414</v>
      </c>
      <c r="E86" s="400">
        <f>'Q Sch 13 Tax Reserve Test Year'!F43</f>
        <v>1091373</v>
      </c>
    </row>
    <row r="87" spans="3:5" x14ac:dyDescent="0.2">
      <c r="C87" s="22" t="s">
        <v>60</v>
      </c>
      <c r="D87" s="225">
        <v>416</v>
      </c>
      <c r="E87" s="274"/>
    </row>
    <row r="88" spans="3:5" x14ac:dyDescent="0.2">
      <c r="C88" s="22" t="s">
        <v>61</v>
      </c>
      <c r="D88" s="225">
        <v>305</v>
      </c>
      <c r="E88" s="274"/>
    </row>
    <row r="89" spans="3:5" x14ac:dyDescent="0.2">
      <c r="C89" s="22" t="s">
        <v>62</v>
      </c>
      <c r="D89" s="225">
        <v>306</v>
      </c>
      <c r="E89" s="274"/>
    </row>
    <row r="90" spans="3:5" ht="24" x14ac:dyDescent="0.2">
      <c r="C90" s="35" t="s">
        <v>63</v>
      </c>
      <c r="D90" s="225"/>
      <c r="E90" s="274"/>
    </row>
    <row r="91" spans="3:5" ht="24" x14ac:dyDescent="0.2">
      <c r="C91" s="24" t="s">
        <v>64</v>
      </c>
      <c r="D91" s="225">
        <v>390</v>
      </c>
      <c r="E91" s="274"/>
    </row>
    <row r="92" spans="3:5" x14ac:dyDescent="0.2">
      <c r="C92" s="24" t="s">
        <v>65</v>
      </c>
      <c r="D92" s="225">
        <v>391</v>
      </c>
      <c r="E92" s="274"/>
    </row>
    <row r="93" spans="3:5" ht="24" x14ac:dyDescent="0.2">
      <c r="C93" s="22" t="s">
        <v>66</v>
      </c>
      <c r="D93" s="225">
        <v>392</v>
      </c>
      <c r="E93" s="274"/>
    </row>
    <row r="94" spans="3:5" ht="21" customHeight="1" x14ac:dyDescent="0.2">
      <c r="C94" s="478"/>
      <c r="D94" s="352">
        <v>393</v>
      </c>
      <c r="E94" s="274"/>
    </row>
    <row r="95" spans="3:5" ht="21" customHeight="1" x14ac:dyDescent="0.2">
      <c r="C95" s="478"/>
      <c r="D95" s="352">
        <v>394</v>
      </c>
      <c r="E95" s="274"/>
    </row>
    <row r="96" spans="3:5" ht="21" customHeight="1" x14ac:dyDescent="0.2">
      <c r="C96" s="478"/>
      <c r="D96" s="352">
        <v>395</v>
      </c>
      <c r="E96" s="274"/>
    </row>
    <row r="97" spans="3:7" ht="21" customHeight="1" x14ac:dyDescent="0.2">
      <c r="C97" s="478"/>
      <c r="D97" s="352">
        <v>396</v>
      </c>
      <c r="E97" s="274"/>
    </row>
    <row r="98" spans="3:7" ht="21" customHeight="1" x14ac:dyDescent="0.2">
      <c r="C98" s="479"/>
      <c r="D98" s="353">
        <v>397</v>
      </c>
      <c r="E98" s="274"/>
    </row>
    <row r="99" spans="3:7" ht="24" x14ac:dyDescent="0.2">
      <c r="C99" s="22" t="s">
        <v>346</v>
      </c>
      <c r="D99" s="348"/>
      <c r="E99" s="265"/>
      <c r="F99" s="321"/>
      <c r="G99" s="291"/>
    </row>
    <row r="100" spans="3:7" ht="24" x14ac:dyDescent="0.2">
      <c r="C100" s="22" t="s">
        <v>347</v>
      </c>
      <c r="D100" s="348"/>
      <c r="E100" s="265"/>
      <c r="F100" s="321"/>
      <c r="G100" s="291"/>
    </row>
    <row r="101" spans="3:7" ht="24" x14ac:dyDescent="0.2">
      <c r="C101" s="22" t="s">
        <v>348</v>
      </c>
      <c r="D101" s="348"/>
      <c r="E101" s="265"/>
      <c r="F101" s="321"/>
      <c r="G101" s="291"/>
    </row>
    <row r="102" spans="3:7" x14ac:dyDescent="0.2">
      <c r="C102" s="22" t="s">
        <v>349</v>
      </c>
      <c r="D102" s="348"/>
      <c r="E102" s="265"/>
      <c r="F102" s="321"/>
      <c r="G102" s="291"/>
    </row>
    <row r="103" spans="3:7" x14ac:dyDescent="0.2">
      <c r="C103" s="22" t="s">
        <v>350</v>
      </c>
      <c r="D103" s="348"/>
      <c r="E103" s="265"/>
      <c r="F103" s="321"/>
      <c r="G103" s="291"/>
    </row>
    <row r="104" spans="3:7" ht="24" x14ac:dyDescent="0.2">
      <c r="C104" s="22" t="s">
        <v>351</v>
      </c>
      <c r="D104" s="348"/>
      <c r="E104" s="265"/>
      <c r="F104" s="321"/>
      <c r="G104" s="291"/>
    </row>
    <row r="105" spans="3:7" x14ac:dyDescent="0.2">
      <c r="C105" s="22" t="s">
        <v>352</v>
      </c>
      <c r="D105" s="348"/>
      <c r="E105" s="265"/>
      <c r="F105" s="321"/>
      <c r="G105" s="291"/>
    </row>
    <row r="106" spans="3:7" ht="21" customHeight="1" x14ac:dyDescent="0.2">
      <c r="C106" s="322"/>
      <c r="D106" s="348"/>
      <c r="E106" s="265"/>
      <c r="F106" s="321"/>
      <c r="G106" s="291"/>
    </row>
    <row r="107" spans="3:7" ht="21" customHeight="1" x14ac:dyDescent="0.2">
      <c r="C107" s="322"/>
      <c r="D107" s="348"/>
      <c r="E107" s="265"/>
      <c r="F107" s="321"/>
      <c r="G107" s="291"/>
    </row>
    <row r="108" spans="3:7" ht="21" customHeight="1" x14ac:dyDescent="0.2">
      <c r="C108" s="322"/>
      <c r="D108" s="348"/>
      <c r="E108" s="265"/>
      <c r="F108" s="321"/>
      <c r="G108" s="291"/>
    </row>
    <row r="109" spans="3:7" ht="21" customHeight="1" x14ac:dyDescent="0.2">
      <c r="C109" s="322"/>
      <c r="D109" s="348"/>
      <c r="E109" s="265"/>
      <c r="F109" s="321"/>
      <c r="G109" s="291"/>
    </row>
    <row r="110" spans="3:7" ht="21" customHeight="1" x14ac:dyDescent="0.2">
      <c r="C110" s="322"/>
      <c r="D110" s="348"/>
      <c r="E110" s="265"/>
      <c r="F110" s="321"/>
      <c r="G110" s="291"/>
    </row>
    <row r="111" spans="3:7" ht="21" customHeight="1" x14ac:dyDescent="0.2">
      <c r="C111" s="322"/>
      <c r="D111" s="348"/>
      <c r="E111" s="265"/>
      <c r="F111" s="321"/>
      <c r="G111" s="291"/>
    </row>
    <row r="112" spans="3:7" ht="21" customHeight="1" x14ac:dyDescent="0.2">
      <c r="C112" s="322"/>
      <c r="D112" s="347"/>
      <c r="E112" s="265"/>
      <c r="F112" s="321"/>
      <c r="G112" s="291"/>
    </row>
    <row r="113" spans="3:7" ht="21" customHeight="1" thickBot="1" x14ac:dyDescent="0.25">
      <c r="C113" s="265"/>
      <c r="D113" s="347"/>
      <c r="E113" s="265"/>
      <c r="F113" s="321"/>
      <c r="G113" s="293"/>
    </row>
    <row r="114" spans="3:7" ht="13.5" thickBot="1" x14ac:dyDescent="0.25">
      <c r="C114" s="28" t="s">
        <v>67</v>
      </c>
      <c r="D114" s="229"/>
      <c r="E114" s="115">
        <f>SUM(E77:E113)</f>
        <v>3148265.1569000003</v>
      </c>
    </row>
    <row r="115" spans="3:7" ht="13.5" thickBot="1" x14ac:dyDescent="0.25">
      <c r="C115" s="234"/>
      <c r="D115" s="230"/>
      <c r="E115" s="116"/>
    </row>
    <row r="116" spans="3:7" ht="13.5" thickBot="1" x14ac:dyDescent="0.25">
      <c r="C116" s="235" t="s">
        <v>168</v>
      </c>
      <c r="D116" s="229"/>
      <c r="E116" s="245">
        <f>SUM(E12,E75)-E114</f>
        <v>337542.4878999996</v>
      </c>
    </row>
    <row r="117" spans="3:7" x14ac:dyDescent="0.2">
      <c r="C117" s="329"/>
      <c r="D117" s="243"/>
      <c r="E117" s="244"/>
    </row>
    <row r="118" spans="3:7" x14ac:dyDescent="0.2">
      <c r="C118" s="330" t="s">
        <v>17</v>
      </c>
      <c r="D118" s="378">
        <v>311</v>
      </c>
      <c r="E118" s="274"/>
    </row>
    <row r="119" spans="3:7" ht="24" x14ac:dyDescent="0.2">
      <c r="C119" s="330" t="s">
        <v>169</v>
      </c>
      <c r="D119" s="378">
        <v>320</v>
      </c>
      <c r="E119" s="274"/>
    </row>
    <row r="120" spans="3:7" ht="24" x14ac:dyDescent="0.2">
      <c r="C120" s="330" t="s">
        <v>170</v>
      </c>
      <c r="D120" s="226">
        <v>331</v>
      </c>
      <c r="E120" s="274">
        <f>+'R. Sch 7-1 Loss Cfwd'!H17</f>
        <v>42269.802000000047</v>
      </c>
    </row>
    <row r="121" spans="3:7" ht="24" x14ac:dyDescent="0.2">
      <c r="C121" s="330" t="s">
        <v>171</v>
      </c>
      <c r="D121" s="226">
        <v>332</v>
      </c>
      <c r="E121" s="274"/>
    </row>
    <row r="122" spans="3:7" ht="24" x14ac:dyDescent="0.2">
      <c r="C122" s="330" t="s">
        <v>73</v>
      </c>
      <c r="D122" s="225">
        <v>335</v>
      </c>
      <c r="E122" s="274"/>
    </row>
    <row r="123" spans="3:7" ht="13.5" thickBot="1" x14ac:dyDescent="0.25">
      <c r="C123" s="398"/>
      <c r="D123" s="353"/>
      <c r="E123" s="399"/>
    </row>
    <row r="124" spans="3:7" ht="13.5" thickBot="1" x14ac:dyDescent="0.25">
      <c r="C124" s="236" t="s">
        <v>266</v>
      </c>
      <c r="D124" s="231"/>
      <c r="E124" s="277">
        <f>E116-SUM(E118:E123)</f>
        <v>295272.68589999957</v>
      </c>
    </row>
    <row r="125" spans="3:7" x14ac:dyDescent="0.2">
      <c r="D125" s="13"/>
    </row>
  </sheetData>
  <mergeCells count="4">
    <mergeCell ref="C1:E1"/>
    <mergeCell ref="C2:I2"/>
    <mergeCell ref="C3:I3"/>
    <mergeCell ref="C4:I4"/>
  </mergeCells>
  <phoneticPr fontId="3" type="noConversion"/>
  <conditionalFormatting sqref="E124">
    <cfRule type="cellIs" dxfId="3" priority="1" stopIfTrue="1" operator="lessThan">
      <formula>0</formula>
    </cfRule>
  </conditionalFormatting>
  <conditionalFormatting sqref="E118:E122 C60:C74 E16:E74 C106:C113 E77:E113">
    <cfRule type="expression" dxfId="2" priority="2" stopIfTrue="1">
      <formula>ISBLANK(C16)</formula>
    </cfRule>
  </conditionalFormatting>
  <conditionalFormatting sqref="G60:G74">
    <cfRule type="cellIs" dxfId="1" priority="3" stopIfTrue="1" operator="lessThan">
      <formula>0</formula>
    </cfRule>
  </conditionalFormatting>
  <pageMargins left="0.55118110236220474" right="0.35433070866141736" top="0.39370078740157483" bottom="0.23622047244094491" header="0.51181102362204722" footer="0.51181102362204722"/>
  <pageSetup scale="85" orientation="portrait" r:id="rId1"/>
  <headerFooter alignWithMargins="0"/>
  <rowBreaks count="2" manualBreakCount="2">
    <brk id="49" max="6" man="1"/>
    <brk id="92" max="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46"/>
  <sheetViews>
    <sheetView topLeftCell="A16" zoomScaleNormal="100" workbookViewId="0">
      <selection activeCell="C49" sqref="C49"/>
    </sheetView>
  </sheetViews>
  <sheetFormatPr defaultRowHeight="12.75" x14ac:dyDescent="0.2"/>
  <cols>
    <col min="1" max="1" width="4.28515625" style="13" customWidth="1"/>
    <col min="2" max="2" width="13.28515625" style="13" customWidth="1"/>
    <col min="3" max="3" width="32.28515625" style="13" customWidth="1"/>
    <col min="4" max="4" width="42.7109375" style="13" customWidth="1"/>
    <col min="5" max="5" width="11.42578125" style="13" bestFit="1" customWidth="1"/>
    <col min="6" max="6" width="6" style="13" customWidth="1"/>
    <col min="7" max="7" width="16.140625" style="13" bestFit="1" customWidth="1"/>
    <col min="8" max="8" width="9.140625" style="13"/>
    <col min="9" max="9" width="16.28515625" style="13" bestFit="1" customWidth="1"/>
    <col min="10" max="10" width="11.7109375" style="13" bestFit="1" customWidth="1"/>
    <col min="11" max="11" width="4.5703125" style="13" customWidth="1"/>
    <col min="12" max="16384" width="9.140625" style="13"/>
  </cols>
  <sheetData>
    <row r="1" spans="1:12" ht="21.75" x14ac:dyDescent="0.2">
      <c r="A1" s="346"/>
      <c r="C1" s="504"/>
      <c r="D1" s="504"/>
      <c r="E1" s="504"/>
      <c r="F1" s="504"/>
      <c r="G1" s="504"/>
      <c r="H1" s="26"/>
    </row>
    <row r="2" spans="1:12" ht="18" x14ac:dyDescent="0.25">
      <c r="C2" s="505"/>
      <c r="D2" s="505"/>
      <c r="E2" s="505"/>
      <c r="F2" s="505"/>
      <c r="G2" s="505"/>
      <c r="H2" s="505"/>
      <c r="I2" s="505"/>
      <c r="J2" s="505"/>
      <c r="K2" s="505"/>
      <c r="L2" s="505"/>
    </row>
    <row r="3" spans="1:12" ht="18" x14ac:dyDescent="0.25">
      <c r="C3" s="505"/>
      <c r="D3" s="505"/>
      <c r="E3" s="505"/>
      <c r="F3" s="505"/>
      <c r="G3" s="505"/>
      <c r="H3" s="505"/>
      <c r="I3" s="505"/>
      <c r="J3" s="505"/>
      <c r="K3" s="505"/>
      <c r="L3" s="505"/>
    </row>
    <row r="4" spans="1:12" ht="50.25" customHeight="1" x14ac:dyDescent="0.25">
      <c r="C4" s="505"/>
      <c r="D4" s="505"/>
      <c r="E4" s="505"/>
      <c r="F4" s="505"/>
      <c r="G4" s="505"/>
      <c r="H4" s="505"/>
      <c r="I4" s="505"/>
      <c r="J4" s="505"/>
      <c r="K4" s="505"/>
      <c r="L4" s="505"/>
    </row>
    <row r="5" spans="1:12" ht="50.25" customHeight="1" x14ac:dyDescent="0.2"/>
    <row r="6" spans="1:12" ht="18" x14ac:dyDescent="0.2">
      <c r="B6" s="480" t="s">
        <v>411</v>
      </c>
    </row>
    <row r="8" spans="1:12" ht="15.75" x14ac:dyDescent="0.2">
      <c r="D8" s="123"/>
      <c r="E8" s="118"/>
      <c r="F8" s="118"/>
      <c r="G8" s="118"/>
      <c r="H8" s="118"/>
      <c r="I8" s="447" t="s">
        <v>399</v>
      </c>
      <c r="J8" s="124"/>
    </row>
    <row r="9" spans="1:12" x14ac:dyDescent="0.2">
      <c r="C9" s="123"/>
      <c r="D9" s="123"/>
      <c r="E9" s="118"/>
      <c r="F9" s="118"/>
      <c r="G9" s="118"/>
      <c r="H9" s="118"/>
      <c r="I9" s="31"/>
      <c r="J9" s="124"/>
    </row>
    <row r="10" spans="1:12" x14ac:dyDescent="0.2">
      <c r="C10" s="125" t="s">
        <v>214</v>
      </c>
      <c r="D10" s="125"/>
      <c r="E10" s="118"/>
      <c r="F10" s="118"/>
      <c r="G10" s="118"/>
      <c r="H10" s="118"/>
      <c r="I10" s="280">
        <f>'S. Taxable Income Test Year'!E124</f>
        <v>295272.68589999957</v>
      </c>
      <c r="J10" s="251" t="s">
        <v>0</v>
      </c>
    </row>
    <row r="11" spans="1:12" x14ac:dyDescent="0.2">
      <c r="C11" s="126"/>
      <c r="D11" s="126"/>
      <c r="E11" s="118"/>
      <c r="F11" s="118"/>
      <c r="G11" s="118"/>
      <c r="H11" s="118"/>
      <c r="I11" s="118"/>
      <c r="J11" s="252"/>
    </row>
    <row r="12" spans="1:12" x14ac:dyDescent="0.2">
      <c r="C12" s="143" t="s">
        <v>254</v>
      </c>
      <c r="D12" s="143"/>
      <c r="E12" s="118"/>
      <c r="F12" s="118"/>
      <c r="G12" s="118"/>
      <c r="H12" s="118"/>
      <c r="I12" s="118"/>
      <c r="J12" s="252"/>
    </row>
    <row r="13" spans="1:12" ht="14.25" x14ac:dyDescent="0.2">
      <c r="C13" s="331" t="s">
        <v>249</v>
      </c>
      <c r="D13" s="332" t="s">
        <v>331</v>
      </c>
      <c r="E13" s="281">
        <f>IF(I10&lt;=500000,'B. Tax Rates &amp; Exemptions'!H31,'B. Tax Rates &amp; Exemptions'!H21)</f>
        <v>4.4999999999999998E-2</v>
      </c>
      <c r="F13" s="249" t="s">
        <v>189</v>
      </c>
      <c r="G13" s="333">
        <f>IF(I10&gt;0,I10*E13,0)</f>
        <v>13287.270865499981</v>
      </c>
      <c r="H13" s="249" t="s">
        <v>255</v>
      </c>
      <c r="I13" s="118"/>
      <c r="J13" s="252"/>
    </row>
    <row r="14" spans="1:12" x14ac:dyDescent="0.2">
      <c r="C14" s="334"/>
      <c r="F14" s="139"/>
      <c r="H14" s="139"/>
      <c r="J14" s="139"/>
    </row>
    <row r="15" spans="1:12" ht="14.25" x14ac:dyDescent="0.2">
      <c r="C15" s="331" t="s">
        <v>250</v>
      </c>
      <c r="D15" s="149" t="s">
        <v>227</v>
      </c>
      <c r="E15" s="335">
        <f>IF(I10&gt;'B. Tax Rates &amp; Exemptions'!H27,'B. Tax Rates &amp; Exemptions'!H27,0)</f>
        <v>0</v>
      </c>
      <c r="F15" s="249" t="s">
        <v>190</v>
      </c>
      <c r="G15" s="118"/>
      <c r="H15" s="250"/>
      <c r="I15" s="118"/>
      <c r="J15" s="252"/>
    </row>
    <row r="16" spans="1:12" ht="14.25" x14ac:dyDescent="0.2">
      <c r="C16" s="334"/>
      <c r="D16" s="149" t="s">
        <v>222</v>
      </c>
      <c r="E16" s="281">
        <f>-('B. Tax Rates &amp; Exemptions'!H21-'B. Tax Rates &amp; Exemptions'!H31)</f>
        <v>-7.0000000000000007E-2</v>
      </c>
      <c r="F16" s="249" t="s">
        <v>191</v>
      </c>
      <c r="G16" s="282">
        <f>IF(I10&gt;0,E15*E16,0)</f>
        <v>0</v>
      </c>
      <c r="H16" s="249" t="s">
        <v>256</v>
      </c>
      <c r="I16" s="118"/>
      <c r="J16" s="252"/>
    </row>
    <row r="17" spans="3:10" ht="14.25" x14ac:dyDescent="0.2">
      <c r="C17" s="334"/>
      <c r="D17" s="149"/>
      <c r="E17" s="118"/>
      <c r="F17" s="118"/>
      <c r="G17" s="118"/>
      <c r="H17" s="250"/>
      <c r="I17" s="118"/>
      <c r="J17" s="252"/>
    </row>
    <row r="18" spans="3:10" x14ac:dyDescent="0.2">
      <c r="C18" s="334"/>
      <c r="H18" s="139"/>
      <c r="I18" s="118"/>
      <c r="J18" s="252"/>
    </row>
    <row r="19" spans="3:10" x14ac:dyDescent="0.2">
      <c r="C19" s="334"/>
      <c r="H19" s="139"/>
      <c r="I19" s="118"/>
      <c r="J19" s="252"/>
    </row>
    <row r="20" spans="3:10" ht="14.25" x14ac:dyDescent="0.2">
      <c r="C20" s="331" t="s">
        <v>251</v>
      </c>
      <c r="D20" s="126"/>
      <c r="E20" s="118"/>
      <c r="F20" s="118"/>
      <c r="G20" s="118"/>
      <c r="H20" s="250"/>
      <c r="I20" s="280">
        <f>SUM(G13:G19)</f>
        <v>13287.270865499981</v>
      </c>
      <c r="J20" s="251" t="s">
        <v>269</v>
      </c>
    </row>
    <row r="21" spans="3:10" x14ac:dyDescent="0.2">
      <c r="C21" s="126"/>
      <c r="D21" s="126"/>
      <c r="E21" s="118"/>
      <c r="F21" s="118"/>
      <c r="G21" s="118"/>
      <c r="H21" s="250"/>
      <c r="I21" s="118"/>
      <c r="J21" s="252"/>
    </row>
    <row r="22" spans="3:10" x14ac:dyDescent="0.2">
      <c r="C22" s="126"/>
      <c r="D22" s="126"/>
      <c r="E22" s="118"/>
      <c r="F22" s="118"/>
      <c r="G22" s="118"/>
      <c r="H22" s="250"/>
      <c r="I22" s="118"/>
      <c r="J22" s="252"/>
    </row>
    <row r="23" spans="3:10" ht="14.25" x14ac:dyDescent="0.2">
      <c r="C23" s="213" t="s">
        <v>258</v>
      </c>
      <c r="D23" s="149" t="s">
        <v>252</v>
      </c>
      <c r="E23" s="118"/>
      <c r="G23" s="283">
        <f>IF(I10&gt;0,I20/I10,0)</f>
        <v>4.4999999999999998E-2</v>
      </c>
      <c r="H23" s="249" t="s">
        <v>257</v>
      </c>
      <c r="I23" s="118"/>
      <c r="J23" s="252"/>
    </row>
    <row r="24" spans="3:10" ht="14.25" x14ac:dyDescent="0.2">
      <c r="C24" s="126"/>
      <c r="D24" s="149" t="s">
        <v>259</v>
      </c>
      <c r="E24" s="118"/>
      <c r="F24" s="118"/>
      <c r="G24" s="281">
        <f>IF(I10&lt;=0,0,IF(I10&lt;=500000,'B. Tax Rates &amp; Exemptions'!H29,'B. Tax Rates &amp; Exemptions'!H19))</f>
        <v>0.11</v>
      </c>
      <c r="H24" s="249" t="s">
        <v>192</v>
      </c>
      <c r="I24" s="118"/>
      <c r="J24" s="252"/>
    </row>
    <row r="25" spans="3:10" ht="14.25" x14ac:dyDescent="0.2">
      <c r="C25" s="126"/>
      <c r="D25" s="149" t="s">
        <v>253</v>
      </c>
      <c r="E25" s="118"/>
      <c r="F25" s="118"/>
      <c r="H25" s="250"/>
      <c r="I25" s="284">
        <f>SUM(G23:G24)</f>
        <v>0.155</v>
      </c>
      <c r="J25" s="251" t="s">
        <v>414</v>
      </c>
    </row>
    <row r="26" spans="3:10" x14ac:dyDescent="0.2">
      <c r="C26" s="126"/>
      <c r="D26" s="126"/>
      <c r="E26" s="118"/>
      <c r="F26" s="118"/>
      <c r="G26" s="118"/>
      <c r="H26" s="250"/>
      <c r="I26" s="118"/>
      <c r="J26" s="252"/>
    </row>
    <row r="27" spans="3:10" x14ac:dyDescent="0.2">
      <c r="C27" s="118"/>
      <c r="D27" s="118"/>
      <c r="E27" s="118"/>
      <c r="F27" s="118"/>
      <c r="G27" s="118"/>
      <c r="H27" s="250"/>
      <c r="I27" s="118"/>
      <c r="J27" s="252"/>
    </row>
    <row r="28" spans="3:10" x14ac:dyDescent="0.2">
      <c r="C28" s="120" t="s">
        <v>172</v>
      </c>
      <c r="D28" s="120"/>
      <c r="E28" s="118"/>
      <c r="F28" s="118"/>
      <c r="G28" s="118"/>
      <c r="H28" s="250"/>
      <c r="I28" s="285">
        <f>I10*I25</f>
        <v>45767.266314499931</v>
      </c>
      <c r="J28" s="251" t="s">
        <v>260</v>
      </c>
    </row>
    <row r="29" spans="3:10" ht="6.75" customHeight="1" x14ac:dyDescent="0.2">
      <c r="C29" s="118"/>
      <c r="D29" s="118"/>
      <c r="E29" s="118"/>
      <c r="F29" s="118"/>
      <c r="G29" s="118"/>
      <c r="H29" s="250"/>
      <c r="I29" s="121"/>
      <c r="J29" s="252"/>
    </row>
    <row r="30" spans="3:10" x14ac:dyDescent="0.2">
      <c r="C30" s="126" t="s">
        <v>173</v>
      </c>
      <c r="D30" s="118"/>
      <c r="E30" s="118"/>
      <c r="F30" s="118"/>
      <c r="G30" s="118"/>
      <c r="H30" s="250"/>
      <c r="I30" s="344"/>
      <c r="J30" s="251" t="s">
        <v>246</v>
      </c>
    </row>
    <row r="31" spans="3:10" x14ac:dyDescent="0.2">
      <c r="C31" s="126" t="s">
        <v>174</v>
      </c>
      <c r="D31" s="118"/>
      <c r="E31" s="118"/>
      <c r="F31" s="118"/>
      <c r="G31" s="118"/>
      <c r="H31" s="250"/>
      <c r="I31" s="344"/>
      <c r="J31" s="251" t="s">
        <v>193</v>
      </c>
    </row>
    <row r="32" spans="3:10" x14ac:dyDescent="0.2">
      <c r="C32" s="120" t="s">
        <v>263</v>
      </c>
      <c r="D32" s="118"/>
      <c r="E32" s="118"/>
      <c r="F32" s="118"/>
      <c r="G32" s="118"/>
      <c r="H32" s="250"/>
      <c r="I32" s="285">
        <f>SUM(I30:I31)</f>
        <v>0</v>
      </c>
      <c r="J32" s="251" t="s">
        <v>261</v>
      </c>
    </row>
    <row r="33" spans="3:10" x14ac:dyDescent="0.2">
      <c r="C33" s="118"/>
      <c r="D33" s="118"/>
      <c r="E33" s="118"/>
      <c r="F33" s="118"/>
      <c r="G33" s="118"/>
      <c r="H33" s="250"/>
      <c r="I33" s="127"/>
      <c r="J33" s="252"/>
    </row>
    <row r="34" spans="3:10" x14ac:dyDescent="0.2">
      <c r="C34" s="120" t="s">
        <v>175</v>
      </c>
      <c r="D34" s="120"/>
      <c r="E34" s="118"/>
      <c r="F34" s="118"/>
      <c r="G34" s="118"/>
      <c r="H34" s="250"/>
      <c r="I34" s="285">
        <f>IF(I28-I32&lt;0,0,I28-I32)</f>
        <v>45767.266314499931</v>
      </c>
      <c r="J34" s="251" t="s">
        <v>262</v>
      </c>
    </row>
    <row r="35" spans="3:10" x14ac:dyDescent="0.2">
      <c r="C35" s="118"/>
      <c r="D35" s="118"/>
      <c r="E35" s="118"/>
      <c r="F35" s="118"/>
      <c r="G35" s="118"/>
      <c r="H35" s="250"/>
      <c r="I35" s="128"/>
      <c r="J35" s="252"/>
    </row>
    <row r="36" spans="3:10" ht="14.25" x14ac:dyDescent="0.2">
      <c r="C36" s="118" t="s">
        <v>275</v>
      </c>
      <c r="D36" s="118"/>
      <c r="E36" s="118"/>
      <c r="F36" s="118"/>
      <c r="G36" s="281">
        <f>(1-I25)</f>
        <v>0.84499999999999997</v>
      </c>
      <c r="H36" s="249" t="s">
        <v>264</v>
      </c>
      <c r="I36" s="285">
        <f>I34/G36-I34</f>
        <v>8395.1790281035428</v>
      </c>
      <c r="J36" s="251" t="s">
        <v>415</v>
      </c>
    </row>
    <row r="37" spans="3:10" x14ac:dyDescent="0.2">
      <c r="C37" s="117"/>
      <c r="D37" s="117"/>
      <c r="E37" s="118"/>
      <c r="F37" s="118"/>
      <c r="G37" s="118"/>
      <c r="H37" s="118"/>
      <c r="I37" s="119"/>
      <c r="J37" s="250"/>
    </row>
    <row r="38" spans="3:10" x14ac:dyDescent="0.2">
      <c r="C38" s="117"/>
      <c r="D38" s="117"/>
      <c r="E38" s="118"/>
      <c r="F38" s="118"/>
      <c r="G38" s="118"/>
      <c r="H38" s="118"/>
      <c r="I38" s="119"/>
      <c r="J38" s="250"/>
    </row>
    <row r="39" spans="3:10" x14ac:dyDescent="0.2">
      <c r="C39" s="120" t="s">
        <v>176</v>
      </c>
      <c r="D39" s="120"/>
      <c r="E39" s="118"/>
      <c r="F39" s="118"/>
      <c r="G39" s="118"/>
      <c r="H39" s="118"/>
      <c r="I39" s="285">
        <f>I34+I36</f>
        <v>54162.445342603474</v>
      </c>
      <c r="J39" s="251" t="s">
        <v>265</v>
      </c>
    </row>
    <row r="40" spans="3:10" x14ac:dyDescent="0.2">
      <c r="C40" s="118"/>
      <c r="D40" s="118"/>
      <c r="E40" s="118"/>
      <c r="F40" s="118"/>
      <c r="G40" s="118"/>
      <c r="H40" s="118"/>
      <c r="I40" s="336"/>
      <c r="J40" s="144"/>
    </row>
    <row r="42" spans="3:10" x14ac:dyDescent="0.2">
      <c r="C42" s="73" t="s">
        <v>274</v>
      </c>
    </row>
    <row r="43" spans="3:10" ht="36" customHeight="1" x14ac:dyDescent="0.2">
      <c r="C43" s="537" t="s">
        <v>354</v>
      </c>
      <c r="D43" s="537"/>
      <c r="E43" s="537"/>
      <c r="F43" s="537"/>
    </row>
    <row r="44" spans="3:10" x14ac:dyDescent="0.2">
      <c r="I44" s="337"/>
    </row>
    <row r="45" spans="3:10" x14ac:dyDescent="0.2">
      <c r="I45" s="337"/>
    </row>
    <row r="46" spans="3:10" x14ac:dyDescent="0.2">
      <c r="I46" s="338"/>
    </row>
  </sheetData>
  <mergeCells count="5">
    <mergeCell ref="C43:F43"/>
    <mergeCell ref="C1:G1"/>
    <mergeCell ref="C2:L2"/>
    <mergeCell ref="C3:L3"/>
    <mergeCell ref="C4:L4"/>
  </mergeCells>
  <phoneticPr fontId="3" type="noConversion"/>
  <conditionalFormatting sqref="I30:I31">
    <cfRule type="expression" dxfId="0" priority="1" stopIfTrue="1">
      <formula>ISBLANK(I30)</formula>
    </cfRule>
  </conditionalFormatting>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41"/>
  <sheetViews>
    <sheetView topLeftCell="A7" zoomScaleNormal="100" workbookViewId="0">
      <selection activeCell="G9" sqref="G9"/>
    </sheetView>
  </sheetViews>
  <sheetFormatPr defaultRowHeight="12.75" x14ac:dyDescent="0.2"/>
  <cols>
    <col min="1" max="1" width="3.85546875" style="13" customWidth="1"/>
    <col min="2" max="2" width="3.42578125" style="13" customWidth="1"/>
    <col min="3" max="3" width="48" style="13" customWidth="1"/>
    <col min="4" max="4" width="4.7109375" style="13" customWidth="1"/>
    <col min="5" max="5" width="17.28515625" style="13" customWidth="1"/>
    <col min="6" max="6" width="3.28515625" style="13" customWidth="1"/>
    <col min="7" max="7" width="20.42578125" style="13" customWidth="1"/>
    <col min="8" max="9" width="18.140625" style="13" customWidth="1"/>
    <col min="10" max="10" width="2.7109375" style="13" customWidth="1"/>
    <col min="11" max="11" width="7.7109375" style="13" customWidth="1"/>
    <col min="12" max="12" width="18" style="13" customWidth="1"/>
    <col min="13" max="16384" width="9.140625" style="13"/>
  </cols>
  <sheetData>
    <row r="1" spans="1:9" ht="21.75" x14ac:dyDescent="0.2">
      <c r="A1" s="345"/>
      <c r="B1" s="2"/>
      <c r="C1" s="504"/>
      <c r="D1" s="504"/>
      <c r="E1" s="504"/>
      <c r="F1" s="1"/>
    </row>
    <row r="2" spans="1:9" ht="18" x14ac:dyDescent="0.25">
      <c r="A2" s="2"/>
      <c r="B2" s="2"/>
      <c r="C2" s="505"/>
      <c r="D2" s="505"/>
      <c r="E2" s="505"/>
      <c r="F2" s="505"/>
      <c r="G2" s="505"/>
      <c r="H2" s="505"/>
      <c r="I2" s="505"/>
    </row>
    <row r="3" spans="1:9" ht="18" x14ac:dyDescent="0.25">
      <c r="A3" s="2"/>
      <c r="B3" s="2"/>
      <c r="C3" s="505"/>
      <c r="D3" s="505"/>
      <c r="E3" s="505"/>
      <c r="F3" s="505"/>
      <c r="G3" s="505"/>
      <c r="H3" s="505"/>
      <c r="I3" s="505"/>
    </row>
    <row r="4" spans="1:9" ht="18" x14ac:dyDescent="0.25">
      <c r="A4" s="2"/>
      <c r="B4" s="2"/>
      <c r="C4" s="505"/>
      <c r="D4" s="505"/>
      <c r="E4" s="505"/>
      <c r="F4" s="505"/>
      <c r="G4" s="505"/>
      <c r="H4" s="505"/>
      <c r="I4" s="505"/>
    </row>
    <row r="5" spans="1:9" ht="18" x14ac:dyDescent="0.25">
      <c r="A5" s="2"/>
      <c r="B5" s="2"/>
      <c r="C5" s="6"/>
      <c r="E5" s="4"/>
      <c r="F5" s="6"/>
    </row>
    <row r="6" spans="1:9" ht="61.5" customHeight="1" x14ac:dyDescent="0.25">
      <c r="A6" s="2"/>
      <c r="B6" s="2"/>
      <c r="D6" s="4"/>
      <c r="E6" s="4"/>
    </row>
    <row r="7" spans="1:9" ht="61.5" customHeight="1" x14ac:dyDescent="0.25">
      <c r="C7" s="139"/>
      <c r="D7" s="4"/>
      <c r="E7" s="4"/>
    </row>
    <row r="8" spans="1:9" ht="18" x14ac:dyDescent="0.25">
      <c r="D8" s="4"/>
      <c r="E8" s="4"/>
    </row>
    <row r="9" spans="1:9" ht="15.75" x14ac:dyDescent="0.25">
      <c r="C9" s="132" t="s">
        <v>1</v>
      </c>
      <c r="D9" s="130"/>
      <c r="F9" s="178"/>
      <c r="G9" s="432">
        <v>31409045</v>
      </c>
      <c r="H9" s="173" t="s">
        <v>452</v>
      </c>
    </row>
    <row r="10" spans="1:9" ht="15.75" x14ac:dyDescent="0.25">
      <c r="C10" s="132"/>
      <c r="D10" s="130"/>
      <c r="F10" s="178"/>
      <c r="G10" s="133"/>
      <c r="H10" s="174"/>
    </row>
    <row r="11" spans="1:9" ht="18" x14ac:dyDescent="0.25">
      <c r="C11" s="430" t="s">
        <v>389</v>
      </c>
      <c r="D11" s="130"/>
      <c r="F11" s="178"/>
      <c r="H11" s="174"/>
    </row>
    <row r="12" spans="1:9" ht="15" x14ac:dyDescent="0.2">
      <c r="C12" s="13" t="s">
        <v>195</v>
      </c>
      <c r="D12" s="130"/>
      <c r="E12" s="431">
        <v>0.04</v>
      </c>
      <c r="F12" s="178" t="s">
        <v>196</v>
      </c>
      <c r="G12" s="131">
        <f>G9*E12</f>
        <v>1256361.8</v>
      </c>
      <c r="H12" s="173" t="s">
        <v>197</v>
      </c>
    </row>
    <row r="13" spans="1:9" ht="15" x14ac:dyDescent="0.2">
      <c r="C13" s="13" t="s">
        <v>198</v>
      </c>
      <c r="D13" s="130"/>
      <c r="E13" s="431">
        <v>0.56000000000000005</v>
      </c>
      <c r="F13" s="176" t="s">
        <v>199</v>
      </c>
      <c r="G13" s="131">
        <f>G9*E13</f>
        <v>17589065.200000003</v>
      </c>
      <c r="H13" s="174" t="s">
        <v>200</v>
      </c>
    </row>
    <row r="14" spans="1:9" ht="15" x14ac:dyDescent="0.2">
      <c r="C14" s="13" t="s">
        <v>201</v>
      </c>
      <c r="D14" s="130"/>
      <c r="E14" s="431">
        <v>0.4</v>
      </c>
      <c r="F14" s="179" t="s">
        <v>202</v>
      </c>
      <c r="G14" s="131">
        <f>G9*E14</f>
        <v>12563618</v>
      </c>
      <c r="H14" s="173" t="s">
        <v>203</v>
      </c>
    </row>
    <row r="15" spans="1:9" x14ac:dyDescent="0.2">
      <c r="D15" s="130"/>
      <c r="E15" s="129"/>
      <c r="F15" s="178"/>
      <c r="H15" s="174"/>
    </row>
    <row r="16" spans="1:9" ht="15" x14ac:dyDescent="0.2">
      <c r="C16" s="13" t="s">
        <v>270</v>
      </c>
      <c r="D16" s="130"/>
      <c r="E16" s="431">
        <v>2.1100000000000001E-2</v>
      </c>
      <c r="F16" s="177" t="s">
        <v>204</v>
      </c>
      <c r="G16" s="131">
        <f>G12*E16</f>
        <v>26509.233980000001</v>
      </c>
      <c r="H16" s="174" t="s">
        <v>205</v>
      </c>
    </row>
    <row r="17" spans="3:13" ht="15" x14ac:dyDescent="0.2">
      <c r="C17" s="13" t="s">
        <v>206</v>
      </c>
      <c r="D17" s="130"/>
      <c r="E17" s="431">
        <v>4.8800000000000003E-2</v>
      </c>
      <c r="F17" s="178" t="s">
        <v>207</v>
      </c>
      <c r="G17" s="131">
        <f>G13*E17</f>
        <v>858346.38176000025</v>
      </c>
      <c r="H17" s="174" t="s">
        <v>208</v>
      </c>
      <c r="K17" s="490" t="s">
        <v>455</v>
      </c>
    </row>
    <row r="18" spans="3:13" ht="15.75" x14ac:dyDescent="0.25">
      <c r="C18" s="73" t="s">
        <v>242</v>
      </c>
      <c r="D18" s="130"/>
      <c r="E18" s="431">
        <v>9.3600000000000003E-2</v>
      </c>
      <c r="F18" s="178" t="s">
        <v>209</v>
      </c>
      <c r="G18" s="161">
        <f>G14*E18</f>
        <v>1175954.6448000001</v>
      </c>
      <c r="H18" s="174" t="s">
        <v>210</v>
      </c>
    </row>
    <row r="19" spans="3:13" ht="16.5" thickBot="1" x14ac:dyDescent="0.3">
      <c r="C19" s="132" t="s">
        <v>194</v>
      </c>
      <c r="D19" s="130"/>
      <c r="E19" s="10"/>
      <c r="F19" s="69"/>
      <c r="G19" s="162">
        <f>SUM(G16:G18)</f>
        <v>2060810.2605400004</v>
      </c>
      <c r="H19" s="175" t="s">
        <v>211</v>
      </c>
    </row>
    <row r="24" spans="3:13" ht="18" x14ac:dyDescent="0.25">
      <c r="C24" s="430" t="s">
        <v>390</v>
      </c>
      <c r="G24" s="214" t="s">
        <v>186</v>
      </c>
      <c r="H24" s="214" t="s">
        <v>187</v>
      </c>
      <c r="I24" s="214" t="s">
        <v>188</v>
      </c>
      <c r="J24" s="214"/>
    </row>
    <row r="25" spans="3:13" x14ac:dyDescent="0.2">
      <c r="C25" s="122"/>
      <c r="G25" s="69"/>
      <c r="I25" s="69"/>
    </row>
    <row r="26" spans="3:13" x14ac:dyDescent="0.2">
      <c r="C26" s="502" t="s">
        <v>179</v>
      </c>
      <c r="D26" s="502"/>
      <c r="E26" s="502"/>
      <c r="G26" s="433" t="s">
        <v>454</v>
      </c>
      <c r="H26" s="433" t="s">
        <v>454</v>
      </c>
      <c r="I26" s="433" t="s">
        <v>454</v>
      </c>
      <c r="M26" s="315"/>
    </row>
    <row r="27" spans="3:13" x14ac:dyDescent="0.2">
      <c r="C27" s="13" t="s">
        <v>177</v>
      </c>
      <c r="M27" s="315"/>
    </row>
    <row r="28" spans="3:13" ht="12.75" customHeight="1" x14ac:dyDescent="0.2">
      <c r="C28" s="503" t="s">
        <v>353</v>
      </c>
      <c r="D28" s="503"/>
      <c r="E28" s="503"/>
      <c r="F28" s="316"/>
      <c r="G28" s="433" t="s">
        <v>453</v>
      </c>
      <c r="H28" s="433" t="s">
        <v>453</v>
      </c>
      <c r="I28" s="433" t="s">
        <v>454</v>
      </c>
      <c r="M28" s="317"/>
    </row>
    <row r="29" spans="3:13" x14ac:dyDescent="0.2">
      <c r="C29" s="13" t="s">
        <v>177</v>
      </c>
    </row>
    <row r="30" spans="3:13" x14ac:dyDescent="0.2">
      <c r="C30" s="502" t="s">
        <v>180</v>
      </c>
      <c r="D30" s="502"/>
      <c r="E30" s="502"/>
      <c r="G30" s="433" t="s">
        <v>454</v>
      </c>
      <c r="H30" s="433" t="s">
        <v>454</v>
      </c>
      <c r="I30" s="433" t="s">
        <v>454</v>
      </c>
    </row>
    <row r="31" spans="3:13" x14ac:dyDescent="0.2">
      <c r="C31" s="139" t="s">
        <v>177</v>
      </c>
    </row>
    <row r="32" spans="3:13" x14ac:dyDescent="0.2">
      <c r="C32" s="502" t="s">
        <v>181</v>
      </c>
      <c r="D32" s="502"/>
      <c r="E32" s="502"/>
      <c r="G32" s="433" t="s">
        <v>454</v>
      </c>
      <c r="H32" s="433" t="s">
        <v>454</v>
      </c>
      <c r="I32" s="433" t="s">
        <v>454</v>
      </c>
    </row>
    <row r="33" spans="3:9" x14ac:dyDescent="0.2">
      <c r="C33" s="139" t="s">
        <v>177</v>
      </c>
    </row>
    <row r="34" spans="3:9" x14ac:dyDescent="0.2">
      <c r="C34" s="502" t="s">
        <v>182</v>
      </c>
      <c r="D34" s="502"/>
      <c r="E34" s="502"/>
      <c r="G34" s="433" t="s">
        <v>454</v>
      </c>
      <c r="H34" s="433" t="s">
        <v>454</v>
      </c>
      <c r="I34" s="433" t="s">
        <v>454</v>
      </c>
    </row>
    <row r="35" spans="3:9" x14ac:dyDescent="0.2">
      <c r="C35" s="139" t="s">
        <v>177</v>
      </c>
    </row>
    <row r="36" spans="3:9" x14ac:dyDescent="0.2">
      <c r="C36" s="502" t="s">
        <v>183</v>
      </c>
      <c r="D36" s="502"/>
      <c r="E36" s="502"/>
      <c r="G36" s="433" t="s">
        <v>454</v>
      </c>
      <c r="H36" s="433" t="s">
        <v>454</v>
      </c>
      <c r="I36" s="433" t="s">
        <v>454</v>
      </c>
    </row>
    <row r="37" spans="3:9" x14ac:dyDescent="0.2">
      <c r="C37" s="139"/>
    </row>
    <row r="38" spans="3:9" x14ac:dyDescent="0.2">
      <c r="C38" s="502" t="s">
        <v>184</v>
      </c>
      <c r="D38" s="502"/>
      <c r="E38" s="502"/>
      <c r="G38" s="433" t="s">
        <v>454</v>
      </c>
      <c r="H38" s="433" t="s">
        <v>454</v>
      </c>
      <c r="I38" s="433" t="s">
        <v>454</v>
      </c>
    </row>
    <row r="39" spans="3:9" x14ac:dyDescent="0.2">
      <c r="C39" s="298" t="s">
        <v>178</v>
      </c>
    </row>
    <row r="40" spans="3:9" ht="9" customHeight="1" x14ac:dyDescent="0.2">
      <c r="C40" s="298"/>
    </row>
    <row r="41" spans="3:9" x14ac:dyDescent="0.2">
      <c r="C41" s="502" t="s">
        <v>185</v>
      </c>
      <c r="D41" s="502"/>
      <c r="E41" s="502"/>
      <c r="G41" s="433" t="s">
        <v>454</v>
      </c>
      <c r="H41" s="433" t="s">
        <v>454</v>
      </c>
      <c r="I41" s="433" t="s">
        <v>454</v>
      </c>
    </row>
  </sheetData>
  <mergeCells count="12">
    <mergeCell ref="C38:E38"/>
    <mergeCell ref="C41:E41"/>
    <mergeCell ref="C30:E30"/>
    <mergeCell ref="C32:E32"/>
    <mergeCell ref="C34:E34"/>
    <mergeCell ref="C36:E36"/>
    <mergeCell ref="C26:E26"/>
    <mergeCell ref="C28:E28"/>
    <mergeCell ref="C1:E1"/>
    <mergeCell ref="C2:I2"/>
    <mergeCell ref="C3:I3"/>
    <mergeCell ref="C4:I4"/>
  </mergeCells>
  <phoneticPr fontId="3" type="noConversion"/>
  <dataValidations count="1">
    <dataValidation type="list" allowBlank="1" showInputMessage="1" showErrorMessage="1" sqref="G26:I26 G28:I28 G30:I30 G32:I32 G34:I34 G36:I36 G38:I38 G41:I41">
      <formula1>"Yes, No"</formula1>
    </dataValidation>
  </dataValidations>
  <pageMargins left="0.35433070866141736" right="0.35433070866141736" top="0.59055118110236227" bottom="0.59055118110236227" header="0.51181102362204722" footer="0.51181102362204722"/>
  <pageSetup scale="73" orientation="portrait" r:id="rId1"/>
  <headerFooter alignWithMargins="0"/>
  <colBreaks count="1" manualBreakCount="1">
    <brk id="12" max="67"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35"/>
  <sheetViews>
    <sheetView topLeftCell="A7" zoomScaleNormal="100" workbookViewId="0">
      <selection activeCell="H21" sqref="H21"/>
    </sheetView>
  </sheetViews>
  <sheetFormatPr defaultRowHeight="12.75" x14ac:dyDescent="0.2"/>
  <cols>
    <col min="1" max="2" width="4.7109375" style="13" customWidth="1"/>
    <col min="3" max="3" width="52.7109375" style="13" customWidth="1"/>
    <col min="4" max="4" width="4.140625" style="13" customWidth="1"/>
    <col min="5" max="8" width="17.5703125" style="13" customWidth="1"/>
    <col min="9" max="16384" width="9.140625" style="13"/>
  </cols>
  <sheetData>
    <row r="1" spans="1:8" ht="21.75" x14ac:dyDescent="0.2">
      <c r="A1" s="346"/>
      <c r="C1" s="504"/>
      <c r="D1" s="504"/>
    </row>
    <row r="2" spans="1:8" ht="18" x14ac:dyDescent="0.25">
      <c r="C2" s="505"/>
      <c r="D2" s="505"/>
    </row>
    <row r="3" spans="1:8" ht="18" x14ac:dyDescent="0.25">
      <c r="C3" s="505"/>
      <c r="D3" s="505"/>
    </row>
    <row r="4" spans="1:8" ht="42" customHeight="1" x14ac:dyDescent="0.25">
      <c r="C4" s="505"/>
      <c r="D4" s="505"/>
    </row>
    <row r="5" spans="1:8" ht="42" customHeight="1" x14ac:dyDescent="0.2"/>
    <row r="6" spans="1:8" ht="42" customHeight="1" x14ac:dyDescent="0.2"/>
    <row r="7" spans="1:8" ht="42" customHeight="1" x14ac:dyDescent="0.2"/>
    <row r="9" spans="1:8" x14ac:dyDescent="0.2">
      <c r="C9" s="332" t="s">
        <v>215</v>
      </c>
      <c r="D9" s="359"/>
      <c r="E9" s="359"/>
      <c r="F9" s="359"/>
      <c r="G9" s="359"/>
      <c r="H9" s="359"/>
    </row>
    <row r="10" spans="1:8" x14ac:dyDescent="0.2">
      <c r="C10" s="332" t="s">
        <v>216</v>
      </c>
      <c r="D10" s="359"/>
      <c r="E10" s="360" t="s">
        <v>217</v>
      </c>
      <c r="F10" s="360" t="s">
        <v>217</v>
      </c>
      <c r="G10" s="360" t="s">
        <v>217</v>
      </c>
      <c r="H10" s="360" t="s">
        <v>217</v>
      </c>
    </row>
    <row r="11" spans="1:8" x14ac:dyDescent="0.2">
      <c r="C11" s="332" t="s">
        <v>412</v>
      </c>
      <c r="D11" s="359"/>
      <c r="E11" s="361">
        <v>40909</v>
      </c>
      <c r="F11" s="361">
        <v>41275</v>
      </c>
      <c r="G11" s="361">
        <v>41640</v>
      </c>
      <c r="H11" s="361">
        <v>42005</v>
      </c>
    </row>
    <row r="12" spans="1:8" x14ac:dyDescent="0.2">
      <c r="C12" s="359"/>
      <c r="D12" s="359"/>
      <c r="E12" s="360"/>
      <c r="F12" s="360"/>
      <c r="G12" s="360"/>
      <c r="H12" s="360"/>
    </row>
    <row r="13" spans="1:8" x14ac:dyDescent="0.2">
      <c r="C13" s="332" t="s">
        <v>218</v>
      </c>
      <c r="D13" s="359"/>
      <c r="E13" s="359"/>
      <c r="F13" s="359"/>
      <c r="G13" s="359"/>
      <c r="H13" s="359"/>
    </row>
    <row r="14" spans="1:8" x14ac:dyDescent="0.2">
      <c r="C14" s="359" t="s">
        <v>219</v>
      </c>
      <c r="D14" s="362"/>
      <c r="E14" s="363">
        <v>0.38</v>
      </c>
      <c r="F14" s="363">
        <v>0.38</v>
      </c>
      <c r="G14" s="363">
        <v>0.38</v>
      </c>
      <c r="H14" s="363">
        <v>0.38</v>
      </c>
    </row>
    <row r="15" spans="1:8" x14ac:dyDescent="0.2">
      <c r="C15" s="359" t="s">
        <v>220</v>
      </c>
      <c r="D15" s="362"/>
      <c r="E15" s="364">
        <v>-0.1</v>
      </c>
      <c r="F15" s="364">
        <v>-0.1</v>
      </c>
      <c r="G15" s="364">
        <v>-0.1</v>
      </c>
      <c r="H15" s="364">
        <v>-0.1</v>
      </c>
    </row>
    <row r="16" spans="1:8" x14ac:dyDescent="0.2">
      <c r="C16" s="359" t="s">
        <v>221</v>
      </c>
      <c r="D16" s="362"/>
      <c r="E16" s="363">
        <f>SUM(E14:E15)</f>
        <v>0.28000000000000003</v>
      </c>
      <c r="F16" s="363">
        <f>SUM(F14:F15)</f>
        <v>0.28000000000000003</v>
      </c>
      <c r="G16" s="363">
        <f>SUM(G14:G15)</f>
        <v>0.28000000000000003</v>
      </c>
      <c r="H16" s="363">
        <f>SUM(H14:H15)</f>
        <v>0.28000000000000003</v>
      </c>
    </row>
    <row r="17" spans="3:8" x14ac:dyDescent="0.2">
      <c r="C17" s="359"/>
      <c r="D17" s="359"/>
      <c r="E17" s="363"/>
      <c r="F17" s="363"/>
      <c r="G17" s="363"/>
      <c r="H17" s="363"/>
    </row>
    <row r="18" spans="3:8" x14ac:dyDescent="0.2">
      <c r="C18" s="359" t="s">
        <v>222</v>
      </c>
      <c r="D18" s="362"/>
      <c r="E18" s="365">
        <v>-0.115</v>
      </c>
      <c r="F18" s="365">
        <v>-0.13</v>
      </c>
      <c r="G18" s="365">
        <v>-0.13</v>
      </c>
      <c r="H18" s="365">
        <v>-0.13</v>
      </c>
    </row>
    <row r="19" spans="3:8" x14ac:dyDescent="0.2">
      <c r="C19" s="359"/>
      <c r="D19" s="359"/>
      <c r="E19" s="366">
        <f>E16+E18</f>
        <v>0.16500000000000004</v>
      </c>
      <c r="F19" s="366">
        <f>F16+F18</f>
        <v>0.15000000000000002</v>
      </c>
      <c r="G19" s="366">
        <f>G16+G18</f>
        <v>0.15000000000000002</v>
      </c>
      <c r="H19" s="366">
        <f>H16+H18</f>
        <v>0.15000000000000002</v>
      </c>
    </row>
    <row r="20" spans="3:8" x14ac:dyDescent="0.2">
      <c r="C20" s="359"/>
      <c r="D20" s="362"/>
      <c r="E20" s="363"/>
      <c r="F20" s="363"/>
      <c r="G20" s="367"/>
      <c r="H20" s="362"/>
    </row>
    <row r="21" spans="3:8" x14ac:dyDescent="0.2">
      <c r="C21" s="332" t="s">
        <v>223</v>
      </c>
      <c r="D21" s="362"/>
      <c r="E21" s="364">
        <f>0.12*0.5+0.115*0.5</f>
        <v>0.11749999999999999</v>
      </c>
      <c r="F21" s="364">
        <v>0.115</v>
      </c>
      <c r="G21" s="368">
        <v>0.115</v>
      </c>
      <c r="H21" s="364">
        <v>0.115</v>
      </c>
    </row>
    <row r="22" spans="3:8" x14ac:dyDescent="0.2">
      <c r="C22" s="359"/>
      <c r="D22" s="362"/>
      <c r="E22" s="363"/>
      <c r="F22" s="363"/>
      <c r="G22" s="367"/>
      <c r="H22" s="362"/>
    </row>
    <row r="23" spans="3:8" ht="13.5" thickBot="1" x14ac:dyDescent="0.25">
      <c r="C23" s="332" t="s">
        <v>224</v>
      </c>
      <c r="D23" s="362"/>
      <c r="E23" s="369">
        <f>E19+E21</f>
        <v>0.28250000000000003</v>
      </c>
      <c r="F23" s="369">
        <f>F19+F21</f>
        <v>0.26500000000000001</v>
      </c>
      <c r="G23" s="370">
        <f>G19+G21</f>
        <v>0.26500000000000001</v>
      </c>
      <c r="H23" s="370">
        <f>H19+H21</f>
        <v>0.26500000000000001</v>
      </c>
    </row>
    <row r="24" spans="3:8" x14ac:dyDescent="0.2">
      <c r="C24" s="359"/>
      <c r="D24" s="362"/>
      <c r="E24" s="363"/>
      <c r="F24" s="363"/>
      <c r="G24" s="362"/>
      <c r="H24" s="362"/>
    </row>
    <row r="25" spans="3:8" x14ac:dyDescent="0.2">
      <c r="C25" s="332" t="s">
        <v>225</v>
      </c>
      <c r="D25" s="362"/>
      <c r="E25" s="363"/>
      <c r="F25" s="363"/>
      <c r="G25" s="362"/>
      <c r="H25" s="362"/>
    </row>
    <row r="26" spans="3:8" x14ac:dyDescent="0.2">
      <c r="C26" s="371" t="s">
        <v>226</v>
      </c>
      <c r="D26" s="362"/>
      <c r="E26" s="372">
        <v>500000</v>
      </c>
      <c r="F26" s="372">
        <v>500000</v>
      </c>
      <c r="G26" s="372">
        <v>500000</v>
      </c>
      <c r="H26" s="372">
        <v>500000</v>
      </c>
    </row>
    <row r="27" spans="3:8" x14ac:dyDescent="0.2">
      <c r="C27" s="359" t="s">
        <v>227</v>
      </c>
      <c r="D27" s="362"/>
      <c r="E27" s="372">
        <v>500000</v>
      </c>
      <c r="F27" s="372">
        <v>500000</v>
      </c>
      <c r="G27" s="372">
        <v>500000</v>
      </c>
      <c r="H27" s="372">
        <v>500000</v>
      </c>
    </row>
    <row r="28" spans="3:8" x14ac:dyDescent="0.2">
      <c r="C28" s="359"/>
      <c r="D28" s="362"/>
      <c r="E28" s="363"/>
      <c r="F28" s="363"/>
      <c r="G28" s="363"/>
      <c r="H28" s="363"/>
    </row>
    <row r="29" spans="3:8" x14ac:dyDescent="0.2">
      <c r="C29" s="359" t="s">
        <v>228</v>
      </c>
      <c r="D29" s="362"/>
      <c r="E29" s="363">
        <v>0.11</v>
      </c>
      <c r="F29" s="363">
        <v>0.11</v>
      </c>
      <c r="G29" s="363">
        <v>0.11</v>
      </c>
      <c r="H29" s="363">
        <v>0.11</v>
      </c>
    </row>
    <row r="30" spans="3:8" x14ac:dyDescent="0.2">
      <c r="C30" s="359"/>
      <c r="D30" s="362"/>
      <c r="E30" s="363"/>
      <c r="F30" s="363"/>
      <c r="G30" s="363"/>
      <c r="H30" s="363"/>
    </row>
    <row r="31" spans="3:8" x14ac:dyDescent="0.2">
      <c r="C31" s="359" t="s">
        <v>229</v>
      </c>
      <c r="D31" s="362"/>
      <c r="E31" s="363">
        <v>4.4999999999999998E-2</v>
      </c>
      <c r="F31" s="363">
        <v>4.4999999999999998E-2</v>
      </c>
      <c r="G31" s="363">
        <v>4.4999999999999998E-2</v>
      </c>
      <c r="H31" s="363">
        <v>4.4999999999999998E-2</v>
      </c>
    </row>
    <row r="32" spans="3:8" x14ac:dyDescent="0.2">
      <c r="C32" s="359"/>
      <c r="D32" s="362"/>
      <c r="E32" s="373"/>
      <c r="F32" s="373"/>
      <c r="G32" s="359"/>
      <c r="H32" s="359"/>
    </row>
    <row r="33" spans="3:8" x14ac:dyDescent="0.2">
      <c r="C33" s="359"/>
      <c r="D33" s="362"/>
      <c r="E33" s="359"/>
      <c r="F33" s="359"/>
      <c r="G33" s="359"/>
      <c r="H33" s="359"/>
    </row>
    <row r="34" spans="3:8" x14ac:dyDescent="0.2">
      <c r="C34" s="374"/>
      <c r="D34" s="362"/>
      <c r="E34" s="359"/>
      <c r="F34" s="359"/>
      <c r="G34" s="359"/>
      <c r="H34" s="359"/>
    </row>
    <row r="35" spans="3:8" x14ac:dyDescent="0.2">
      <c r="C35" s="375"/>
      <c r="D35" s="359"/>
      <c r="E35" s="359"/>
      <c r="F35" s="359"/>
      <c r="G35" s="359"/>
      <c r="H35" s="359"/>
    </row>
  </sheetData>
  <mergeCells count="4">
    <mergeCell ref="C1:D1"/>
    <mergeCell ref="C2:D2"/>
    <mergeCell ref="C3:D3"/>
    <mergeCell ref="C4:D4"/>
  </mergeCells>
  <phoneticPr fontId="3" type="noConversion"/>
  <pageMargins left="0.75" right="0.75" top="1" bottom="1" header="0.5" footer="0.5"/>
  <pageSetup scale="7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44"/>
  <sheetViews>
    <sheetView topLeftCell="A4" zoomScaleNormal="100" workbookViewId="0">
      <selection activeCell="E16" sqref="E16"/>
    </sheetView>
  </sheetViews>
  <sheetFormatPr defaultRowHeight="12.75" x14ac:dyDescent="0.2"/>
  <cols>
    <col min="1" max="1" width="3.7109375" style="13" customWidth="1"/>
    <col min="2" max="2" width="3.28515625" style="13" customWidth="1"/>
    <col min="3" max="3" width="11.5703125" style="13" bestFit="1" customWidth="1"/>
    <col min="4" max="4" width="66.7109375" style="13" customWidth="1"/>
    <col min="5" max="5" width="13.42578125" style="13" customWidth="1"/>
    <col min="6" max="6" width="11.5703125" style="13" customWidth="1"/>
    <col min="7" max="7" width="14.28515625" style="13" customWidth="1"/>
    <col min="8" max="16384" width="9.140625" style="13"/>
  </cols>
  <sheetData>
    <row r="1" spans="1:13" ht="21.75" x14ac:dyDescent="0.2">
      <c r="A1" s="346"/>
      <c r="C1" s="504"/>
      <c r="D1" s="504"/>
      <c r="E1" s="504"/>
      <c r="F1" s="1"/>
    </row>
    <row r="2" spans="1:13" ht="18" x14ac:dyDescent="0.25">
      <c r="C2" s="505"/>
      <c r="D2" s="505"/>
      <c r="E2" s="505"/>
      <c r="F2" s="505"/>
      <c r="G2" s="505"/>
      <c r="H2" s="505"/>
      <c r="I2" s="505"/>
    </row>
    <row r="3" spans="1:13" ht="41.25" customHeight="1" x14ac:dyDescent="0.25">
      <c r="C3" s="505"/>
      <c r="D3" s="505"/>
      <c r="E3" s="505"/>
      <c r="F3" s="505"/>
      <c r="G3" s="505"/>
      <c r="H3" s="505"/>
      <c r="I3" s="505"/>
    </row>
    <row r="4" spans="1:13" ht="41.25" customHeight="1" x14ac:dyDescent="0.25">
      <c r="C4" s="505"/>
      <c r="D4" s="505"/>
      <c r="E4" s="505"/>
      <c r="F4" s="505"/>
      <c r="G4" s="505"/>
      <c r="H4" s="505"/>
      <c r="I4" s="505"/>
    </row>
    <row r="5" spans="1:13" ht="41.25" customHeight="1" x14ac:dyDescent="0.2"/>
    <row r="6" spans="1:13" ht="18" x14ac:dyDescent="0.25">
      <c r="C6" s="434" t="s">
        <v>391</v>
      </c>
    </row>
    <row r="10" spans="1:13" ht="14.25" customHeight="1" thickBot="1" x14ac:dyDescent="0.4">
      <c r="C10" s="506"/>
      <c r="D10" s="506"/>
      <c r="E10" s="506"/>
      <c r="F10" s="506"/>
      <c r="G10" s="506"/>
    </row>
    <row r="11" spans="1:13" ht="36" x14ac:dyDescent="0.2">
      <c r="C11" s="135" t="s">
        <v>75</v>
      </c>
      <c r="D11" s="136" t="s">
        <v>76</v>
      </c>
      <c r="E11" s="137" t="s">
        <v>213</v>
      </c>
      <c r="F11" s="137" t="s">
        <v>77</v>
      </c>
      <c r="G11" s="137" t="s">
        <v>271</v>
      </c>
      <c r="M11" s="2"/>
    </row>
    <row r="12" spans="1:13" x14ac:dyDescent="0.2">
      <c r="C12" s="45">
        <v>1</v>
      </c>
      <c r="D12" s="46" t="s">
        <v>79</v>
      </c>
      <c r="E12" s="437">
        <f>16164572+1406670</f>
        <v>17571242</v>
      </c>
      <c r="F12" s="438"/>
      <c r="G12" s="39">
        <f>+E12-F12</f>
        <v>17571242</v>
      </c>
    </row>
    <row r="13" spans="1:13" x14ac:dyDescent="0.2">
      <c r="C13" s="45" t="s">
        <v>336</v>
      </c>
      <c r="D13" s="46" t="s">
        <v>333</v>
      </c>
      <c r="E13" s="437"/>
      <c r="F13" s="438"/>
      <c r="G13" s="39">
        <f>+E13-F13</f>
        <v>0</v>
      </c>
    </row>
    <row r="14" spans="1:13" x14ac:dyDescent="0.2">
      <c r="C14" s="45">
        <v>2</v>
      </c>
      <c r="D14" s="46" t="s">
        <v>80</v>
      </c>
      <c r="E14" s="437"/>
      <c r="F14" s="438"/>
      <c r="G14" s="39">
        <f t="shared" ref="G14:G43" si="0">+E14-F14</f>
        <v>0</v>
      </c>
    </row>
    <row r="15" spans="1:13" x14ac:dyDescent="0.2">
      <c r="C15" s="45">
        <v>8</v>
      </c>
      <c r="D15" s="46" t="s">
        <v>81</v>
      </c>
      <c r="E15" s="437">
        <f>13398+77929+291297</f>
        <v>382624</v>
      </c>
      <c r="F15" s="438"/>
      <c r="G15" s="39">
        <f t="shared" si="0"/>
        <v>382624</v>
      </c>
    </row>
    <row r="16" spans="1:13" x14ac:dyDescent="0.2">
      <c r="C16" s="45">
        <v>10</v>
      </c>
      <c r="D16" s="46" t="s">
        <v>82</v>
      </c>
      <c r="E16" s="437">
        <v>588388</v>
      </c>
      <c r="F16" s="438"/>
      <c r="G16" s="39">
        <f t="shared" si="0"/>
        <v>588388</v>
      </c>
    </row>
    <row r="17" spans="3:7" x14ac:dyDescent="0.2">
      <c r="C17" s="45">
        <v>10.1</v>
      </c>
      <c r="D17" s="46" t="s">
        <v>83</v>
      </c>
      <c r="E17" s="437"/>
      <c r="F17" s="438"/>
      <c r="G17" s="39">
        <f t="shared" si="0"/>
        <v>0</v>
      </c>
    </row>
    <row r="18" spans="3:7" x14ac:dyDescent="0.2">
      <c r="C18" s="45">
        <v>12</v>
      </c>
      <c r="D18" s="46" t="s">
        <v>84</v>
      </c>
      <c r="E18" s="437"/>
      <c r="F18" s="438"/>
      <c r="G18" s="39">
        <f t="shared" si="0"/>
        <v>0</v>
      </c>
    </row>
    <row r="19" spans="3:7" ht="14.25" x14ac:dyDescent="0.25">
      <c r="C19" s="47" t="s">
        <v>85</v>
      </c>
      <c r="D19" s="46" t="s">
        <v>86</v>
      </c>
      <c r="E19" s="437"/>
      <c r="F19" s="438"/>
      <c r="G19" s="39">
        <f t="shared" si="0"/>
        <v>0</v>
      </c>
    </row>
    <row r="20" spans="3:7" ht="14.25" x14ac:dyDescent="0.25">
      <c r="C20" s="47" t="s">
        <v>87</v>
      </c>
      <c r="D20" s="46" t="s">
        <v>88</v>
      </c>
      <c r="E20" s="437"/>
      <c r="F20" s="438"/>
      <c r="G20" s="39">
        <f t="shared" si="0"/>
        <v>0</v>
      </c>
    </row>
    <row r="21" spans="3:7" ht="14.25" x14ac:dyDescent="0.25">
      <c r="C21" s="47" t="s">
        <v>89</v>
      </c>
      <c r="D21" s="46" t="s">
        <v>90</v>
      </c>
      <c r="E21" s="437"/>
      <c r="F21" s="438"/>
      <c r="G21" s="39">
        <f t="shared" si="0"/>
        <v>0</v>
      </c>
    </row>
    <row r="22" spans="3:7" ht="14.25" x14ac:dyDescent="0.25">
      <c r="C22" s="47" t="s">
        <v>91</v>
      </c>
      <c r="D22" s="46" t="s">
        <v>92</v>
      </c>
      <c r="E22" s="437"/>
      <c r="F22" s="438"/>
      <c r="G22" s="39">
        <f t="shared" si="0"/>
        <v>0</v>
      </c>
    </row>
    <row r="23" spans="3:7" x14ac:dyDescent="0.2">
      <c r="C23" s="45">
        <v>14</v>
      </c>
      <c r="D23" s="46" t="s">
        <v>93</v>
      </c>
      <c r="E23" s="437"/>
      <c r="F23" s="438"/>
      <c r="G23" s="39">
        <f t="shared" si="0"/>
        <v>0</v>
      </c>
    </row>
    <row r="24" spans="3:7" x14ac:dyDescent="0.2">
      <c r="C24" s="45">
        <v>17</v>
      </c>
      <c r="D24" s="46" t="s">
        <v>94</v>
      </c>
      <c r="E24" s="437"/>
      <c r="F24" s="438"/>
      <c r="G24" s="39">
        <f t="shared" si="0"/>
        <v>0</v>
      </c>
    </row>
    <row r="25" spans="3:7" x14ac:dyDescent="0.2">
      <c r="C25" s="45">
        <v>42</v>
      </c>
      <c r="D25" s="46" t="s">
        <v>334</v>
      </c>
      <c r="E25" s="437"/>
      <c r="F25" s="438"/>
      <c r="G25" s="39">
        <f t="shared" ref="G25:G32" si="1">+E25-F25</f>
        <v>0</v>
      </c>
    </row>
    <row r="26" spans="3:7" x14ac:dyDescent="0.2">
      <c r="C26" s="45">
        <v>43.1</v>
      </c>
      <c r="D26" s="46" t="s">
        <v>95</v>
      </c>
      <c r="E26" s="437"/>
      <c r="F26" s="438"/>
      <c r="G26" s="39">
        <f t="shared" si="1"/>
        <v>0</v>
      </c>
    </row>
    <row r="27" spans="3:7" x14ac:dyDescent="0.2">
      <c r="C27" s="45">
        <v>43.2</v>
      </c>
      <c r="D27" s="46" t="s">
        <v>335</v>
      </c>
      <c r="E27" s="437"/>
      <c r="F27" s="438"/>
      <c r="G27" s="39">
        <f t="shared" si="1"/>
        <v>0</v>
      </c>
    </row>
    <row r="28" spans="3:7" x14ac:dyDescent="0.2">
      <c r="C28" s="45">
        <v>45</v>
      </c>
      <c r="D28" s="46" t="s">
        <v>96</v>
      </c>
      <c r="E28" s="437"/>
      <c r="F28" s="438"/>
      <c r="G28" s="39">
        <f t="shared" si="1"/>
        <v>0</v>
      </c>
    </row>
    <row r="29" spans="3:7" x14ac:dyDescent="0.2">
      <c r="C29" s="45">
        <v>46</v>
      </c>
      <c r="D29" s="46" t="s">
        <v>97</v>
      </c>
      <c r="E29" s="437"/>
      <c r="F29" s="438"/>
      <c r="G29" s="39">
        <f t="shared" si="1"/>
        <v>0</v>
      </c>
    </row>
    <row r="30" spans="3:7" x14ac:dyDescent="0.2">
      <c r="C30" s="45">
        <v>47</v>
      </c>
      <c r="D30" s="46" t="s">
        <v>267</v>
      </c>
      <c r="E30" s="437">
        <v>9300231</v>
      </c>
      <c r="F30" s="438"/>
      <c r="G30" s="39">
        <f t="shared" si="1"/>
        <v>9300231</v>
      </c>
    </row>
    <row r="31" spans="3:7" x14ac:dyDescent="0.2">
      <c r="C31" s="45">
        <v>50</v>
      </c>
      <c r="D31" s="46" t="s">
        <v>268</v>
      </c>
      <c r="E31" s="437">
        <f>164808+180419</f>
        <v>345227</v>
      </c>
      <c r="F31" s="438"/>
      <c r="G31" s="39">
        <f t="shared" si="1"/>
        <v>345227</v>
      </c>
    </row>
    <row r="32" spans="3:7" x14ac:dyDescent="0.2">
      <c r="C32" s="259">
        <v>52</v>
      </c>
      <c r="D32" s="260" t="s">
        <v>332</v>
      </c>
      <c r="E32" s="437"/>
      <c r="F32" s="438"/>
      <c r="G32" s="39">
        <f t="shared" si="1"/>
        <v>0</v>
      </c>
    </row>
    <row r="33" spans="3:7" x14ac:dyDescent="0.2">
      <c r="C33" s="259">
        <v>95</v>
      </c>
      <c r="D33" s="262" t="s">
        <v>340</v>
      </c>
      <c r="E33" s="437"/>
      <c r="F33" s="438"/>
      <c r="G33" s="39">
        <f t="shared" si="0"/>
        <v>0</v>
      </c>
    </row>
    <row r="34" spans="3:7" x14ac:dyDescent="0.2">
      <c r="C34" s="435"/>
      <c r="D34" s="436"/>
      <c r="E34" s="437"/>
      <c r="F34" s="438"/>
      <c r="G34" s="39">
        <f t="shared" si="0"/>
        <v>0</v>
      </c>
    </row>
    <row r="35" spans="3:7" x14ac:dyDescent="0.2">
      <c r="C35" s="435"/>
      <c r="D35" s="436"/>
      <c r="E35" s="437"/>
      <c r="F35" s="438"/>
      <c r="G35" s="39">
        <f t="shared" si="0"/>
        <v>0</v>
      </c>
    </row>
    <row r="36" spans="3:7" x14ac:dyDescent="0.2">
      <c r="C36" s="435"/>
      <c r="D36" s="436"/>
      <c r="E36" s="437"/>
      <c r="F36" s="438"/>
      <c r="G36" s="39">
        <f t="shared" si="0"/>
        <v>0</v>
      </c>
    </row>
    <row r="37" spans="3:7" x14ac:dyDescent="0.2">
      <c r="C37" s="435"/>
      <c r="D37" s="436"/>
      <c r="E37" s="437"/>
      <c r="F37" s="438"/>
      <c r="G37" s="39">
        <f t="shared" si="0"/>
        <v>0</v>
      </c>
    </row>
    <row r="38" spans="3:7" x14ac:dyDescent="0.2">
      <c r="C38" s="435"/>
      <c r="D38" s="436"/>
      <c r="E38" s="437"/>
      <c r="F38" s="438"/>
      <c r="G38" s="39">
        <f t="shared" si="0"/>
        <v>0</v>
      </c>
    </row>
    <row r="39" spans="3:7" x14ac:dyDescent="0.2">
      <c r="C39" s="435"/>
      <c r="D39" s="436"/>
      <c r="E39" s="437"/>
      <c r="F39" s="438"/>
      <c r="G39" s="39">
        <f t="shared" si="0"/>
        <v>0</v>
      </c>
    </row>
    <row r="40" spans="3:7" x14ac:dyDescent="0.2">
      <c r="C40" s="435"/>
      <c r="D40" s="436"/>
      <c r="E40" s="437"/>
      <c r="F40" s="438"/>
      <c r="G40" s="39">
        <f t="shared" si="0"/>
        <v>0</v>
      </c>
    </row>
    <row r="41" spans="3:7" x14ac:dyDescent="0.2">
      <c r="C41" s="435"/>
      <c r="D41" s="436"/>
      <c r="E41" s="437"/>
      <c r="F41" s="438"/>
      <c r="G41" s="39">
        <f t="shared" si="0"/>
        <v>0</v>
      </c>
    </row>
    <row r="42" spans="3:7" x14ac:dyDescent="0.2">
      <c r="C42" s="435"/>
      <c r="D42" s="436"/>
      <c r="E42" s="437"/>
      <c r="F42" s="438"/>
      <c r="G42" s="39">
        <f t="shared" si="0"/>
        <v>0</v>
      </c>
    </row>
    <row r="43" spans="3:7" ht="13.5" thickBot="1" x14ac:dyDescent="0.25">
      <c r="C43" s="435"/>
      <c r="D43" s="436"/>
      <c r="E43" s="439"/>
      <c r="F43" s="439"/>
      <c r="G43" s="39">
        <f t="shared" si="0"/>
        <v>0</v>
      </c>
    </row>
    <row r="44" spans="3:7" ht="13.5" thickBot="1" x14ac:dyDescent="0.25">
      <c r="C44" s="48"/>
      <c r="D44" s="49" t="s">
        <v>98</v>
      </c>
      <c r="E44" s="50">
        <f>SUM(E12:E43)</f>
        <v>28187712</v>
      </c>
      <c r="F44" s="50">
        <f>SUM(F12:F43)</f>
        <v>0</v>
      </c>
      <c r="G44" s="51">
        <f>SUM(G12:G43)</f>
        <v>28187712</v>
      </c>
    </row>
  </sheetData>
  <mergeCells count="5">
    <mergeCell ref="C10:G10"/>
    <mergeCell ref="C1:E1"/>
    <mergeCell ref="C2:I2"/>
    <mergeCell ref="C3:I3"/>
    <mergeCell ref="C4:I4"/>
  </mergeCells>
  <phoneticPr fontId="3" type="noConversion"/>
  <conditionalFormatting sqref="G12:G43">
    <cfRule type="cellIs" dxfId="30" priority="1" stopIfTrue="1" operator="lessThan">
      <formula>0</formula>
    </cfRule>
  </conditionalFormatting>
  <conditionalFormatting sqref="C33:D43">
    <cfRule type="expression" dxfId="29" priority="2" stopIfTrue="1">
      <formula>ISBLANK(C33)</formula>
    </cfRule>
  </conditionalFormatting>
  <conditionalFormatting sqref="E12:F43">
    <cfRule type="expression" dxfId="28" priority="3" stopIfTrue="1">
      <formula>ISBLANK(E12)=FALSE</formula>
    </cfRule>
  </conditionalFormatting>
  <pageMargins left="0.35433070866141736" right="0.35433070866141736" top="0.39370078740157483" bottom="0.39370078740157483" header="0.51181102362204722" footer="0.51181102362204722"/>
  <pageSetup scale="80" orientation="portrait" r:id="rId1"/>
  <headerFooter alignWithMargins="0"/>
  <colBreaks count="1" manualBreakCount="1">
    <brk id="11"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40"/>
  <sheetViews>
    <sheetView zoomScaleNormal="100" workbookViewId="0">
      <selection activeCell="K11" sqref="K11"/>
    </sheetView>
  </sheetViews>
  <sheetFormatPr defaultRowHeight="12.75" x14ac:dyDescent="0.2"/>
  <cols>
    <col min="1" max="1" width="3.85546875" style="13" customWidth="1"/>
    <col min="2" max="2" width="3.7109375" style="13" customWidth="1"/>
    <col min="3" max="3" width="36.140625" style="13" customWidth="1"/>
    <col min="4" max="5" width="9.140625" style="13"/>
    <col min="6" max="6" width="7.85546875" style="13" bestFit="1" customWidth="1"/>
    <col min="7" max="8" width="9.140625" style="13"/>
    <col min="9" max="9" width="11.5703125" style="13" customWidth="1"/>
    <col min="10" max="10" width="9.140625" style="13"/>
    <col min="11" max="11" width="11.28515625" style="13" customWidth="1"/>
    <col min="12" max="16384" width="9.140625" style="13"/>
  </cols>
  <sheetData>
    <row r="1" spans="1:11" ht="21.75" x14ac:dyDescent="0.2">
      <c r="A1" s="346"/>
      <c r="C1" s="504"/>
      <c r="D1" s="504"/>
      <c r="E1" s="504"/>
    </row>
    <row r="2" spans="1:11" ht="18" x14ac:dyDescent="0.25">
      <c r="C2" s="505"/>
      <c r="D2" s="505"/>
      <c r="E2" s="505"/>
      <c r="F2" s="505"/>
      <c r="G2" s="505"/>
      <c r="H2" s="505"/>
      <c r="I2" s="505"/>
    </row>
    <row r="3" spans="1:11" ht="41.25" customHeight="1" x14ac:dyDescent="0.25">
      <c r="C3" s="505"/>
      <c r="D3" s="505"/>
      <c r="E3" s="505"/>
      <c r="F3" s="505"/>
      <c r="G3" s="505"/>
      <c r="H3" s="505"/>
      <c r="I3" s="505"/>
    </row>
    <row r="4" spans="1:11" ht="41.25" customHeight="1" x14ac:dyDescent="0.25">
      <c r="C4" s="505"/>
      <c r="D4" s="505"/>
      <c r="E4" s="505"/>
      <c r="F4" s="505"/>
      <c r="G4" s="505"/>
      <c r="H4" s="505"/>
      <c r="I4" s="505"/>
    </row>
    <row r="5" spans="1:11" ht="41.25" customHeight="1" x14ac:dyDescent="0.2"/>
    <row r="8" spans="1:11" ht="23.25" x14ac:dyDescent="0.35">
      <c r="C8" s="318" t="s">
        <v>392</v>
      </c>
    </row>
    <row r="10" spans="1:11" ht="15.75" x14ac:dyDescent="0.25">
      <c r="C10" s="519" t="s">
        <v>106</v>
      </c>
      <c r="D10" s="519"/>
      <c r="E10" s="519"/>
      <c r="F10" s="519"/>
      <c r="G10" s="55"/>
      <c r="H10" s="55"/>
      <c r="I10" s="55"/>
      <c r="J10" s="57"/>
      <c r="K10" s="440">
        <v>0</v>
      </c>
    </row>
    <row r="11" spans="1:11" ht="30.75" customHeight="1" x14ac:dyDescent="0.25">
      <c r="C11" s="58" t="s">
        <v>107</v>
      </c>
      <c r="D11" s="56"/>
      <c r="E11" s="59"/>
      <c r="F11" s="59"/>
      <c r="G11" s="55"/>
      <c r="H11" s="55"/>
    </row>
    <row r="12" spans="1:11" ht="15.75" x14ac:dyDescent="0.25">
      <c r="C12" s="502" t="s">
        <v>108</v>
      </c>
      <c r="D12" s="502"/>
      <c r="E12" s="502"/>
      <c r="F12" s="502"/>
      <c r="G12" s="520"/>
      <c r="H12" s="521"/>
      <c r="I12" s="55"/>
      <c r="J12" s="55"/>
    </row>
    <row r="13" spans="1:11" x14ac:dyDescent="0.2">
      <c r="C13" s="56"/>
      <c r="D13" s="56"/>
      <c r="E13" s="60"/>
      <c r="F13" s="60"/>
      <c r="G13" s="8"/>
      <c r="H13" s="8"/>
      <c r="I13" s="2"/>
    </row>
    <row r="14" spans="1:11" x14ac:dyDescent="0.2">
      <c r="C14" s="502" t="s">
        <v>109</v>
      </c>
      <c r="D14" s="502"/>
      <c r="E14" s="502"/>
      <c r="F14" s="502"/>
      <c r="G14" s="520">
        <v>0</v>
      </c>
      <c r="H14" s="520"/>
    </row>
    <row r="15" spans="1:11" x14ac:dyDescent="0.2">
      <c r="C15" s="139"/>
      <c r="D15" s="139"/>
      <c r="E15" s="139"/>
      <c r="F15" s="139"/>
      <c r="G15" s="14"/>
      <c r="H15" s="14"/>
    </row>
    <row r="16" spans="1:11" ht="16.5" thickBot="1" x14ac:dyDescent="0.3">
      <c r="C16" s="515" t="s">
        <v>110</v>
      </c>
      <c r="D16" s="515"/>
      <c r="E16" s="515"/>
      <c r="F16" s="515"/>
      <c r="G16" s="516">
        <f>SUM(G12,G14)</f>
        <v>0</v>
      </c>
      <c r="H16" s="516"/>
      <c r="I16" s="61" t="s">
        <v>111</v>
      </c>
      <c r="J16" s="62">
        <f>3/4*G16</f>
        <v>0</v>
      </c>
      <c r="K16" s="63"/>
    </row>
    <row r="17" spans="3:11" ht="13.5" thickTop="1" x14ac:dyDescent="0.2">
      <c r="C17" s="56"/>
      <c r="D17" s="56"/>
      <c r="E17" s="56"/>
      <c r="F17" s="56"/>
      <c r="G17" s="14"/>
      <c r="H17" s="14"/>
      <c r="J17" s="56"/>
    </row>
    <row r="18" spans="3:11" x14ac:dyDescent="0.2">
      <c r="C18" s="502" t="s">
        <v>112</v>
      </c>
      <c r="D18" s="502"/>
      <c r="E18" s="502"/>
      <c r="F18" s="502"/>
      <c r="G18" s="517">
        <v>0</v>
      </c>
      <c r="H18" s="517"/>
      <c r="I18" s="518" t="s">
        <v>113</v>
      </c>
      <c r="J18" s="512">
        <f>IF((G18*0.5)&lt;0, 0, G18*0.5)</f>
        <v>0</v>
      </c>
    </row>
    <row r="19" spans="3:11" x14ac:dyDescent="0.2">
      <c r="C19" s="502" t="s">
        <v>114</v>
      </c>
      <c r="D19" s="502"/>
      <c r="E19" s="502"/>
      <c r="F19" s="502"/>
      <c r="G19" s="517"/>
      <c r="H19" s="517"/>
      <c r="I19" s="518"/>
      <c r="J19" s="513"/>
    </row>
    <row r="20" spans="3:11" ht="13.5" thickBot="1" x14ac:dyDescent="0.25">
      <c r="C20" s="514"/>
      <c r="D20" s="514"/>
      <c r="E20" s="514"/>
      <c r="F20" s="514"/>
      <c r="G20" s="64"/>
      <c r="H20" s="64"/>
      <c r="J20" s="65">
        <f>IF((J16-J18)&lt;0,0,J16-J18)</f>
        <v>0</v>
      </c>
      <c r="K20" s="66">
        <f>J20</f>
        <v>0</v>
      </c>
    </row>
    <row r="21" spans="3:11" ht="13.5" thickTop="1" x14ac:dyDescent="0.2">
      <c r="C21" s="139"/>
      <c r="D21" s="139"/>
      <c r="E21" s="139"/>
      <c r="F21" s="139"/>
      <c r="G21" s="62"/>
      <c r="H21" s="62"/>
    </row>
    <row r="22" spans="3:11" x14ac:dyDescent="0.2">
      <c r="C22" s="502" t="s">
        <v>115</v>
      </c>
      <c r="D22" s="502"/>
      <c r="E22" s="502"/>
      <c r="F22" s="502"/>
      <c r="G22" s="507">
        <v>0</v>
      </c>
      <c r="H22" s="507"/>
      <c r="K22" s="66">
        <f>G22</f>
        <v>0</v>
      </c>
    </row>
    <row r="23" spans="3:11" x14ac:dyDescent="0.2">
      <c r="C23" s="139"/>
      <c r="D23" s="139"/>
      <c r="E23" s="139"/>
      <c r="F23" s="139"/>
      <c r="G23" s="67"/>
      <c r="H23" s="67"/>
    </row>
    <row r="24" spans="3:11" x14ac:dyDescent="0.2">
      <c r="C24" s="139"/>
      <c r="D24" s="139"/>
      <c r="E24" s="139"/>
      <c r="F24" s="213" t="s">
        <v>110</v>
      </c>
      <c r="G24" s="509"/>
      <c r="H24" s="509"/>
      <c r="K24" s="68">
        <f>SUM(K10,K20,K22)</f>
        <v>0</v>
      </c>
    </row>
    <row r="25" spans="3:11" x14ac:dyDescent="0.2">
      <c r="C25" s="139"/>
      <c r="D25" s="139"/>
      <c r="E25" s="139"/>
      <c r="F25" s="139"/>
    </row>
    <row r="26" spans="3:11" x14ac:dyDescent="0.2">
      <c r="C26" s="58" t="s">
        <v>116</v>
      </c>
    </row>
    <row r="28" spans="3:11" x14ac:dyDescent="0.2">
      <c r="C28" s="502" t="s">
        <v>117</v>
      </c>
      <c r="D28" s="502"/>
      <c r="E28" s="502"/>
      <c r="F28" s="502"/>
      <c r="G28" s="510"/>
      <c r="H28" s="511"/>
    </row>
    <row r="29" spans="3:11" x14ac:dyDescent="0.2">
      <c r="C29" s="502" t="s">
        <v>118</v>
      </c>
      <c r="D29" s="502"/>
      <c r="E29" s="502"/>
      <c r="F29" s="502"/>
      <c r="G29" s="511"/>
      <c r="H29" s="511"/>
    </row>
    <row r="30" spans="3:11" x14ac:dyDescent="0.2">
      <c r="C30" s="139"/>
      <c r="D30" s="139"/>
      <c r="E30" s="139"/>
      <c r="F30" s="139"/>
    </row>
    <row r="31" spans="3:11" x14ac:dyDescent="0.2">
      <c r="C31" s="502" t="s">
        <v>109</v>
      </c>
      <c r="D31" s="502"/>
      <c r="E31" s="502"/>
      <c r="F31" s="502"/>
      <c r="G31" s="507">
        <v>0</v>
      </c>
      <c r="H31" s="507"/>
    </row>
    <row r="32" spans="3:11" x14ac:dyDescent="0.2">
      <c r="C32" s="502"/>
      <c r="D32" s="502"/>
      <c r="E32" s="502"/>
      <c r="F32" s="502"/>
      <c r="G32" s="8"/>
      <c r="H32" s="8"/>
    </row>
    <row r="33" spans="3:11" ht="16.5" thickBot="1" x14ac:dyDescent="0.3">
      <c r="C33" s="140"/>
      <c r="D33" s="140"/>
      <c r="E33" s="140"/>
      <c r="F33" s="213" t="s">
        <v>110</v>
      </c>
      <c r="G33" s="508">
        <f>SUM(G31,G28)</f>
        <v>0</v>
      </c>
      <c r="H33" s="508"/>
      <c r="I33" s="214" t="s">
        <v>111</v>
      </c>
      <c r="J33" s="70"/>
      <c r="K33" s="71">
        <f>G33*3/4</f>
        <v>0</v>
      </c>
    </row>
    <row r="34" spans="3:11" ht="13.5" thickTop="1" x14ac:dyDescent="0.2"/>
    <row r="35" spans="3:11" ht="15.75" x14ac:dyDescent="0.25">
      <c r="C35" s="55"/>
      <c r="D35" s="55"/>
      <c r="E35" s="55"/>
    </row>
    <row r="36" spans="3:11" ht="15.75" x14ac:dyDescent="0.25">
      <c r="C36" s="207" t="s">
        <v>119</v>
      </c>
      <c r="D36" s="72"/>
      <c r="E36" s="212"/>
      <c r="F36" s="72"/>
      <c r="G36" s="72"/>
      <c r="H36" s="72"/>
      <c r="I36" s="72"/>
      <c r="J36" s="72"/>
      <c r="K36" s="71">
        <f>K24-K33</f>
        <v>0</v>
      </c>
    </row>
    <row r="37" spans="3:11" x14ac:dyDescent="0.2">
      <c r="C37" s="2"/>
      <c r="D37" s="2"/>
      <c r="E37" s="2"/>
      <c r="F37" s="2"/>
      <c r="G37" s="2"/>
      <c r="H37" s="2"/>
      <c r="I37" s="2"/>
      <c r="J37" s="2"/>
      <c r="K37" s="2"/>
    </row>
    <row r="38" spans="3:11" ht="15.75" x14ac:dyDescent="0.25">
      <c r="C38" s="208" t="s">
        <v>247</v>
      </c>
      <c r="D38" s="208"/>
      <c r="E38" s="209"/>
      <c r="F38" s="209"/>
      <c r="G38" s="209"/>
      <c r="H38" s="208"/>
      <c r="I38" s="210">
        <f>K36</f>
        <v>0</v>
      </c>
      <c r="J38" s="211" t="s">
        <v>121</v>
      </c>
      <c r="K38" s="71">
        <f>I38*0.07</f>
        <v>0</v>
      </c>
    </row>
    <row r="39" spans="3:11" x14ac:dyDescent="0.2">
      <c r="C39" s="2"/>
      <c r="D39" s="2"/>
      <c r="E39" s="2"/>
      <c r="F39" s="2"/>
      <c r="G39" s="2"/>
      <c r="H39" s="2"/>
      <c r="I39" s="2"/>
      <c r="J39" s="2"/>
      <c r="K39" s="2"/>
    </row>
    <row r="40" spans="3:11" x14ac:dyDescent="0.2">
      <c r="C40" s="207" t="s">
        <v>122</v>
      </c>
      <c r="D40" s="207"/>
      <c r="E40" s="207"/>
      <c r="F40" s="207"/>
      <c r="G40" s="72"/>
      <c r="H40" s="72"/>
      <c r="I40" s="72"/>
      <c r="J40" s="72"/>
      <c r="K40" s="71">
        <f>K36-K38</f>
        <v>0</v>
      </c>
    </row>
  </sheetData>
  <mergeCells count="27">
    <mergeCell ref="C1:E1"/>
    <mergeCell ref="C2:I2"/>
    <mergeCell ref="C3:I3"/>
    <mergeCell ref="C4:I4"/>
    <mergeCell ref="I18:I19"/>
    <mergeCell ref="C10:F10"/>
    <mergeCell ref="C12:F12"/>
    <mergeCell ref="G12:H12"/>
    <mergeCell ref="C14:F14"/>
    <mergeCell ref="G14:H14"/>
    <mergeCell ref="J18:J19"/>
    <mergeCell ref="C19:F19"/>
    <mergeCell ref="C20:F20"/>
    <mergeCell ref="C16:F16"/>
    <mergeCell ref="G16:H16"/>
    <mergeCell ref="C18:F18"/>
    <mergeCell ref="G18:H19"/>
    <mergeCell ref="C31:F31"/>
    <mergeCell ref="G31:H31"/>
    <mergeCell ref="C32:F32"/>
    <mergeCell ref="G33:H33"/>
    <mergeCell ref="C22:F22"/>
    <mergeCell ref="G22:H22"/>
    <mergeCell ref="G24:H24"/>
    <mergeCell ref="C28:F28"/>
    <mergeCell ref="G28:H29"/>
    <mergeCell ref="C29:F29"/>
  </mergeCells>
  <phoneticPr fontId="3" type="noConversion"/>
  <pageMargins left="0.35433070866141736" right="0.35433070866141736" top="0.39370078740157483" bottom="0.39370078740157483" header="0.31496062992125984" footer="0.31496062992125984"/>
  <pageSetup scale="80" orientation="portrait" r:id="rId1"/>
  <headerFooter alignWithMargins="0"/>
  <colBreaks count="1" manualBreakCount="1">
    <brk id="14"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51"/>
  <sheetViews>
    <sheetView topLeftCell="A13" zoomScaleNormal="100" workbookViewId="0">
      <selection activeCell="D38" sqref="D38"/>
    </sheetView>
  </sheetViews>
  <sheetFormatPr defaultRowHeight="12.75" x14ac:dyDescent="0.2"/>
  <cols>
    <col min="1" max="1" width="2.5703125" style="13" customWidth="1"/>
    <col min="2" max="2" width="4.28515625" style="13" customWidth="1"/>
    <col min="3" max="3" width="35.5703125" style="13" customWidth="1"/>
    <col min="4" max="6" width="18.28515625" style="13" customWidth="1"/>
    <col min="7" max="16384" width="9.140625" style="13"/>
  </cols>
  <sheetData>
    <row r="1" spans="1:9" ht="21.75" x14ac:dyDescent="0.2">
      <c r="A1" s="346"/>
      <c r="C1" s="504"/>
      <c r="D1" s="504"/>
      <c r="E1" s="504"/>
    </row>
    <row r="2" spans="1:9" ht="18" x14ac:dyDescent="0.25">
      <c r="C2" s="505"/>
      <c r="D2" s="505"/>
      <c r="E2" s="505"/>
      <c r="F2" s="505"/>
      <c r="G2" s="505"/>
      <c r="H2" s="505"/>
      <c r="I2" s="505"/>
    </row>
    <row r="3" spans="1:9" ht="18" x14ac:dyDescent="0.25">
      <c r="C3" s="505"/>
      <c r="D3" s="505"/>
      <c r="E3" s="505"/>
      <c r="F3" s="505"/>
      <c r="G3" s="505"/>
      <c r="H3" s="505"/>
      <c r="I3" s="505"/>
    </row>
    <row r="4" spans="1:9" ht="18" x14ac:dyDescent="0.25">
      <c r="C4" s="505"/>
      <c r="D4" s="505"/>
      <c r="E4" s="505"/>
      <c r="F4" s="505"/>
      <c r="G4" s="505"/>
      <c r="H4" s="505"/>
      <c r="I4" s="505"/>
    </row>
    <row r="6" spans="1:9" ht="48.75" customHeight="1" x14ac:dyDescent="0.2"/>
    <row r="8" spans="1:9" ht="18" x14ac:dyDescent="0.25">
      <c r="C8" s="434" t="s">
        <v>393</v>
      </c>
    </row>
    <row r="10" spans="1:9" ht="18" x14ac:dyDescent="0.2">
      <c r="C10" s="441" t="s">
        <v>394</v>
      </c>
      <c r="D10" s="74"/>
      <c r="E10" s="74"/>
      <c r="F10" s="74"/>
    </row>
    <row r="11" spans="1:9" x14ac:dyDescent="0.2">
      <c r="C11" s="76"/>
      <c r="D11" s="74"/>
      <c r="F11" s="74"/>
    </row>
    <row r="12" spans="1:9" ht="13.5" thickBot="1" x14ac:dyDescent="0.25"/>
    <row r="13" spans="1:9" ht="24.75" thickBot="1" x14ac:dyDescent="0.25">
      <c r="C13" s="77" t="s">
        <v>123</v>
      </c>
      <c r="D13" s="78" t="s">
        <v>230</v>
      </c>
      <c r="E13" s="79" t="s">
        <v>124</v>
      </c>
      <c r="F13" s="80" t="s">
        <v>231</v>
      </c>
    </row>
    <row r="14" spans="1:9" x14ac:dyDescent="0.2">
      <c r="C14" s="165"/>
      <c r="D14" s="163"/>
      <c r="E14" s="164"/>
      <c r="F14" s="166"/>
    </row>
    <row r="15" spans="1:9" x14ac:dyDescent="0.2">
      <c r="C15" s="167" t="s">
        <v>128</v>
      </c>
      <c r="D15" s="442"/>
      <c r="E15" s="443"/>
      <c r="F15" s="168">
        <f>D15-E15</f>
        <v>0</v>
      </c>
    </row>
    <row r="16" spans="1:9" x14ac:dyDescent="0.2">
      <c r="C16" s="522" t="s">
        <v>129</v>
      </c>
      <c r="D16" s="523"/>
      <c r="E16" s="523"/>
      <c r="F16" s="524"/>
    </row>
    <row r="17" spans="3:6" x14ac:dyDescent="0.2">
      <c r="C17" s="169" t="s">
        <v>130</v>
      </c>
      <c r="D17" s="442"/>
      <c r="E17" s="442"/>
      <c r="F17" s="168">
        <f t="shared" ref="F17:F26" si="0">D17-E17</f>
        <v>0</v>
      </c>
    </row>
    <row r="18" spans="3:6" ht="24" x14ac:dyDescent="0.2">
      <c r="C18" s="167" t="s">
        <v>131</v>
      </c>
      <c r="D18" s="442"/>
      <c r="E18" s="442"/>
      <c r="F18" s="168">
        <f t="shared" si="0"/>
        <v>0</v>
      </c>
    </row>
    <row r="19" spans="3:6" x14ac:dyDescent="0.2">
      <c r="C19" s="167" t="s">
        <v>132</v>
      </c>
      <c r="D19" s="442"/>
      <c r="E19" s="442"/>
      <c r="F19" s="168">
        <f t="shared" si="0"/>
        <v>0</v>
      </c>
    </row>
    <row r="20" spans="3:6" x14ac:dyDescent="0.2">
      <c r="C20" s="167" t="s">
        <v>133</v>
      </c>
      <c r="D20" s="442"/>
      <c r="E20" s="442"/>
      <c r="F20" s="168">
        <f t="shared" si="0"/>
        <v>0</v>
      </c>
    </row>
    <row r="21" spans="3:6" x14ac:dyDescent="0.2">
      <c r="C21" s="167" t="s">
        <v>134</v>
      </c>
      <c r="D21" s="442"/>
      <c r="E21" s="442"/>
      <c r="F21" s="168">
        <f t="shared" si="0"/>
        <v>0</v>
      </c>
    </row>
    <row r="22" spans="3:6" x14ac:dyDescent="0.2">
      <c r="C22" s="444"/>
      <c r="D22" s="442"/>
      <c r="E22" s="442"/>
      <c r="F22" s="168">
        <f t="shared" si="0"/>
        <v>0</v>
      </c>
    </row>
    <row r="23" spans="3:6" x14ac:dyDescent="0.2">
      <c r="C23" s="444"/>
      <c r="D23" s="442"/>
      <c r="E23" s="442"/>
      <c r="F23" s="168">
        <f t="shared" si="0"/>
        <v>0</v>
      </c>
    </row>
    <row r="24" spans="3:6" x14ac:dyDescent="0.2">
      <c r="C24" s="444"/>
      <c r="D24" s="442"/>
      <c r="E24" s="442"/>
      <c r="F24" s="168">
        <f t="shared" si="0"/>
        <v>0</v>
      </c>
    </row>
    <row r="25" spans="3:6" x14ac:dyDescent="0.2">
      <c r="C25" s="444"/>
      <c r="D25" s="442"/>
      <c r="E25" s="442"/>
      <c r="F25" s="168">
        <f t="shared" si="0"/>
        <v>0</v>
      </c>
    </row>
    <row r="26" spans="3:6" ht="16.5" thickBot="1" x14ac:dyDescent="0.25">
      <c r="C26" s="445"/>
      <c r="D26" s="442"/>
      <c r="E26" s="442"/>
      <c r="F26" s="168">
        <f t="shared" si="0"/>
        <v>0</v>
      </c>
    </row>
    <row r="27" spans="3:6" ht="19.5" thickBot="1" x14ac:dyDescent="0.25">
      <c r="C27" s="88" t="s">
        <v>3</v>
      </c>
      <c r="D27" s="354">
        <f>SUM(D17:D26)</f>
        <v>0</v>
      </c>
      <c r="E27" s="89">
        <f>SUM(E17:E26)</f>
        <v>0</v>
      </c>
      <c r="F27" s="392">
        <f>SUM(F17:F26)</f>
        <v>0</v>
      </c>
    </row>
    <row r="28" spans="3:6" x14ac:dyDescent="0.2">
      <c r="C28" s="170"/>
      <c r="D28" s="91"/>
      <c r="E28" s="91"/>
      <c r="F28" s="171"/>
    </row>
    <row r="29" spans="3:6" x14ac:dyDescent="0.2">
      <c r="C29" s="522" t="s">
        <v>135</v>
      </c>
      <c r="D29" s="523"/>
      <c r="E29" s="523"/>
      <c r="F29" s="524"/>
    </row>
    <row r="30" spans="3:6" ht="24" x14ac:dyDescent="0.2">
      <c r="C30" s="167" t="s">
        <v>136</v>
      </c>
      <c r="D30" s="442"/>
      <c r="E30" s="443"/>
      <c r="F30" s="168">
        <f t="shared" ref="F30:F50" si="1">D30-E30</f>
        <v>0</v>
      </c>
    </row>
    <row r="31" spans="3:6" x14ac:dyDescent="0.2">
      <c r="C31" s="167" t="s">
        <v>137</v>
      </c>
      <c r="D31" s="442"/>
      <c r="E31" s="443"/>
      <c r="F31" s="168">
        <f t="shared" si="1"/>
        <v>0</v>
      </c>
    </row>
    <row r="32" spans="3:6" x14ac:dyDescent="0.2">
      <c r="C32" s="167" t="s">
        <v>138</v>
      </c>
      <c r="D32" s="442"/>
      <c r="E32" s="443"/>
      <c r="F32" s="168">
        <f t="shared" si="1"/>
        <v>0</v>
      </c>
    </row>
    <row r="33" spans="3:6" x14ac:dyDescent="0.2">
      <c r="C33" s="172" t="s">
        <v>139</v>
      </c>
      <c r="D33" s="442"/>
      <c r="E33" s="443"/>
      <c r="F33" s="168">
        <f t="shared" si="1"/>
        <v>0</v>
      </c>
    </row>
    <row r="34" spans="3:6" x14ac:dyDescent="0.2">
      <c r="C34" s="172" t="s">
        <v>140</v>
      </c>
      <c r="D34" s="442"/>
      <c r="E34" s="443"/>
      <c r="F34" s="168">
        <f t="shared" si="1"/>
        <v>0</v>
      </c>
    </row>
    <row r="35" spans="3:6" x14ac:dyDescent="0.2">
      <c r="C35" s="172" t="s">
        <v>141</v>
      </c>
      <c r="D35" s="442"/>
      <c r="E35" s="443"/>
      <c r="F35" s="168">
        <f t="shared" si="1"/>
        <v>0</v>
      </c>
    </row>
    <row r="36" spans="3:6" x14ac:dyDescent="0.2">
      <c r="C36" s="172" t="s">
        <v>142</v>
      </c>
      <c r="D36" s="442"/>
      <c r="E36" s="443"/>
      <c r="F36" s="168">
        <f t="shared" si="1"/>
        <v>0</v>
      </c>
    </row>
    <row r="37" spans="3:6" x14ac:dyDescent="0.2">
      <c r="C37" s="172" t="s">
        <v>143</v>
      </c>
      <c r="D37" s="442">
        <v>1081373</v>
      </c>
      <c r="E37" s="443"/>
      <c r="F37" s="168">
        <f t="shared" si="1"/>
        <v>1081373</v>
      </c>
    </row>
    <row r="38" spans="3:6" x14ac:dyDescent="0.2">
      <c r="C38" s="167" t="s">
        <v>144</v>
      </c>
      <c r="D38" s="442"/>
      <c r="E38" s="443"/>
      <c r="F38" s="168">
        <f t="shared" si="1"/>
        <v>0</v>
      </c>
    </row>
    <row r="39" spans="3:6" x14ac:dyDescent="0.2">
      <c r="C39" s="167" t="s">
        <v>145</v>
      </c>
      <c r="D39" s="442"/>
      <c r="E39" s="443"/>
      <c r="F39" s="168">
        <f t="shared" si="1"/>
        <v>0</v>
      </c>
    </row>
    <row r="40" spans="3:6" x14ac:dyDescent="0.2">
      <c r="C40" s="167" t="s">
        <v>146</v>
      </c>
      <c r="D40" s="442"/>
      <c r="E40" s="443"/>
      <c r="F40" s="168">
        <f t="shared" si="1"/>
        <v>0</v>
      </c>
    </row>
    <row r="41" spans="3:6" x14ac:dyDescent="0.2">
      <c r="C41" s="167" t="s">
        <v>147</v>
      </c>
      <c r="D41" s="442"/>
      <c r="E41" s="443"/>
      <c r="F41" s="168">
        <f t="shared" si="1"/>
        <v>0</v>
      </c>
    </row>
    <row r="42" spans="3:6" x14ac:dyDescent="0.2">
      <c r="C42" s="167" t="s">
        <v>148</v>
      </c>
      <c r="D42" s="442"/>
      <c r="E42" s="443"/>
      <c r="F42" s="168">
        <f t="shared" si="1"/>
        <v>0</v>
      </c>
    </row>
    <row r="43" spans="3:6" ht="24" x14ac:dyDescent="0.2">
      <c r="C43" s="167" t="s">
        <v>149</v>
      </c>
      <c r="D43" s="442"/>
      <c r="E43" s="443"/>
      <c r="F43" s="168">
        <f t="shared" si="1"/>
        <v>0</v>
      </c>
    </row>
    <row r="44" spans="3:6" ht="24" x14ac:dyDescent="0.2">
      <c r="C44" s="167" t="s">
        <v>150</v>
      </c>
      <c r="D44" s="442"/>
      <c r="E44" s="443"/>
      <c r="F44" s="168">
        <f t="shared" si="1"/>
        <v>0</v>
      </c>
    </row>
    <row r="45" spans="3:6" x14ac:dyDescent="0.2">
      <c r="C45" s="167" t="s">
        <v>151</v>
      </c>
      <c r="D45" s="442"/>
      <c r="E45" s="443"/>
      <c r="F45" s="168">
        <f t="shared" si="1"/>
        <v>0</v>
      </c>
    </row>
    <row r="46" spans="3:6" x14ac:dyDescent="0.2">
      <c r="C46" s="444"/>
      <c r="D46" s="442"/>
      <c r="E46" s="443"/>
      <c r="F46" s="168"/>
    </row>
    <row r="47" spans="3:6" x14ac:dyDescent="0.2">
      <c r="C47" s="444"/>
      <c r="D47" s="442"/>
      <c r="E47" s="443"/>
      <c r="F47" s="168"/>
    </row>
    <row r="48" spans="3:6" x14ac:dyDescent="0.2">
      <c r="C48" s="444"/>
      <c r="D48" s="442"/>
      <c r="E48" s="443"/>
      <c r="F48" s="168"/>
    </row>
    <row r="49" spans="3:6" x14ac:dyDescent="0.2">
      <c r="C49" s="444"/>
      <c r="D49" s="442"/>
      <c r="E49" s="443"/>
      <c r="F49" s="168">
        <f t="shared" si="1"/>
        <v>0</v>
      </c>
    </row>
    <row r="50" spans="3:6" ht="16.5" thickBot="1" x14ac:dyDescent="0.25">
      <c r="C50" s="445"/>
      <c r="D50" s="442"/>
      <c r="E50" s="443"/>
      <c r="F50" s="168">
        <f t="shared" si="1"/>
        <v>0</v>
      </c>
    </row>
    <row r="51" spans="3:6" ht="19.5" thickBot="1" x14ac:dyDescent="0.25">
      <c r="C51" s="88" t="s">
        <v>152</v>
      </c>
      <c r="D51" s="393">
        <f>SUM(D30:D50)</f>
        <v>1081373</v>
      </c>
      <c r="E51" s="95">
        <f>SUM(E30:E50)</f>
        <v>0</v>
      </c>
      <c r="F51" s="394">
        <f>SUM(F30:F50)</f>
        <v>1081373</v>
      </c>
    </row>
  </sheetData>
  <mergeCells count="6">
    <mergeCell ref="C16:F16"/>
    <mergeCell ref="C29:F29"/>
    <mergeCell ref="C1:E1"/>
    <mergeCell ref="C2:I2"/>
    <mergeCell ref="C3:I3"/>
    <mergeCell ref="C4:I4"/>
  </mergeCells>
  <phoneticPr fontId="3" type="noConversion"/>
  <conditionalFormatting sqref="E27">
    <cfRule type="cellIs" dxfId="27" priority="2" stopIfTrue="1" operator="notEqual">
      <formula>$C$14</formula>
    </cfRule>
  </conditionalFormatting>
  <conditionalFormatting sqref="E51">
    <cfRule type="cellIs" dxfId="26" priority="4" stopIfTrue="1" operator="notEqual">
      <formula>$B$37</formula>
    </cfRule>
  </conditionalFormatting>
  <conditionalFormatting sqref="F15 F30:F50 F17:F26">
    <cfRule type="cellIs" dxfId="25" priority="6" stopIfTrue="1" operator="lessThan">
      <formula>0</formula>
    </cfRule>
  </conditionalFormatting>
  <conditionalFormatting sqref="C22:C26 D17:E26 D15:E15 C46:C50 D30:E50">
    <cfRule type="expression" dxfId="24" priority="7" stopIfTrue="1">
      <formula>ISBLANK(C15)</formula>
    </cfRule>
  </conditionalFormatting>
  <pageMargins left="0.35433070866141736" right="0.15748031496062992" top="0.39370078740157483" bottom="0.39370078740157483" header="0.51181102362204722" footer="0.51181102362204722"/>
  <pageSetup scale="9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18"/>
  <sheetViews>
    <sheetView zoomScaleNormal="100" workbookViewId="0">
      <selection activeCell="H10" sqref="H10"/>
    </sheetView>
  </sheetViews>
  <sheetFormatPr defaultRowHeight="12.75" x14ac:dyDescent="0.2"/>
  <cols>
    <col min="1" max="1" width="4.140625" style="13" customWidth="1"/>
    <col min="2" max="2" width="3.7109375" style="13" customWidth="1"/>
    <col min="3" max="3" width="41.85546875" style="13" bestFit="1" customWidth="1"/>
    <col min="4" max="4" width="9.140625" style="13"/>
    <col min="5" max="5" width="19.7109375" style="13" customWidth="1"/>
    <col min="6" max="8" width="12.85546875" style="13" customWidth="1"/>
    <col min="9" max="16384" width="9.140625" style="13"/>
  </cols>
  <sheetData>
    <row r="1" spans="1:9" ht="21.75" x14ac:dyDescent="0.2">
      <c r="A1" s="346"/>
      <c r="C1" s="504"/>
      <c r="D1" s="504"/>
      <c r="E1" s="504"/>
    </row>
    <row r="2" spans="1:9" ht="18" x14ac:dyDescent="0.25">
      <c r="C2" s="505"/>
      <c r="D2" s="505"/>
      <c r="E2" s="505"/>
      <c r="F2" s="505"/>
      <c r="G2" s="505"/>
      <c r="H2" s="505"/>
      <c r="I2" s="505"/>
    </row>
    <row r="3" spans="1:9" ht="18" x14ac:dyDescent="0.25">
      <c r="C3" s="505"/>
      <c r="D3" s="505"/>
      <c r="E3" s="505"/>
      <c r="F3" s="505"/>
      <c r="G3" s="505"/>
      <c r="H3" s="505"/>
      <c r="I3" s="505"/>
    </row>
    <row r="4" spans="1:9" ht="18" x14ac:dyDescent="0.25">
      <c r="C4" s="505"/>
      <c r="D4" s="505"/>
      <c r="E4" s="505"/>
      <c r="F4" s="505"/>
      <c r="G4" s="505"/>
      <c r="H4" s="505"/>
      <c r="I4" s="505"/>
    </row>
    <row r="5" spans="1:9" ht="37.5" customHeight="1" x14ac:dyDescent="0.2"/>
    <row r="6" spans="1:9" ht="37.5" customHeight="1" x14ac:dyDescent="0.2"/>
    <row r="9" spans="1:9" ht="15" customHeight="1" x14ac:dyDescent="0.25">
      <c r="C9" s="434" t="s">
        <v>395</v>
      </c>
    </row>
    <row r="10" spans="1:9" ht="15" customHeight="1" x14ac:dyDescent="0.25">
      <c r="C10" s="434"/>
    </row>
    <row r="11" spans="1:9" ht="18" x14ac:dyDescent="0.25">
      <c r="C11" s="434" t="s">
        <v>396</v>
      </c>
    </row>
    <row r="13" spans="1:9" ht="36" x14ac:dyDescent="0.2">
      <c r="C13" s="525" t="s">
        <v>153</v>
      </c>
      <c r="D13" s="526"/>
      <c r="E13" s="527"/>
      <c r="F13" s="44" t="s">
        <v>3</v>
      </c>
      <c r="G13" s="44" t="s">
        <v>237</v>
      </c>
      <c r="H13" s="44" t="s">
        <v>154</v>
      </c>
      <c r="I13" s="104"/>
    </row>
    <row r="14" spans="1:9" x14ac:dyDescent="0.2">
      <c r="C14" s="528" t="s">
        <v>238</v>
      </c>
      <c r="D14" s="529"/>
      <c r="E14" s="530"/>
      <c r="F14" s="263"/>
      <c r="G14" s="264"/>
      <c r="H14" s="105">
        <f>F14-G14</f>
        <v>0</v>
      </c>
      <c r="I14" s="106"/>
    </row>
    <row r="15" spans="1:9" x14ac:dyDescent="0.2">
      <c r="C15" s="104"/>
      <c r="D15" s="104"/>
      <c r="E15" s="104"/>
      <c r="F15" s="106"/>
      <c r="G15" s="106"/>
      <c r="H15" s="106"/>
      <c r="I15" s="106"/>
    </row>
    <row r="16" spans="1:9" ht="36" x14ac:dyDescent="0.2">
      <c r="C16" s="525" t="s">
        <v>160</v>
      </c>
      <c r="D16" s="526"/>
      <c r="E16" s="527"/>
      <c r="F16" s="44" t="s">
        <v>3</v>
      </c>
      <c r="G16" s="44" t="s">
        <v>237</v>
      </c>
      <c r="H16" s="44" t="s">
        <v>154</v>
      </c>
      <c r="I16" s="106"/>
    </row>
    <row r="17" spans="3:9" x14ac:dyDescent="0.2">
      <c r="C17" s="528" t="s">
        <v>238</v>
      </c>
      <c r="D17" s="529"/>
      <c r="E17" s="530"/>
      <c r="F17" s="263"/>
      <c r="G17" s="264"/>
      <c r="H17" s="105">
        <f>F17-G17</f>
        <v>0</v>
      </c>
      <c r="I17" s="106"/>
    </row>
    <row r="18" spans="3:9" x14ac:dyDescent="0.2">
      <c r="C18" s="111"/>
      <c r="D18" s="104"/>
      <c r="E18" s="104"/>
      <c r="F18" s="106"/>
      <c r="G18" s="106"/>
      <c r="H18" s="106"/>
      <c r="I18" s="106"/>
    </row>
  </sheetData>
  <mergeCells count="8">
    <mergeCell ref="C16:E16"/>
    <mergeCell ref="C17:E17"/>
    <mergeCell ref="C13:E13"/>
    <mergeCell ref="C14:E14"/>
    <mergeCell ref="C1:E1"/>
    <mergeCell ref="C2:I2"/>
    <mergeCell ref="C3:I3"/>
    <mergeCell ref="C4:I4"/>
  </mergeCells>
  <phoneticPr fontId="3" type="noConversion"/>
  <conditionalFormatting sqref="H17 H14">
    <cfRule type="cellIs" dxfId="23" priority="1" stopIfTrue="1" operator="lessThan">
      <formula>0</formula>
    </cfRule>
  </conditionalFormatting>
  <conditionalFormatting sqref="F14:G14 F17:G17">
    <cfRule type="expression" dxfId="22" priority="2" stopIfTrue="1">
      <formula>ISBLANK(F14)</formula>
    </cfRule>
  </conditionalFormatting>
  <pageMargins left="0.75" right="0.75" top="1" bottom="1" header="0.5" footer="0.5"/>
  <pageSetup scale="9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9"/>
  <sheetViews>
    <sheetView topLeftCell="B40" zoomScaleNormal="100" workbookViewId="0">
      <selection activeCell="E76" sqref="E76"/>
    </sheetView>
  </sheetViews>
  <sheetFormatPr defaultRowHeight="12.75" x14ac:dyDescent="0.2"/>
  <cols>
    <col min="1" max="1" width="3" style="13" customWidth="1"/>
    <col min="2" max="2" width="2.28515625" style="13" customWidth="1"/>
    <col min="3" max="3" width="75.42578125" style="13" customWidth="1"/>
    <col min="4" max="4" width="9.140625" style="13"/>
    <col min="5" max="5" width="13.7109375" style="13" customWidth="1"/>
    <col min="6" max="6" width="16.7109375" style="13" customWidth="1"/>
    <col min="7" max="7" width="13.42578125" style="13" customWidth="1"/>
    <col min="8" max="16384" width="9.140625" style="13"/>
  </cols>
  <sheetData>
    <row r="1" spans="1:9" ht="21.75" x14ac:dyDescent="0.2">
      <c r="A1" s="346"/>
      <c r="C1" s="504"/>
      <c r="D1" s="504"/>
      <c r="E1" s="504"/>
      <c r="F1" s="1"/>
    </row>
    <row r="2" spans="1:9" ht="18" x14ac:dyDescent="0.25">
      <c r="C2" s="505"/>
      <c r="D2" s="505"/>
      <c r="E2" s="505"/>
      <c r="F2" s="505"/>
      <c r="G2" s="505"/>
      <c r="H2" s="505"/>
      <c r="I2" s="505"/>
    </row>
    <row r="3" spans="1:9" ht="18" x14ac:dyDescent="0.25">
      <c r="C3" s="505"/>
      <c r="D3" s="505"/>
      <c r="E3" s="505"/>
      <c r="F3" s="505"/>
      <c r="G3" s="505"/>
      <c r="H3" s="505"/>
      <c r="I3" s="505"/>
    </row>
    <row r="4" spans="1:9" ht="18" x14ac:dyDescent="0.25">
      <c r="C4" s="505"/>
      <c r="D4" s="505"/>
      <c r="E4" s="505"/>
      <c r="F4" s="505"/>
      <c r="G4" s="505"/>
      <c r="H4" s="505"/>
      <c r="I4" s="505"/>
    </row>
    <row r="6" spans="1:9" ht="37.5" customHeight="1" x14ac:dyDescent="0.2"/>
    <row r="8" spans="1:9" ht="23.25" x14ac:dyDescent="0.35">
      <c r="C8" s="318" t="s">
        <v>397</v>
      </c>
    </row>
    <row r="9" spans="1:9" ht="23.25" x14ac:dyDescent="0.35">
      <c r="C9" s="318"/>
    </row>
    <row r="10" spans="1:9" ht="13.5" thickBot="1" x14ac:dyDescent="0.25"/>
    <row r="11" spans="1:9" ht="24" x14ac:dyDescent="0.2">
      <c r="C11" s="180"/>
      <c r="D11" s="181" t="s">
        <v>4</v>
      </c>
      <c r="E11" s="182" t="s">
        <v>5</v>
      </c>
      <c r="F11" s="182" t="s">
        <v>6</v>
      </c>
      <c r="G11" s="183" t="s">
        <v>212</v>
      </c>
    </row>
    <row r="12" spans="1:9" x14ac:dyDescent="0.2">
      <c r="C12" s="184" t="s">
        <v>7</v>
      </c>
      <c r="D12" s="18" t="s">
        <v>0</v>
      </c>
      <c r="E12" s="294">
        <f>1650710-5672+31300</f>
        <v>1676338</v>
      </c>
      <c r="F12" s="265"/>
      <c r="G12" s="185">
        <f>+E12-F12</f>
        <v>1676338</v>
      </c>
    </row>
    <row r="13" spans="1:9" x14ac:dyDescent="0.2">
      <c r="C13" s="186" t="s">
        <v>8</v>
      </c>
      <c r="D13" s="19"/>
      <c r="E13" s="20"/>
      <c r="F13" s="21"/>
      <c r="G13" s="187"/>
    </row>
    <row r="14" spans="1:9" x14ac:dyDescent="0.2">
      <c r="C14" s="188" t="s">
        <v>9</v>
      </c>
      <c r="D14" s="23">
        <v>103</v>
      </c>
      <c r="E14" s="265"/>
      <c r="F14" s="266"/>
      <c r="G14" s="185">
        <f t="shared" ref="G14:G54" si="0">+E14-F14</f>
        <v>0</v>
      </c>
    </row>
    <row r="15" spans="1:9" x14ac:dyDescent="0.2">
      <c r="C15" s="188" t="s">
        <v>10</v>
      </c>
      <c r="D15" s="23">
        <v>104</v>
      </c>
      <c r="E15" s="294">
        <v>1081077</v>
      </c>
      <c r="F15" s="265"/>
      <c r="G15" s="185">
        <f t="shared" si="0"/>
        <v>1081077</v>
      </c>
    </row>
    <row r="16" spans="1:9" x14ac:dyDescent="0.2">
      <c r="C16" s="188" t="s">
        <v>11</v>
      </c>
      <c r="D16" s="23">
        <v>106</v>
      </c>
      <c r="E16" s="265"/>
      <c r="F16" s="265"/>
      <c r="G16" s="185">
        <f t="shared" si="0"/>
        <v>0</v>
      </c>
    </row>
    <row r="17" spans="3:7" x14ac:dyDescent="0.2">
      <c r="C17" s="188" t="s">
        <v>12</v>
      </c>
      <c r="D17" s="23">
        <v>107</v>
      </c>
      <c r="E17" s="265"/>
      <c r="F17" s="266"/>
      <c r="G17" s="185">
        <f t="shared" si="0"/>
        <v>0</v>
      </c>
    </row>
    <row r="18" spans="3:7" x14ac:dyDescent="0.2">
      <c r="C18" s="188" t="s">
        <v>13</v>
      </c>
      <c r="D18" s="23">
        <v>108</v>
      </c>
      <c r="E18" s="265"/>
      <c r="F18" s="266"/>
      <c r="G18" s="185">
        <f t="shared" si="0"/>
        <v>0</v>
      </c>
    </row>
    <row r="19" spans="3:7" x14ac:dyDescent="0.2">
      <c r="C19" s="188" t="s">
        <v>14</v>
      </c>
      <c r="D19" s="23">
        <v>109</v>
      </c>
      <c r="E19" s="265"/>
      <c r="F19" s="265"/>
      <c r="G19" s="185">
        <f t="shared" si="0"/>
        <v>0</v>
      </c>
    </row>
    <row r="20" spans="3:7" x14ac:dyDescent="0.2">
      <c r="C20" s="188" t="s">
        <v>15</v>
      </c>
      <c r="D20" s="23">
        <v>110</v>
      </c>
      <c r="E20" s="265"/>
      <c r="F20" s="265"/>
      <c r="G20" s="185">
        <f t="shared" si="0"/>
        <v>0</v>
      </c>
    </row>
    <row r="21" spans="3:7" x14ac:dyDescent="0.2">
      <c r="C21" s="188" t="s">
        <v>16</v>
      </c>
      <c r="D21" s="23">
        <v>111</v>
      </c>
      <c r="E21" s="265"/>
      <c r="F21" s="266"/>
      <c r="G21" s="185">
        <f t="shared" si="0"/>
        <v>0</v>
      </c>
    </row>
    <row r="22" spans="3:7" x14ac:dyDescent="0.2">
      <c r="C22" s="188" t="s">
        <v>17</v>
      </c>
      <c r="D22" s="23">
        <v>112</v>
      </c>
      <c r="E22" s="294"/>
      <c r="F22" s="265"/>
      <c r="G22" s="185">
        <f t="shared" si="0"/>
        <v>0</v>
      </c>
    </row>
    <row r="23" spans="3:7" x14ac:dyDescent="0.2">
      <c r="C23" s="188" t="s">
        <v>18</v>
      </c>
      <c r="D23" s="23">
        <v>113</v>
      </c>
      <c r="E23" s="265"/>
      <c r="F23" s="266"/>
      <c r="G23" s="185">
        <f t="shared" si="0"/>
        <v>0</v>
      </c>
    </row>
    <row r="24" spans="3:7" x14ac:dyDescent="0.2">
      <c r="C24" s="188" t="s">
        <v>19</v>
      </c>
      <c r="D24" s="23">
        <v>114</v>
      </c>
      <c r="E24" s="265"/>
      <c r="F24" s="265"/>
      <c r="G24" s="185">
        <f t="shared" si="0"/>
        <v>0</v>
      </c>
    </row>
    <row r="25" spans="3:7" x14ac:dyDescent="0.2">
      <c r="C25" s="188" t="s">
        <v>20</v>
      </c>
      <c r="D25" s="23">
        <v>116</v>
      </c>
      <c r="E25" s="265"/>
      <c r="F25" s="265"/>
      <c r="G25" s="185">
        <f t="shared" si="0"/>
        <v>0</v>
      </c>
    </row>
    <row r="26" spans="3:7" x14ac:dyDescent="0.2">
      <c r="C26" s="188" t="s">
        <v>21</v>
      </c>
      <c r="D26" s="23">
        <v>118</v>
      </c>
      <c r="E26" s="265"/>
      <c r="F26" s="265"/>
      <c r="G26" s="185">
        <f t="shared" si="0"/>
        <v>0</v>
      </c>
    </row>
    <row r="27" spans="3:7" x14ac:dyDescent="0.2">
      <c r="C27" s="188" t="s">
        <v>22</v>
      </c>
      <c r="D27" s="23">
        <v>119</v>
      </c>
      <c r="E27" s="265"/>
      <c r="F27" s="265"/>
      <c r="G27" s="185">
        <f t="shared" si="0"/>
        <v>0</v>
      </c>
    </row>
    <row r="28" spans="3:7" x14ac:dyDescent="0.2">
      <c r="C28" s="188" t="s">
        <v>23</v>
      </c>
      <c r="D28" s="23">
        <v>120</v>
      </c>
      <c r="E28" s="265"/>
      <c r="F28" s="265"/>
      <c r="G28" s="185">
        <f t="shared" si="0"/>
        <v>0</v>
      </c>
    </row>
    <row r="29" spans="3:7" x14ac:dyDescent="0.2">
      <c r="C29" s="188" t="s">
        <v>24</v>
      </c>
      <c r="D29" s="23">
        <v>121</v>
      </c>
      <c r="E29" s="294"/>
      <c r="F29" s="265"/>
      <c r="G29" s="185">
        <f t="shared" si="0"/>
        <v>0</v>
      </c>
    </row>
    <row r="30" spans="3:7" x14ac:dyDescent="0.2">
      <c r="C30" s="188" t="s">
        <v>25</v>
      </c>
      <c r="D30" s="23">
        <v>122</v>
      </c>
      <c r="E30" s="265"/>
      <c r="F30" s="265"/>
      <c r="G30" s="185">
        <f t="shared" si="0"/>
        <v>0</v>
      </c>
    </row>
    <row r="31" spans="3:7" x14ac:dyDescent="0.2">
      <c r="C31" s="188" t="s">
        <v>26</v>
      </c>
      <c r="D31" s="23">
        <v>123</v>
      </c>
      <c r="E31" s="265"/>
      <c r="F31" s="265"/>
      <c r="G31" s="185">
        <f t="shared" si="0"/>
        <v>0</v>
      </c>
    </row>
    <row r="32" spans="3:7" x14ac:dyDescent="0.2">
      <c r="C32" s="188" t="s">
        <v>27</v>
      </c>
      <c r="D32" s="23">
        <v>124</v>
      </c>
      <c r="E32" s="265"/>
      <c r="F32" s="265"/>
      <c r="G32" s="185">
        <f t="shared" si="0"/>
        <v>0</v>
      </c>
    </row>
    <row r="33" spans="3:7" x14ac:dyDescent="0.2">
      <c r="C33" s="189" t="s">
        <v>28</v>
      </c>
      <c r="D33" s="25">
        <v>125</v>
      </c>
      <c r="E33" s="265"/>
      <c r="F33" s="267"/>
      <c r="G33" s="185">
        <f t="shared" si="0"/>
        <v>0</v>
      </c>
    </row>
    <row r="34" spans="3:7" x14ac:dyDescent="0.2">
      <c r="C34" s="188" t="s">
        <v>29</v>
      </c>
      <c r="D34" s="23">
        <v>126</v>
      </c>
      <c r="E34" s="265">
        <v>1081373</v>
      </c>
      <c r="F34" s="266"/>
      <c r="G34" s="185">
        <f t="shared" si="0"/>
        <v>1081373</v>
      </c>
    </row>
    <row r="35" spans="3:7" x14ac:dyDescent="0.2">
      <c r="C35" s="188" t="s">
        <v>30</v>
      </c>
      <c r="D35" s="23">
        <v>127</v>
      </c>
      <c r="E35" s="265"/>
      <c r="F35" s="265"/>
      <c r="G35" s="185">
        <f t="shared" si="0"/>
        <v>0</v>
      </c>
    </row>
    <row r="36" spans="3:7" x14ac:dyDescent="0.2">
      <c r="C36" s="188" t="s">
        <v>31</v>
      </c>
      <c r="D36" s="23">
        <v>205</v>
      </c>
      <c r="E36" s="265"/>
      <c r="F36" s="265"/>
      <c r="G36" s="185">
        <f t="shared" si="0"/>
        <v>0</v>
      </c>
    </row>
    <row r="37" spans="3:7" x14ac:dyDescent="0.2">
      <c r="C37" s="188" t="s">
        <v>32</v>
      </c>
      <c r="D37" s="23">
        <v>206</v>
      </c>
      <c r="E37" s="265"/>
      <c r="F37" s="265"/>
      <c r="G37" s="185">
        <f t="shared" si="0"/>
        <v>0</v>
      </c>
    </row>
    <row r="38" spans="3:7" x14ac:dyDescent="0.2">
      <c r="C38" s="188" t="s">
        <v>33</v>
      </c>
      <c r="D38" s="23">
        <v>208</v>
      </c>
      <c r="E38" s="265"/>
      <c r="F38" s="265"/>
      <c r="G38" s="185">
        <f t="shared" si="0"/>
        <v>0</v>
      </c>
    </row>
    <row r="39" spans="3:7" x14ac:dyDescent="0.2">
      <c r="C39" s="188" t="s">
        <v>34</v>
      </c>
      <c r="D39" s="23">
        <v>212</v>
      </c>
      <c r="E39" s="265"/>
      <c r="F39" s="265"/>
      <c r="G39" s="185">
        <f t="shared" si="0"/>
        <v>0</v>
      </c>
    </row>
    <row r="40" spans="3:7" x14ac:dyDescent="0.2">
      <c r="C40" s="188" t="s">
        <v>35</v>
      </c>
      <c r="D40" s="23">
        <v>216</v>
      </c>
      <c r="E40" s="265"/>
      <c r="F40" s="265"/>
      <c r="G40" s="185">
        <f t="shared" si="0"/>
        <v>0</v>
      </c>
    </row>
    <row r="41" spans="3:7" x14ac:dyDescent="0.2">
      <c r="C41" s="188" t="s">
        <v>36</v>
      </c>
      <c r="D41" s="23">
        <v>220</v>
      </c>
      <c r="E41" s="265"/>
      <c r="F41" s="265"/>
      <c r="G41" s="185">
        <f t="shared" si="0"/>
        <v>0</v>
      </c>
    </row>
    <row r="42" spans="3:7" x14ac:dyDescent="0.2">
      <c r="C42" s="188" t="s">
        <v>37</v>
      </c>
      <c r="D42" s="23">
        <v>226</v>
      </c>
      <c r="E42" s="265"/>
      <c r="F42" s="265"/>
      <c r="G42" s="185">
        <f t="shared" si="0"/>
        <v>0</v>
      </c>
    </row>
    <row r="43" spans="3:7" x14ac:dyDescent="0.2">
      <c r="C43" s="188" t="s">
        <v>38</v>
      </c>
      <c r="D43" s="23">
        <v>227</v>
      </c>
      <c r="E43" s="265"/>
      <c r="F43" s="265"/>
      <c r="G43" s="185">
        <f t="shared" si="0"/>
        <v>0</v>
      </c>
    </row>
    <row r="44" spans="3:7" x14ac:dyDescent="0.2">
      <c r="C44" s="188" t="s">
        <v>39</v>
      </c>
      <c r="D44" s="23">
        <v>228</v>
      </c>
      <c r="E44" s="265"/>
      <c r="F44" s="265"/>
      <c r="G44" s="185">
        <f t="shared" si="0"/>
        <v>0</v>
      </c>
    </row>
    <row r="45" spans="3:7" x14ac:dyDescent="0.2">
      <c r="C45" s="188" t="s">
        <v>40</v>
      </c>
      <c r="D45" s="23">
        <v>231</v>
      </c>
      <c r="E45" s="265"/>
      <c r="F45" s="265"/>
      <c r="G45" s="185">
        <f t="shared" si="0"/>
        <v>0</v>
      </c>
    </row>
    <row r="46" spans="3:7" x14ac:dyDescent="0.2">
      <c r="C46" s="188" t="s">
        <v>41</v>
      </c>
      <c r="D46" s="23">
        <v>235</v>
      </c>
      <c r="E46" s="265"/>
      <c r="F46" s="265"/>
      <c r="G46" s="185">
        <f t="shared" si="0"/>
        <v>0</v>
      </c>
    </row>
    <row r="47" spans="3:7" x14ac:dyDescent="0.2">
      <c r="C47" s="188" t="s">
        <v>42</v>
      </c>
      <c r="D47" s="23">
        <v>236</v>
      </c>
      <c r="E47" s="265"/>
      <c r="F47" s="265"/>
      <c r="G47" s="185">
        <f t="shared" si="0"/>
        <v>0</v>
      </c>
    </row>
    <row r="48" spans="3:7" ht="24" x14ac:dyDescent="0.2">
      <c r="C48" s="188" t="s">
        <v>43</v>
      </c>
      <c r="D48" s="23">
        <v>237</v>
      </c>
      <c r="E48" s="265"/>
      <c r="F48" s="265"/>
      <c r="G48" s="190">
        <f t="shared" si="0"/>
        <v>0</v>
      </c>
    </row>
    <row r="49" spans="3:7" x14ac:dyDescent="0.2">
      <c r="C49" s="531" t="s">
        <v>44</v>
      </c>
      <c r="D49" s="532"/>
      <c r="E49" s="532"/>
      <c r="F49" s="532"/>
      <c r="G49" s="533"/>
    </row>
    <row r="50" spans="3:7" x14ac:dyDescent="0.2">
      <c r="C50" s="188" t="s">
        <v>45</v>
      </c>
      <c r="D50" s="23">
        <v>290</v>
      </c>
      <c r="E50" s="265"/>
      <c r="F50" s="265"/>
      <c r="G50" s="191">
        <f t="shared" si="0"/>
        <v>0</v>
      </c>
    </row>
    <row r="51" spans="3:7" x14ac:dyDescent="0.2">
      <c r="C51" s="188" t="s">
        <v>46</v>
      </c>
      <c r="D51" s="23">
        <v>291</v>
      </c>
      <c r="E51" s="265"/>
      <c r="F51" s="265"/>
      <c r="G51" s="191">
        <f t="shared" si="0"/>
        <v>0</v>
      </c>
    </row>
    <row r="52" spans="3:7" x14ac:dyDescent="0.2">
      <c r="C52" s="188" t="s">
        <v>47</v>
      </c>
      <c r="D52" s="23">
        <v>292</v>
      </c>
      <c r="E52" s="265"/>
      <c r="F52" s="265"/>
      <c r="G52" s="191">
        <f t="shared" si="0"/>
        <v>0</v>
      </c>
    </row>
    <row r="53" spans="3:7" x14ac:dyDescent="0.2">
      <c r="C53" s="188" t="s">
        <v>48</v>
      </c>
      <c r="D53" s="23">
        <v>293</v>
      </c>
      <c r="E53" s="265"/>
      <c r="F53" s="265"/>
      <c r="G53" s="191">
        <f t="shared" si="0"/>
        <v>0</v>
      </c>
    </row>
    <row r="54" spans="3:7" x14ac:dyDescent="0.2">
      <c r="C54" s="288"/>
      <c r="D54" s="23">
        <v>294</v>
      </c>
      <c r="E54" s="294"/>
      <c r="F54" s="265"/>
      <c r="G54" s="191">
        <f t="shared" si="0"/>
        <v>0</v>
      </c>
    </row>
    <row r="55" spans="3:7" x14ac:dyDescent="0.2">
      <c r="C55" s="288"/>
      <c r="D55" s="27">
        <v>295</v>
      </c>
      <c r="E55" s="265"/>
      <c r="F55" s="265"/>
      <c r="G55" s="191">
        <f t="shared" ref="G55:G70" si="1">+E55-F55</f>
        <v>0</v>
      </c>
    </row>
    <row r="56" spans="3:7" x14ac:dyDescent="0.2">
      <c r="C56" s="319" t="s">
        <v>341</v>
      </c>
      <c r="D56" s="27"/>
      <c r="E56" s="265"/>
      <c r="F56" s="265"/>
      <c r="G56" s="191">
        <f t="shared" si="1"/>
        <v>0</v>
      </c>
    </row>
    <row r="57" spans="3:7" x14ac:dyDescent="0.2">
      <c r="C57" s="319" t="s">
        <v>342</v>
      </c>
      <c r="D57" s="27"/>
      <c r="E57" s="265"/>
      <c r="F57" s="265"/>
      <c r="G57" s="191">
        <f t="shared" si="1"/>
        <v>0</v>
      </c>
    </row>
    <row r="58" spans="3:7" x14ac:dyDescent="0.2">
      <c r="C58" s="319" t="s">
        <v>343</v>
      </c>
      <c r="D58" s="27"/>
      <c r="E58" s="265"/>
      <c r="F58" s="265"/>
      <c r="G58" s="191">
        <f t="shared" si="1"/>
        <v>0</v>
      </c>
    </row>
    <row r="59" spans="3:7" x14ac:dyDescent="0.2">
      <c r="C59" s="319" t="s">
        <v>344</v>
      </c>
      <c r="D59" s="27"/>
      <c r="E59" s="265"/>
      <c r="F59" s="265"/>
      <c r="G59" s="191">
        <f t="shared" si="1"/>
        <v>0</v>
      </c>
    </row>
    <row r="60" spans="3:7" x14ac:dyDescent="0.2">
      <c r="C60" s="319" t="s">
        <v>345</v>
      </c>
      <c r="D60" s="27"/>
      <c r="E60" s="265"/>
      <c r="F60" s="265"/>
      <c r="G60" s="191">
        <f t="shared" si="1"/>
        <v>0</v>
      </c>
    </row>
    <row r="61" spans="3:7" x14ac:dyDescent="0.2">
      <c r="C61" s="288"/>
      <c r="D61" s="27"/>
      <c r="E61" s="265"/>
      <c r="F61" s="265"/>
      <c r="G61" s="191">
        <f t="shared" si="1"/>
        <v>0</v>
      </c>
    </row>
    <row r="62" spans="3:7" x14ac:dyDescent="0.2">
      <c r="C62" s="288"/>
      <c r="D62" s="27"/>
      <c r="E62" s="265"/>
      <c r="F62" s="265"/>
      <c r="G62" s="191">
        <f t="shared" si="1"/>
        <v>0</v>
      </c>
    </row>
    <row r="63" spans="3:7" x14ac:dyDescent="0.2">
      <c r="C63" s="288"/>
      <c r="D63" s="27"/>
      <c r="E63" s="265"/>
      <c r="F63" s="265"/>
      <c r="G63" s="191">
        <f t="shared" si="1"/>
        <v>0</v>
      </c>
    </row>
    <row r="64" spans="3:7" x14ac:dyDescent="0.2">
      <c r="C64" s="288"/>
      <c r="D64" s="27"/>
      <c r="E64" s="265"/>
      <c r="F64" s="265"/>
      <c r="G64" s="191">
        <f t="shared" si="1"/>
        <v>0</v>
      </c>
    </row>
    <row r="65" spans="3:7" x14ac:dyDescent="0.2">
      <c r="C65" s="288"/>
      <c r="D65" s="27"/>
      <c r="E65" s="265"/>
      <c r="F65" s="265"/>
      <c r="G65" s="191">
        <f t="shared" si="1"/>
        <v>0</v>
      </c>
    </row>
    <row r="66" spans="3:7" x14ac:dyDescent="0.2">
      <c r="C66" s="288"/>
      <c r="D66" s="27"/>
      <c r="E66" s="265"/>
      <c r="F66" s="265"/>
      <c r="G66" s="191">
        <f t="shared" si="1"/>
        <v>0</v>
      </c>
    </row>
    <row r="67" spans="3:7" x14ac:dyDescent="0.2">
      <c r="C67" s="288"/>
      <c r="D67" s="27"/>
      <c r="E67" s="265"/>
      <c r="F67" s="265"/>
      <c r="G67" s="191">
        <f t="shared" si="1"/>
        <v>0</v>
      </c>
    </row>
    <row r="68" spans="3:7" x14ac:dyDescent="0.2">
      <c r="C68" s="288"/>
      <c r="D68" s="27"/>
      <c r="E68" s="265"/>
      <c r="F68" s="265"/>
      <c r="G68" s="191">
        <f t="shared" si="1"/>
        <v>0</v>
      </c>
    </row>
    <row r="69" spans="3:7" x14ac:dyDescent="0.2">
      <c r="C69" s="288"/>
      <c r="D69" s="23"/>
      <c r="E69" s="265"/>
      <c r="F69" s="265"/>
      <c r="G69" s="191">
        <f t="shared" si="1"/>
        <v>0</v>
      </c>
    </row>
    <row r="70" spans="3:7" ht="13.5" thickBot="1" x14ac:dyDescent="0.25">
      <c r="C70" s="289"/>
      <c r="D70" s="377"/>
      <c r="E70" s="287"/>
      <c r="F70" s="287"/>
      <c r="G70" s="191">
        <f t="shared" si="1"/>
        <v>0</v>
      </c>
    </row>
    <row r="71" spans="3:7" ht="13.5" thickBot="1" x14ac:dyDescent="0.25">
      <c r="C71" s="28" t="s">
        <v>49</v>
      </c>
      <c r="D71" s="29"/>
      <c r="E71" s="30">
        <f>SUM(E13:E70)</f>
        <v>2162450</v>
      </c>
      <c r="F71" s="30">
        <f>SUM(F13:F70)</f>
        <v>0</v>
      </c>
      <c r="G71" s="290">
        <f>SUM(G13:G70)</f>
        <v>2162450</v>
      </c>
    </row>
    <row r="72" spans="3:7" x14ac:dyDescent="0.2">
      <c r="C72" s="192"/>
      <c r="D72" s="31"/>
      <c r="E72" s="32"/>
      <c r="F72" s="32"/>
      <c r="G72" s="193"/>
    </row>
    <row r="73" spans="3:7" x14ac:dyDescent="0.2">
      <c r="C73" s="194" t="s">
        <v>50</v>
      </c>
      <c r="D73" s="33"/>
      <c r="E73" s="34"/>
      <c r="F73" s="34"/>
      <c r="G73" s="195"/>
    </row>
    <row r="74" spans="3:7" x14ac:dyDescent="0.2">
      <c r="C74" s="188" t="s">
        <v>51</v>
      </c>
      <c r="D74" s="23">
        <v>401</v>
      </c>
      <c r="E74" s="294"/>
      <c r="F74" s="265"/>
      <c r="G74" s="196">
        <f t="shared" ref="G74:G107" si="2">+E74-F74</f>
        <v>0</v>
      </c>
    </row>
    <row r="75" spans="3:7" x14ac:dyDescent="0.2">
      <c r="C75" s="189" t="s">
        <v>52</v>
      </c>
      <c r="D75" s="23">
        <v>402</v>
      </c>
      <c r="E75" s="265"/>
      <c r="F75" s="265"/>
      <c r="G75" s="196">
        <f t="shared" si="2"/>
        <v>0</v>
      </c>
    </row>
    <row r="76" spans="3:7" x14ac:dyDescent="0.2">
      <c r="C76" s="188" t="s">
        <v>53</v>
      </c>
      <c r="D76" s="23">
        <v>403</v>
      </c>
      <c r="E76" s="265">
        <v>2086961</v>
      </c>
      <c r="F76" s="265"/>
      <c r="G76" s="196">
        <f t="shared" si="2"/>
        <v>2086961</v>
      </c>
    </row>
    <row r="77" spans="3:7" x14ac:dyDescent="0.2">
      <c r="C77" s="189" t="s">
        <v>54</v>
      </c>
      <c r="D77" s="23">
        <v>404</v>
      </c>
      <c r="E77" s="265"/>
      <c r="F77" s="265"/>
      <c r="G77" s="196">
        <f t="shared" si="2"/>
        <v>0</v>
      </c>
    </row>
    <row r="78" spans="3:7" x14ac:dyDescent="0.2">
      <c r="C78" s="188" t="s">
        <v>55</v>
      </c>
      <c r="D78" s="23">
        <v>405</v>
      </c>
      <c r="E78" s="265"/>
      <c r="F78" s="265"/>
      <c r="G78" s="196">
        <f t="shared" si="2"/>
        <v>0</v>
      </c>
    </row>
    <row r="79" spans="3:7" x14ac:dyDescent="0.2">
      <c r="C79" s="188" t="s">
        <v>56</v>
      </c>
      <c r="D79" s="23">
        <v>406</v>
      </c>
      <c r="E79" s="265"/>
      <c r="F79" s="265"/>
      <c r="G79" s="196">
        <f t="shared" si="2"/>
        <v>0</v>
      </c>
    </row>
    <row r="80" spans="3:7" x14ac:dyDescent="0.2">
      <c r="C80" s="188" t="s">
        <v>20</v>
      </c>
      <c r="D80" s="23">
        <v>409</v>
      </c>
      <c r="E80" s="265"/>
      <c r="F80" s="265"/>
      <c r="G80" s="196">
        <f t="shared" si="2"/>
        <v>0</v>
      </c>
    </row>
    <row r="81" spans="3:7" x14ac:dyDescent="0.2">
      <c r="C81" s="188" t="s">
        <v>57</v>
      </c>
      <c r="D81" s="23">
        <v>411</v>
      </c>
      <c r="E81" s="265"/>
      <c r="F81" s="265"/>
      <c r="G81" s="196">
        <f t="shared" si="2"/>
        <v>0</v>
      </c>
    </row>
    <row r="82" spans="3:7" x14ac:dyDescent="0.2">
      <c r="C82" s="188" t="s">
        <v>58</v>
      </c>
      <c r="D82" s="25">
        <v>413</v>
      </c>
      <c r="E82" s="265"/>
      <c r="F82" s="265"/>
      <c r="G82" s="196">
        <f t="shared" si="2"/>
        <v>0</v>
      </c>
    </row>
    <row r="83" spans="3:7" x14ac:dyDescent="0.2">
      <c r="C83" s="188" t="s">
        <v>59</v>
      </c>
      <c r="D83" s="23">
        <v>414</v>
      </c>
      <c r="E83" s="294">
        <v>1234948</v>
      </c>
      <c r="F83" s="265"/>
      <c r="G83" s="196">
        <f t="shared" si="2"/>
        <v>1234948</v>
      </c>
    </row>
    <row r="84" spans="3:7" x14ac:dyDescent="0.2">
      <c r="C84" s="188" t="s">
        <v>60</v>
      </c>
      <c r="D84" s="23">
        <v>416</v>
      </c>
      <c r="E84" s="265"/>
      <c r="F84" s="265"/>
      <c r="G84" s="196">
        <f t="shared" si="2"/>
        <v>0</v>
      </c>
    </row>
    <row r="85" spans="3:7" x14ac:dyDescent="0.2">
      <c r="C85" s="188" t="s">
        <v>61</v>
      </c>
      <c r="D85" s="23">
        <v>305</v>
      </c>
      <c r="E85" s="265"/>
      <c r="F85" s="265"/>
      <c r="G85" s="196">
        <f t="shared" si="2"/>
        <v>0</v>
      </c>
    </row>
    <row r="86" spans="3:7" x14ac:dyDescent="0.2">
      <c r="C86" s="188" t="s">
        <v>62</v>
      </c>
      <c r="D86" s="23">
        <v>306</v>
      </c>
      <c r="E86" s="265"/>
      <c r="F86" s="265"/>
      <c r="G86" s="196">
        <f t="shared" si="2"/>
        <v>0</v>
      </c>
    </row>
    <row r="87" spans="3:7" x14ac:dyDescent="0.2">
      <c r="C87" s="197" t="s">
        <v>63</v>
      </c>
      <c r="D87" s="23"/>
      <c r="E87" s="265"/>
      <c r="F87" s="265"/>
      <c r="G87" s="191"/>
    </row>
    <row r="88" spans="3:7" x14ac:dyDescent="0.2">
      <c r="C88" s="188"/>
      <c r="D88" s="23"/>
      <c r="E88" s="265"/>
      <c r="F88" s="265"/>
      <c r="G88" s="191"/>
    </row>
    <row r="89" spans="3:7" x14ac:dyDescent="0.2">
      <c r="C89" s="189" t="s">
        <v>64</v>
      </c>
      <c r="D89" s="23">
        <v>390</v>
      </c>
      <c r="E89" s="265"/>
      <c r="F89" s="265"/>
      <c r="G89" s="196">
        <f t="shared" si="2"/>
        <v>0</v>
      </c>
    </row>
    <row r="90" spans="3:7" x14ac:dyDescent="0.2">
      <c r="C90" s="189" t="s">
        <v>65</v>
      </c>
      <c r="D90" s="23">
        <v>391</v>
      </c>
      <c r="E90" s="265"/>
      <c r="F90" s="265"/>
      <c r="G90" s="196">
        <f t="shared" si="2"/>
        <v>0</v>
      </c>
    </row>
    <row r="91" spans="3:7" x14ac:dyDescent="0.2">
      <c r="C91" s="188" t="s">
        <v>66</v>
      </c>
      <c r="D91" s="23">
        <v>392</v>
      </c>
      <c r="E91" s="265"/>
      <c r="F91" s="265"/>
      <c r="G91" s="196">
        <f t="shared" si="2"/>
        <v>0</v>
      </c>
    </row>
    <row r="92" spans="3:7" x14ac:dyDescent="0.2">
      <c r="C92" s="265"/>
      <c r="D92" s="23">
        <v>393</v>
      </c>
      <c r="E92" s="265"/>
      <c r="F92" s="265"/>
      <c r="G92" s="196">
        <f t="shared" si="2"/>
        <v>0</v>
      </c>
    </row>
    <row r="93" spans="3:7" x14ac:dyDescent="0.2">
      <c r="C93" s="265"/>
      <c r="D93" s="23">
        <v>394</v>
      </c>
      <c r="E93" s="265"/>
      <c r="F93" s="265"/>
      <c r="G93" s="196">
        <f t="shared" si="2"/>
        <v>0</v>
      </c>
    </row>
    <row r="94" spans="3:7" x14ac:dyDescent="0.2">
      <c r="C94" s="188" t="s">
        <v>346</v>
      </c>
      <c r="D94" s="27"/>
      <c r="E94" s="265"/>
      <c r="F94" s="265"/>
      <c r="G94" s="191">
        <f t="shared" si="2"/>
        <v>0</v>
      </c>
    </row>
    <row r="95" spans="3:7" x14ac:dyDescent="0.2">
      <c r="C95" s="188" t="s">
        <v>347</v>
      </c>
      <c r="D95" s="27"/>
      <c r="E95" s="265"/>
      <c r="F95" s="265"/>
      <c r="G95" s="191">
        <f t="shared" si="2"/>
        <v>0</v>
      </c>
    </row>
    <row r="96" spans="3:7" x14ac:dyDescent="0.2">
      <c r="C96" s="188" t="s">
        <v>348</v>
      </c>
      <c r="D96" s="27"/>
      <c r="E96" s="265"/>
      <c r="F96" s="265"/>
      <c r="G96" s="191">
        <f t="shared" si="2"/>
        <v>0</v>
      </c>
    </row>
    <row r="97" spans="3:7" x14ac:dyDescent="0.2">
      <c r="C97" s="188" t="s">
        <v>349</v>
      </c>
      <c r="D97" s="27"/>
      <c r="E97" s="265"/>
      <c r="F97" s="265"/>
      <c r="G97" s="191">
        <f t="shared" si="2"/>
        <v>0</v>
      </c>
    </row>
    <row r="98" spans="3:7" x14ac:dyDescent="0.2">
      <c r="C98" s="188" t="s">
        <v>350</v>
      </c>
      <c r="D98" s="27"/>
      <c r="E98" s="265"/>
      <c r="F98" s="265"/>
      <c r="G98" s="191">
        <f t="shared" si="2"/>
        <v>0</v>
      </c>
    </row>
    <row r="99" spans="3:7" x14ac:dyDescent="0.2">
      <c r="C99" s="188" t="s">
        <v>351</v>
      </c>
      <c r="D99" s="27"/>
      <c r="E99" s="265"/>
      <c r="F99" s="265"/>
      <c r="G99" s="191">
        <f t="shared" si="2"/>
        <v>0</v>
      </c>
    </row>
    <row r="100" spans="3:7" x14ac:dyDescent="0.2">
      <c r="C100" s="188" t="s">
        <v>352</v>
      </c>
      <c r="D100" s="27"/>
      <c r="E100" s="265">
        <v>45000</v>
      </c>
      <c r="F100" s="265"/>
      <c r="G100" s="191">
        <f t="shared" si="2"/>
        <v>45000</v>
      </c>
    </row>
    <row r="101" spans="3:7" x14ac:dyDescent="0.2">
      <c r="C101" s="288"/>
      <c r="D101" s="27"/>
      <c r="E101" s="265"/>
      <c r="F101" s="265"/>
      <c r="G101" s="191">
        <f t="shared" si="2"/>
        <v>0</v>
      </c>
    </row>
    <row r="102" spans="3:7" x14ac:dyDescent="0.2">
      <c r="C102" s="288"/>
      <c r="D102" s="27"/>
      <c r="E102" s="265"/>
      <c r="F102" s="265"/>
      <c r="G102" s="191">
        <f t="shared" si="2"/>
        <v>0</v>
      </c>
    </row>
    <row r="103" spans="3:7" x14ac:dyDescent="0.2">
      <c r="C103" s="288"/>
      <c r="D103" s="27"/>
      <c r="E103" s="265"/>
      <c r="F103" s="265"/>
      <c r="G103" s="191">
        <f t="shared" si="2"/>
        <v>0</v>
      </c>
    </row>
    <row r="104" spans="3:7" x14ac:dyDescent="0.2">
      <c r="C104" s="288"/>
      <c r="D104" s="27"/>
      <c r="E104" s="265"/>
      <c r="F104" s="265"/>
      <c r="G104" s="191">
        <f t="shared" si="2"/>
        <v>0</v>
      </c>
    </row>
    <row r="105" spans="3:7" x14ac:dyDescent="0.2">
      <c r="C105" s="288"/>
      <c r="D105" s="27"/>
      <c r="E105" s="265"/>
      <c r="F105" s="265"/>
      <c r="G105" s="191">
        <f t="shared" si="2"/>
        <v>0</v>
      </c>
    </row>
    <row r="106" spans="3:7" x14ac:dyDescent="0.2">
      <c r="C106" s="288"/>
      <c r="D106" s="27"/>
      <c r="E106" s="265"/>
      <c r="F106" s="265"/>
      <c r="G106" s="191">
        <f t="shared" si="2"/>
        <v>0</v>
      </c>
    </row>
    <row r="107" spans="3:7" x14ac:dyDescent="0.2">
      <c r="C107" s="288"/>
      <c r="D107" s="23"/>
      <c r="E107" s="265"/>
      <c r="F107" s="265"/>
      <c r="G107" s="191">
        <f t="shared" si="2"/>
        <v>0</v>
      </c>
    </row>
    <row r="108" spans="3:7" x14ac:dyDescent="0.2">
      <c r="C108" s="265"/>
      <c r="D108" s="23"/>
      <c r="E108" s="265"/>
      <c r="F108" s="265"/>
      <c r="G108" s="196"/>
    </row>
    <row r="109" spans="3:7" x14ac:dyDescent="0.2">
      <c r="C109" s="198" t="s">
        <v>67</v>
      </c>
      <c r="D109" s="23"/>
      <c r="E109" s="37">
        <f>SUM(E74:E108)</f>
        <v>3366909</v>
      </c>
      <c r="F109" s="37">
        <f>SUM(F74:F108)</f>
        <v>0</v>
      </c>
      <c r="G109" s="202">
        <f>SUM(G74:G108)</f>
        <v>3366909</v>
      </c>
    </row>
    <row r="110" spans="3:7" x14ac:dyDescent="0.2">
      <c r="C110" s="199"/>
      <c r="D110" s="23"/>
      <c r="E110" s="39"/>
      <c r="F110" s="39"/>
      <c r="G110" s="200"/>
    </row>
    <row r="111" spans="3:7" x14ac:dyDescent="0.2">
      <c r="C111" s="201" t="s">
        <v>68</v>
      </c>
      <c r="D111" s="23"/>
      <c r="E111" s="37">
        <f>+E12+E71-E109</f>
        <v>471879</v>
      </c>
      <c r="F111" s="37">
        <f>+F12+F71-F109</f>
        <v>0</v>
      </c>
      <c r="G111" s="202">
        <f>+G12+G71-G109</f>
        <v>471879</v>
      </c>
    </row>
    <row r="112" spans="3:7" ht="19.5" customHeight="1" x14ac:dyDescent="0.2">
      <c r="C112" s="534"/>
      <c r="D112" s="535"/>
      <c r="E112" s="535"/>
      <c r="F112" s="535"/>
      <c r="G112" s="536"/>
    </row>
    <row r="113" spans="3:7" x14ac:dyDescent="0.2">
      <c r="C113" s="199" t="s">
        <v>69</v>
      </c>
      <c r="D113" s="23">
        <v>311</v>
      </c>
      <c r="E113" s="265"/>
      <c r="F113" s="265"/>
      <c r="G113" s="196">
        <f>+E113-F113</f>
        <v>0</v>
      </c>
    </row>
    <row r="114" spans="3:7" x14ac:dyDescent="0.2">
      <c r="C114" s="199" t="s">
        <v>70</v>
      </c>
      <c r="D114" s="23">
        <v>320</v>
      </c>
      <c r="E114" s="265"/>
      <c r="F114" s="265"/>
      <c r="G114" s="196">
        <f>+E114-F114</f>
        <v>0</v>
      </c>
    </row>
    <row r="115" spans="3:7" x14ac:dyDescent="0.2">
      <c r="C115" s="199" t="s">
        <v>71</v>
      </c>
      <c r="D115" s="23">
        <v>331</v>
      </c>
      <c r="E115" s="265">
        <v>390284</v>
      </c>
      <c r="F115" s="265"/>
      <c r="G115" s="196">
        <f>+E115-F115</f>
        <v>390284</v>
      </c>
    </row>
    <row r="116" spans="3:7" ht="24" x14ac:dyDescent="0.2">
      <c r="C116" s="199" t="s">
        <v>72</v>
      </c>
      <c r="D116" s="23">
        <v>332</v>
      </c>
      <c r="E116" s="265"/>
      <c r="F116" s="485"/>
      <c r="G116" s="196">
        <f>+E116-F116</f>
        <v>0</v>
      </c>
    </row>
    <row r="117" spans="3:7" x14ac:dyDescent="0.2">
      <c r="C117" s="199" t="s">
        <v>73</v>
      </c>
      <c r="D117" s="23">
        <v>335</v>
      </c>
      <c r="E117" s="265"/>
      <c r="F117" s="265"/>
      <c r="G117" s="196">
        <f>+E117-F117</f>
        <v>0</v>
      </c>
    </row>
    <row r="118" spans="3:7" x14ac:dyDescent="0.2">
      <c r="C118" s="199"/>
      <c r="D118" s="23"/>
      <c r="E118" s="41"/>
      <c r="F118" s="41"/>
      <c r="G118" s="191"/>
    </row>
    <row r="119" spans="3:7" ht="13.5" thickBot="1" x14ac:dyDescent="0.25">
      <c r="C119" s="203" t="s">
        <v>74</v>
      </c>
      <c r="D119" s="204"/>
      <c r="E119" s="205">
        <f>+E111-SUM(E113:E117)</f>
        <v>81595</v>
      </c>
      <c r="F119" s="205">
        <f>+F111-SUM(F113:F117)</f>
        <v>0</v>
      </c>
      <c r="G119" s="206">
        <f>+G111-SUM(G113:G117)</f>
        <v>81595</v>
      </c>
    </row>
  </sheetData>
  <mergeCells count="6">
    <mergeCell ref="C49:G49"/>
    <mergeCell ref="C112:G112"/>
    <mergeCell ref="C1:E1"/>
    <mergeCell ref="C2:I2"/>
    <mergeCell ref="C3:I3"/>
    <mergeCell ref="C4:I4"/>
  </mergeCells>
  <phoneticPr fontId="3" type="noConversion"/>
  <conditionalFormatting sqref="G113:G117">
    <cfRule type="cellIs" dxfId="21" priority="1" stopIfTrue="1" operator="lessThan">
      <formula>0</formula>
    </cfRule>
  </conditionalFormatting>
  <conditionalFormatting sqref="E113:F117 E14:F48 E12:F12 C54:C70 E50:F70 E74:F108 C92:C93 C101:C108">
    <cfRule type="expression" dxfId="20" priority="2" stopIfTrue="1">
      <formula>ISBLANK(C12)</formula>
    </cfRule>
  </conditionalFormatting>
  <conditionalFormatting sqref="G12 G14:G48 G50:G70 G74:G86 G89:G108">
    <cfRule type="cellIs" dxfId="19" priority="3" stopIfTrue="1" operator="lessThan">
      <formula>0</formula>
    </cfRule>
  </conditionalFormatting>
  <pageMargins left="0.35433070866141736" right="0.15748031496062992" top="0.39370078740157483" bottom="0.39370078740157483" header="0.51181102362204722" footer="0.51181102362204722"/>
  <pageSetup scale="75" orientation="portrait" r:id="rId1"/>
  <headerFooter alignWithMargins="0"/>
  <rowBreaks count="1" manualBreakCount="1">
    <brk id="61" max="6" man="1"/>
  </rowBreaks>
  <colBreaks count="2" manualBreakCount="2">
    <brk id="7" max="118" man="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42</vt:i4>
      </vt:variant>
    </vt:vector>
  </HeadingPairs>
  <TitlesOfParts>
    <vt:vector size="64" baseType="lpstr">
      <vt:lpstr>1. Info</vt:lpstr>
      <vt:lpstr>Table of Contents</vt:lpstr>
      <vt:lpstr>A. Data Input Sheet</vt:lpstr>
      <vt:lpstr>B. Tax Rates &amp; Exemptions</vt:lpstr>
      <vt:lpstr>C. Sch 8 Hist</vt:lpstr>
      <vt:lpstr>D. Schedule 10 CEC Hist</vt:lpstr>
      <vt:lpstr>E. Sch 13 Tax Reserves Hist</vt:lpstr>
      <vt:lpstr>F. Sch 7-1 Loss Cfwd Hist</vt:lpstr>
      <vt:lpstr>G. Adj. Taxable Income Historic</vt:lpstr>
      <vt:lpstr>H. PILs,Tax Provision Historic</vt:lpstr>
      <vt:lpstr>I. Schedule 8 CCA Bridge Year</vt:lpstr>
      <vt:lpstr>J. Schedule 10 CEC Bridge Year</vt:lpstr>
      <vt:lpstr>K. Sch 13 Tax Reserves Bridge</vt:lpstr>
      <vt:lpstr>L. Sch 7-1 Loss Cfwd Bridge</vt:lpstr>
      <vt:lpstr>M. Adj. Taxable Income Bridge</vt:lpstr>
      <vt:lpstr>N. PILs,Tax Provision Bridge</vt:lpstr>
      <vt:lpstr>O. Schedule 8 CCA Test Year  </vt:lpstr>
      <vt:lpstr>P. Schedule 10 CEC Test Year</vt:lpstr>
      <vt:lpstr>Q Sch 13 Tax Reserve Test Year</vt:lpstr>
      <vt:lpstr>R. Sch 7-1 Loss Cfwd</vt:lpstr>
      <vt:lpstr>S. Taxable Income Test Year</vt:lpstr>
      <vt:lpstr>T. PILs,Tax Provision </vt:lpstr>
      <vt:lpstr>Index</vt:lpstr>
      <vt:lpstr>'A. Data Input Sheet'!Print_Area</vt:lpstr>
      <vt:lpstr>'B. Tax Rates &amp; Exemptions'!Print_Area</vt:lpstr>
      <vt:lpstr>'C. Sch 8 Hist'!Print_Area</vt:lpstr>
      <vt:lpstr>'D. Schedule 10 CEC Hist'!Print_Area</vt:lpstr>
      <vt:lpstr>'E. Sch 13 Tax Reserves Hist'!Print_Area</vt:lpstr>
      <vt:lpstr>'F. Sch 7-1 Loss Cfwd Hist'!Print_Area</vt:lpstr>
      <vt:lpstr>'G. Adj. Taxable Income Historic'!Print_Area</vt:lpstr>
      <vt:lpstr>'H. PILs,Tax Provision Historic'!Print_Area</vt:lpstr>
      <vt:lpstr>'I. Schedule 8 CCA Bridge Year'!Print_Area</vt:lpstr>
      <vt:lpstr>'J. Schedule 10 CEC Bridge Year'!Print_Area</vt:lpstr>
      <vt:lpstr>'L. Sch 7-1 Loss Cfwd Bridge'!Print_Area</vt:lpstr>
      <vt:lpstr>'M. Adj. Taxable Income Bridge'!Print_Area</vt:lpstr>
      <vt:lpstr>'N. PILs,Tax Provision Bridge'!Print_Area</vt:lpstr>
      <vt:lpstr>'P. Schedule 10 CEC Test Year'!Print_Area</vt:lpstr>
      <vt:lpstr>'R. Sch 7-1 Loss Cfwd'!Print_Area</vt:lpstr>
      <vt:lpstr>'S. Taxable Income Test Year'!Print_Area</vt:lpstr>
      <vt:lpstr>'T. PILs,Tax Provision '!Print_Area</vt:lpstr>
      <vt:lpstr>'Table of Contents'!Print_Area</vt:lpstr>
      <vt:lpstr>'M. Adj. Taxable Income Bridge'!Print_Titles</vt:lpstr>
      <vt:lpstr>Start_1</vt:lpstr>
      <vt:lpstr>Start_10</vt:lpstr>
      <vt:lpstr>Start_11</vt:lpstr>
      <vt:lpstr>Start_12</vt:lpstr>
      <vt:lpstr>Start_13</vt:lpstr>
      <vt:lpstr>Start_14</vt:lpstr>
      <vt:lpstr>Start_15</vt:lpstr>
      <vt:lpstr>Start_16</vt:lpstr>
      <vt:lpstr>Start_17</vt:lpstr>
      <vt:lpstr>Start_18</vt:lpstr>
      <vt:lpstr>Start_19</vt:lpstr>
      <vt:lpstr>Start_20</vt:lpstr>
      <vt:lpstr>Start_21</vt:lpstr>
      <vt:lpstr>Start_22</vt:lpstr>
      <vt:lpstr>Start_23</vt:lpstr>
      <vt:lpstr>Start_3</vt:lpstr>
      <vt:lpstr>Start_4</vt:lpstr>
      <vt:lpstr>Start_5</vt:lpstr>
      <vt:lpstr>Start_6</vt:lpstr>
      <vt:lpstr>Start_7</vt:lpstr>
      <vt:lpstr>Start_8</vt:lpstr>
      <vt:lpstr>Start_9</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Sladjana Krljanac</cp:lastModifiedBy>
  <cp:lastPrinted>2014-04-30T00:22:21Z</cp:lastPrinted>
  <dcterms:created xsi:type="dcterms:W3CDTF">2009-04-07T15:39:48Z</dcterms:created>
  <dcterms:modified xsi:type="dcterms:W3CDTF">2014-04-30T19:00:52Z</dcterms:modified>
</cp:coreProperties>
</file>