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995" yWindow="15" windowWidth="19950" windowHeight="11760"/>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Appendix">""""</definedName>
    <definedName name="AppNumber">"EB-2014-0113_x000D_"</definedName>
    <definedName name="Attachment">""""</definedName>
    <definedName name="contactf" localSheetId="0">#REF!</definedName>
    <definedName name="contactf">#REF!</definedName>
    <definedName name="Distributor">"St. Thomas Energy Inc._x000D_"</definedName>
    <definedName name="Exhibit">"Exhibit 0"</definedName>
    <definedName name="FileDate">"April,25,2014"</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1">'2. 2013 Continuity Schedule'!$CJ$19:$CZ$88</definedName>
    <definedName name="_xlnm.Print_Area" localSheetId="2">'3. Appendix A'!$B$1:$F$69</definedName>
    <definedName name="_xlnm.Print_Area" localSheetId="5">'6. Rate Rider Calculations'!$A$1:$F$68</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chedule">"Schedule 0"</definedName>
    <definedName name="Tab">"Tab 0"</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D52" i="13" l="1"/>
  <c r="J55" i="14"/>
  <c r="J20" i="14"/>
  <c r="J40" i="14"/>
  <c r="DB79" i="2" l="1"/>
  <c r="DA79" i="2"/>
  <c r="DB72" i="2"/>
  <c r="DB60" i="2"/>
  <c r="DB54" i="2"/>
  <c r="DB53" i="2"/>
  <c r="DB43" i="2"/>
  <c r="DB34" i="2"/>
  <c r="DB32" i="2"/>
  <c r="DB29" i="2"/>
  <c r="DB28" i="2"/>
  <c r="DB27" i="2"/>
  <c r="DB26" i="2"/>
  <c r="DB25" i="2"/>
  <c r="N25" i="12" l="1"/>
  <c r="N24" i="12"/>
  <c r="N23" i="12"/>
  <c r="N22" i="12"/>
  <c r="N21" i="12"/>
  <c r="CZ88" i="2" l="1"/>
  <c r="CZ87" i="2"/>
  <c r="CZ86" i="2"/>
  <c r="CZ83" i="2"/>
  <c r="CZ82" i="2"/>
  <c r="CZ80" i="2"/>
  <c r="CZ79" i="2"/>
  <c r="CZ78" i="2"/>
  <c r="CZ77" i="2"/>
  <c r="CZ72" i="2"/>
  <c r="CZ67" i="2"/>
  <c r="CZ66" i="2"/>
  <c r="CZ65" i="2"/>
  <c r="CZ61" i="2"/>
  <c r="CZ60" i="2"/>
  <c r="CZ59" i="2"/>
  <c r="CZ58" i="2"/>
  <c r="CZ57" i="2"/>
  <c r="CZ56" i="2"/>
  <c r="CZ55" i="2"/>
  <c r="CZ54" i="2"/>
  <c r="CZ53" i="2"/>
  <c r="CZ52" i="2"/>
  <c r="CZ51" i="2"/>
  <c r="CZ50" i="2"/>
  <c r="CZ49" i="2"/>
  <c r="CZ48" i="2"/>
  <c r="CZ47" i="2"/>
  <c r="CZ46" i="2"/>
  <c r="CZ45" i="2"/>
  <c r="CZ44" i="2"/>
  <c r="CZ43" i="2"/>
  <c r="CZ42" i="2"/>
  <c r="CZ41" i="2"/>
  <c r="CZ34" i="2"/>
  <c r="CZ33" i="2"/>
  <c r="CZ32" i="2"/>
  <c r="CZ31" i="2"/>
  <c r="CZ30" i="2"/>
  <c r="CZ29" i="2"/>
  <c r="CZ28" i="2"/>
  <c r="CZ27" i="2"/>
  <c r="CZ26" i="2"/>
  <c r="CZ25" i="2"/>
  <c r="CY25" i="2"/>
  <c r="CY88" i="2"/>
  <c r="CY87" i="2"/>
  <c r="CY86" i="2"/>
  <c r="CY83" i="2"/>
  <c r="CY82" i="2"/>
  <c r="CY80" i="2"/>
  <c r="CY79" i="2"/>
  <c r="CY78" i="2"/>
  <c r="CY77" i="2"/>
  <c r="CY72" i="2"/>
  <c r="CY67" i="2"/>
  <c r="CY66" i="2"/>
  <c r="CY65" i="2"/>
  <c r="CY61" i="2"/>
  <c r="CY60" i="2"/>
  <c r="CY59" i="2"/>
  <c r="CY58" i="2"/>
  <c r="CY57" i="2"/>
  <c r="CY56" i="2"/>
  <c r="CY55" i="2"/>
  <c r="CY54" i="2"/>
  <c r="CY53" i="2"/>
  <c r="CY52" i="2"/>
  <c r="CY51" i="2"/>
  <c r="CY50" i="2"/>
  <c r="CY49" i="2"/>
  <c r="CY48" i="2"/>
  <c r="CY47" i="2"/>
  <c r="CY46" i="2"/>
  <c r="CY45" i="2"/>
  <c r="CY44" i="2"/>
  <c r="CY43" i="2"/>
  <c r="CY42" i="2"/>
  <c r="CY41" i="2"/>
  <c r="CY34" i="2"/>
  <c r="CY33" i="2"/>
  <c r="CY32" i="2"/>
  <c r="CY31" i="2"/>
  <c r="CY30" i="2"/>
  <c r="CY29" i="2"/>
  <c r="CY28" i="2"/>
  <c r="CY27" i="2"/>
  <c r="CY26" i="2"/>
  <c r="CY24" i="2"/>
  <c r="DE25" i="2"/>
  <c r="DA72" i="2" l="1"/>
  <c r="DA60" i="2"/>
  <c r="DA54" i="2"/>
  <c r="DA53" i="2"/>
  <c r="DA43" i="2"/>
  <c r="CK60" i="2"/>
  <c r="BX54" i="2" l="1"/>
  <c r="CF43" i="2"/>
  <c r="BS43" i="2"/>
  <c r="BN43" i="2"/>
  <c r="DA32" i="2" l="1"/>
  <c r="BW34" i="2" l="1"/>
  <c r="DE88" i="2"/>
  <c r="DE83" i="2"/>
  <c r="DE82" i="2"/>
  <c r="DE80" i="2"/>
  <c r="DE77" i="2"/>
  <c r="DE67" i="2"/>
  <c r="DE65" i="2"/>
  <c r="DE61" i="2"/>
  <c r="DE59" i="2"/>
  <c r="DE58" i="2"/>
  <c r="DE57" i="2"/>
  <c r="DE56" i="2"/>
  <c r="DE55" i="2"/>
  <c r="DE52" i="2"/>
  <c r="DE51" i="2"/>
  <c r="DE50" i="2"/>
  <c r="DE49" i="2"/>
  <c r="DE48" i="2"/>
  <c r="DE47" i="2"/>
  <c r="DE46" i="2"/>
  <c r="DE45" i="2"/>
  <c r="DE44" i="2"/>
  <c r="DE42" i="2"/>
  <c r="DE41" i="2"/>
  <c r="DE38" i="2"/>
  <c r="DE31" i="2"/>
  <c r="DE30" i="2"/>
  <c r="DE29" i="2"/>
  <c r="DE28" i="2"/>
  <c r="DE27" i="2"/>
  <c r="DE26" i="2"/>
  <c r="DE24" i="2"/>
  <c r="CQ83" i="2" l="1"/>
  <c r="CQ82" i="2"/>
  <c r="CU63" i="2"/>
  <c r="CT63" i="2"/>
  <c r="CS63" i="2"/>
  <c r="CP63" i="2"/>
  <c r="CO63" i="2"/>
  <c r="CN63" i="2"/>
  <c r="CM63" i="2"/>
  <c r="CL63" i="2"/>
  <c r="CK63" i="2"/>
  <c r="CU38" i="2"/>
  <c r="CT38" i="2"/>
  <c r="CS38" i="2"/>
  <c r="CP38" i="2"/>
  <c r="CO38" i="2"/>
  <c r="CN38" i="2"/>
  <c r="CM38" i="2"/>
  <c r="CL38" i="2"/>
  <c r="CK38" i="2"/>
  <c r="CU36" i="2"/>
  <c r="CU37" i="2" s="1"/>
  <c r="CT36" i="2"/>
  <c r="CS36" i="2"/>
  <c r="CP36" i="2"/>
  <c r="CP37" i="2" s="1"/>
  <c r="CO36" i="2"/>
  <c r="CN36" i="2"/>
  <c r="CN37" i="2" s="1"/>
  <c r="CM36" i="2"/>
  <c r="CL36" i="2"/>
  <c r="CK36" i="2"/>
  <c r="CN69" i="2" l="1"/>
  <c r="CN75" i="2" s="1"/>
  <c r="CS37" i="2"/>
  <c r="CS69" i="2"/>
  <c r="CS75" i="2" s="1"/>
  <c r="CM69" i="2"/>
  <c r="CM75" i="2" s="1"/>
  <c r="CL37" i="2"/>
  <c r="CK69" i="2"/>
  <c r="CK75" i="2" s="1"/>
  <c r="CO69" i="2"/>
  <c r="CO75" i="2" s="1"/>
  <c r="CT69" i="2"/>
  <c r="CT75" i="2" s="1"/>
  <c r="CM37" i="2"/>
  <c r="CU69" i="2"/>
  <c r="CU75" i="2" s="1"/>
  <c r="CT37" i="2"/>
  <c r="CL69" i="2"/>
  <c r="CL75" i="2" s="1"/>
  <c r="CP69" i="2"/>
  <c r="CP75" i="2" s="1"/>
  <c r="CK37" i="2"/>
  <c r="CO37" i="2"/>
  <c r="G76" i="14"/>
  <c r="G77" i="14"/>
  <c r="G78" i="14"/>
  <c r="G79" i="14"/>
  <c r="G80" i="14"/>
  <c r="G81" i="14"/>
  <c r="G82" i="14"/>
  <c r="G83" i="14"/>
  <c r="G84" i="14"/>
  <c r="G85" i="14"/>
  <c r="G86" i="14"/>
  <c r="G87" i="14"/>
  <c r="G88" i="14"/>
  <c r="G89" i="14"/>
  <c r="G90" i="14"/>
  <c r="G91" i="14"/>
  <c r="G92" i="14"/>
  <c r="G93" i="14"/>
  <c r="G94" i="14"/>
  <c r="G75" i="14"/>
  <c r="N41" i="12" l="1"/>
  <c r="D76" i="14" l="1"/>
  <c r="D77" i="14"/>
  <c r="D78" i="14"/>
  <c r="D79" i="14"/>
  <c r="D80" i="14"/>
  <c r="D81" i="14"/>
  <c r="D84" i="14"/>
  <c r="D75" i="14"/>
  <c r="C94" i="14"/>
  <c r="D94" i="14" s="1"/>
  <c r="C93" i="14"/>
  <c r="D93" i="14" s="1"/>
  <c r="C92" i="14"/>
  <c r="D92" i="14" s="1"/>
  <c r="C91" i="14"/>
  <c r="D91" i="14" s="1"/>
  <c r="C90" i="14"/>
  <c r="D90" i="14" s="1"/>
  <c r="C89" i="14"/>
  <c r="D89" i="14" s="1"/>
  <c r="C88" i="14"/>
  <c r="D88" i="14" s="1"/>
  <c r="C87" i="14"/>
  <c r="D87" i="14" s="1"/>
  <c r="C86" i="14"/>
  <c r="D86" i="14" s="1"/>
  <c r="C85" i="14"/>
  <c r="D85" i="14" s="1"/>
  <c r="C83" i="14"/>
  <c r="D83" i="14" s="1"/>
  <c r="C82" i="14"/>
  <c r="D82" i="14" s="1"/>
  <c r="F36" i="2" l="1"/>
  <c r="G36" i="2"/>
  <c r="H36" i="2"/>
  <c r="J36" i="2"/>
  <c r="K36" i="2"/>
  <c r="L36" i="2"/>
  <c r="M36" i="2"/>
  <c r="P36" i="2"/>
  <c r="Q36" i="2"/>
  <c r="R36" i="2"/>
  <c r="U36" i="2"/>
  <c r="V36" i="2"/>
  <c r="W36" i="2"/>
  <c r="Z36" i="2"/>
  <c r="AA36" i="2"/>
  <c r="AB36" i="2"/>
  <c r="AE36" i="2"/>
  <c r="AF36" i="2"/>
  <c r="AG36" i="2"/>
  <c r="AJ36" i="2"/>
  <c r="AK36" i="2"/>
  <c r="AL36" i="2"/>
  <c r="AO36" i="2"/>
  <c r="AP36" i="2"/>
  <c r="AQ36" i="2"/>
  <c r="AT36" i="2"/>
  <c r="AU36" i="2"/>
  <c r="AV36" i="2"/>
  <c r="AY36" i="2"/>
  <c r="AZ36" i="2"/>
  <c r="BA36" i="2"/>
  <c r="BD36" i="2"/>
  <c r="BE36" i="2"/>
  <c r="BF36" i="2"/>
  <c r="BI36" i="2"/>
  <c r="BJ36" i="2"/>
  <c r="BK36" i="2"/>
  <c r="BN36" i="2"/>
  <c r="BO36" i="2"/>
  <c r="BP36" i="2"/>
  <c r="BS36" i="2"/>
  <c r="BT36" i="2"/>
  <c r="BU36" i="2"/>
  <c r="BX36" i="2"/>
  <c r="BY36" i="2"/>
  <c r="BZ36" i="2"/>
  <c r="CA36" i="2"/>
  <c r="CB36" i="2"/>
  <c r="CC36" i="2"/>
  <c r="CF36" i="2"/>
  <c r="CG36" i="2"/>
  <c r="CH36" i="2"/>
  <c r="CW36" i="2"/>
  <c r="CX36" i="2"/>
  <c r="DB36" i="2"/>
  <c r="DD36" i="2"/>
  <c r="E36" i="2"/>
  <c r="CE83" i="2"/>
  <c r="CI83" i="2" s="1"/>
  <c r="CH63" i="2"/>
  <c r="CG63" i="2"/>
  <c r="CF63" i="2"/>
  <c r="CC63" i="2"/>
  <c r="CB63" i="2"/>
  <c r="CA63" i="2"/>
  <c r="BZ63" i="2"/>
  <c r="BY63" i="2"/>
  <c r="BX63" i="2"/>
  <c r="CH38" i="2"/>
  <c r="CG38" i="2"/>
  <c r="CF38" i="2"/>
  <c r="CC38" i="2"/>
  <c r="CB38" i="2"/>
  <c r="CA38" i="2"/>
  <c r="BZ38" i="2"/>
  <c r="BY38" i="2"/>
  <c r="BX38" i="2"/>
  <c r="N34" i="2"/>
  <c r="T34" i="2" s="1"/>
  <c r="X34" i="2" s="1"/>
  <c r="AD34" i="2" s="1"/>
  <c r="AH34" i="2" s="1"/>
  <c r="AN34" i="2" s="1"/>
  <c r="AR34" i="2" s="1"/>
  <c r="AX34" i="2" s="1"/>
  <c r="BB34" i="2" s="1"/>
  <c r="BH34" i="2" s="1"/>
  <c r="BL34" i="2" s="1"/>
  <c r="BR34" i="2" s="1"/>
  <c r="BV34" i="2" s="1"/>
  <c r="CE34" i="2" s="1"/>
  <c r="CI34" i="2" s="1"/>
  <c r="I34" i="2"/>
  <c r="O34" i="2" s="1"/>
  <c r="S34" i="2" s="1"/>
  <c r="Y34" i="2" s="1"/>
  <c r="AC34" i="2" s="1"/>
  <c r="AI34" i="2" s="1"/>
  <c r="AM34" i="2" s="1"/>
  <c r="AS34" i="2" s="1"/>
  <c r="AW34" i="2" s="1"/>
  <c r="BC34" i="2" s="1"/>
  <c r="BG34" i="2" s="1"/>
  <c r="BQ34" i="2" s="1"/>
  <c r="BZ69" i="2" l="1"/>
  <c r="BZ75" i="2" s="1"/>
  <c r="BX37" i="2"/>
  <c r="CF37" i="2"/>
  <c r="CR83" i="2"/>
  <c r="CV83" i="2" s="1"/>
  <c r="CR34" i="2"/>
  <c r="CV34" i="2" s="1"/>
  <c r="CA37" i="2"/>
  <c r="CG37" i="2"/>
  <c r="CH69" i="2"/>
  <c r="CH75" i="2" s="1"/>
  <c r="CG69" i="2"/>
  <c r="CG75" i="2" s="1"/>
  <c r="BX69" i="2"/>
  <c r="BX75" i="2" s="1"/>
  <c r="CB69" i="2"/>
  <c r="CB75" i="2" s="1"/>
  <c r="CH37" i="2"/>
  <c r="BZ37" i="2"/>
  <c r="CD34" i="2"/>
  <c r="CJ34" i="2" s="1"/>
  <c r="CQ34" i="2" s="1"/>
  <c r="CD83" i="2"/>
  <c r="CB37" i="2"/>
  <c r="BY37" i="2"/>
  <c r="CC37" i="2"/>
  <c r="BY69" i="2"/>
  <c r="BY75" i="2" s="1"/>
  <c r="CC69" i="2"/>
  <c r="CC75" i="2" s="1"/>
  <c r="CF69" i="2"/>
  <c r="CF75" i="2" s="1"/>
  <c r="CA69" i="2"/>
  <c r="CA75" i="2" s="1"/>
  <c r="G48" i="14"/>
  <c r="G49" i="14"/>
  <c r="G50" i="14"/>
  <c r="G51" i="14"/>
  <c r="G52" i="14"/>
  <c r="G53" i="14"/>
  <c r="G20" i="14"/>
  <c r="G47" i="14"/>
  <c r="D48" i="14"/>
  <c r="D52" i="14"/>
  <c r="D53" i="14"/>
  <c r="D47" i="14"/>
  <c r="D20" i="14"/>
  <c r="C66" i="14"/>
  <c r="G66" i="14" s="1"/>
  <c r="C65" i="14"/>
  <c r="D65" i="14" s="1"/>
  <c r="C64" i="14"/>
  <c r="G64" i="14" s="1"/>
  <c r="C63" i="14"/>
  <c r="D63" i="14" s="1"/>
  <c r="G62" i="14"/>
  <c r="C61" i="14"/>
  <c r="D61" i="14" s="1"/>
  <c r="C60" i="14"/>
  <c r="G60" i="14" s="1"/>
  <c r="C59" i="14"/>
  <c r="D59" i="14" s="1"/>
  <c r="G58" i="14"/>
  <c r="C57" i="14"/>
  <c r="D57" i="14" s="1"/>
  <c r="G56" i="14"/>
  <c r="C55" i="14"/>
  <c r="D55" i="14" s="1"/>
  <c r="C54" i="14"/>
  <c r="G54" i="14" s="1"/>
  <c r="DE34" i="2" l="1"/>
  <c r="DC83" i="2"/>
  <c r="D55" i="13" s="1"/>
  <c r="E66" i="11"/>
  <c r="E34" i="11"/>
  <c r="D64" i="14"/>
  <c r="D62" i="14"/>
  <c r="D60" i="14"/>
  <c r="D58" i="14"/>
  <c r="D56" i="14"/>
  <c r="D54" i="14"/>
  <c r="G65" i="14"/>
  <c r="G63" i="14"/>
  <c r="G61" i="14"/>
  <c r="G59" i="14"/>
  <c r="G57" i="14"/>
  <c r="G55" i="14"/>
  <c r="D66" i="14"/>
  <c r="DA34" i="2" l="1"/>
  <c r="DC34" i="2" s="1"/>
  <c r="C25" i="14"/>
  <c r="C26" i="14"/>
  <c r="C27" i="14"/>
  <c r="C28" i="14"/>
  <c r="C29" i="14"/>
  <c r="C30" i="14"/>
  <c r="C31" i="14"/>
  <c r="C32" i="14"/>
  <c r="C34" i="14"/>
  <c r="C35" i="14"/>
  <c r="C36" i="14"/>
  <c r="C37" i="14"/>
  <c r="C38" i="14"/>
  <c r="C39" i="14"/>
  <c r="B21" i="14"/>
  <c r="B22" i="14"/>
  <c r="B23" i="14"/>
  <c r="B24" i="14"/>
  <c r="B25" i="14"/>
  <c r="B26" i="14"/>
  <c r="B27" i="14"/>
  <c r="B28" i="14"/>
  <c r="B29" i="14"/>
  <c r="B30" i="14"/>
  <c r="B31" i="14"/>
  <c r="B32" i="14"/>
  <c r="B33" i="14"/>
  <c r="B34" i="14"/>
  <c r="B35" i="14"/>
  <c r="B36" i="14"/>
  <c r="B37" i="14"/>
  <c r="B38" i="14"/>
  <c r="B39" i="14"/>
  <c r="B20" i="14"/>
  <c r="D47" i="13"/>
  <c r="Y15" i="13" l="1"/>
  <c r="V15" i="13"/>
  <c r="D15" i="13"/>
  <c r="W15" i="13"/>
  <c r="X15" i="13"/>
  <c r="T15" i="13"/>
  <c r="L15" i="13"/>
  <c r="U15" i="13"/>
  <c r="B63" i="14"/>
  <c r="B91" i="14"/>
  <c r="B59" i="14"/>
  <c r="B87" i="14"/>
  <c r="B55" i="14"/>
  <c r="B83" i="14"/>
  <c r="B51" i="14"/>
  <c r="B79" i="14"/>
  <c r="B66" i="14"/>
  <c r="B94" i="14"/>
  <c r="B62" i="14"/>
  <c r="B90" i="14"/>
  <c r="B58" i="14"/>
  <c r="B86" i="14"/>
  <c r="B54" i="14"/>
  <c r="B82" i="14"/>
  <c r="B50" i="14"/>
  <c r="B78" i="14"/>
  <c r="B65" i="14"/>
  <c r="B93" i="14"/>
  <c r="B61" i="14"/>
  <c r="B89" i="14"/>
  <c r="B57" i="14"/>
  <c r="B85" i="14"/>
  <c r="B53" i="14"/>
  <c r="B81" i="14"/>
  <c r="B64" i="14"/>
  <c r="B92" i="14"/>
  <c r="B60" i="14"/>
  <c r="B88" i="14"/>
  <c r="B56" i="14"/>
  <c r="B84" i="14"/>
  <c r="B52" i="14"/>
  <c r="B80" i="14"/>
  <c r="B49" i="14"/>
  <c r="B77" i="14"/>
  <c r="B48" i="14"/>
  <c r="B76" i="14"/>
  <c r="B47" i="14"/>
  <c r="B75" i="14"/>
  <c r="G38" i="14"/>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S15" i="13" s="1"/>
  <c r="R4" i="13"/>
  <c r="R15" i="13" s="1"/>
  <c r="Q4" i="13"/>
  <c r="Q15" i="13" s="1"/>
  <c r="P4" i="13"/>
  <c r="P15" i="13" s="1"/>
  <c r="O4" i="13"/>
  <c r="O15" i="13" s="1"/>
  <c r="N4" i="13"/>
  <c r="N15" i="13" s="1"/>
  <c r="M4" i="13"/>
  <c r="M15" i="13" s="1"/>
  <c r="L4" i="13"/>
  <c r="K4" i="13"/>
  <c r="K15" i="13" s="1"/>
  <c r="J4" i="13"/>
  <c r="J15" i="13" s="1"/>
  <c r="I4" i="13"/>
  <c r="H4" i="13"/>
  <c r="G4" i="13"/>
  <c r="F4" i="13"/>
  <c r="F41" i="12"/>
  <c r="G41" i="12"/>
  <c r="I41" i="12"/>
  <c r="J41" i="12"/>
  <c r="K41" i="12"/>
  <c r="L41" i="12"/>
  <c r="M41" i="12"/>
  <c r="O41" i="12"/>
  <c r="E41" i="12"/>
  <c r="H22" i="12"/>
  <c r="H23" i="12"/>
  <c r="D49" i="14" s="1"/>
  <c r="H24" i="12"/>
  <c r="D50" i="14" s="1"/>
  <c r="H25" i="12"/>
  <c r="D51" i="14" s="1"/>
  <c r="H26" i="12"/>
  <c r="H27" i="12"/>
  <c r="H35" i="12"/>
  <c r="H36" i="12"/>
  <c r="H37" i="12"/>
  <c r="H38" i="12"/>
  <c r="H39" i="12"/>
  <c r="H40" i="12"/>
  <c r="H21" i="12"/>
  <c r="BL72" i="2"/>
  <c r="BR72" i="2" s="1"/>
  <c r="BV72" i="2" s="1"/>
  <c r="CE72" i="2" s="1"/>
  <c r="CI72" i="2" s="1"/>
  <c r="BG72" i="2"/>
  <c r="BM72" i="2" s="1"/>
  <c r="BQ72" i="2" s="1"/>
  <c r="BW72" i="2" s="1"/>
  <c r="CD72" i="2" s="1"/>
  <c r="CJ72" i="2" s="1"/>
  <c r="CQ72" i="2" s="1"/>
  <c r="CR72" i="2" l="1"/>
  <c r="CV72" i="2" s="1"/>
  <c r="DE72" i="2" s="1"/>
  <c r="I15" i="13"/>
  <c r="F15" i="13"/>
  <c r="G15" i="13"/>
  <c r="H15" i="13"/>
  <c r="U55" i="13"/>
  <c r="U43" i="13"/>
  <c r="U41" i="13"/>
  <c r="U37" i="13"/>
  <c r="U35" i="13"/>
  <c r="U33" i="13"/>
  <c r="U31" i="13"/>
  <c r="U29" i="13"/>
  <c r="U27" i="13"/>
  <c r="U25" i="13"/>
  <c r="U54" i="13"/>
  <c r="U42" i="13"/>
  <c r="U38" i="13"/>
  <c r="U36" i="13"/>
  <c r="U34" i="13"/>
  <c r="U32" i="13"/>
  <c r="U30" i="13"/>
  <c r="U28" i="13"/>
  <c r="U26" i="13"/>
  <c r="U23" i="13"/>
  <c r="U21" i="13"/>
  <c r="U19" i="13"/>
  <c r="U11" i="13"/>
  <c r="U9" i="13"/>
  <c r="U7" i="13"/>
  <c r="U5" i="13"/>
  <c r="U24" i="13"/>
  <c r="U22" i="13"/>
  <c r="U20" i="13"/>
  <c r="U18" i="13"/>
  <c r="U10" i="13"/>
  <c r="U51" i="13" s="1"/>
  <c r="U8" i="13"/>
  <c r="U6" i="13"/>
  <c r="Y55" i="13"/>
  <c r="Y43" i="13"/>
  <c r="Y41" i="13"/>
  <c r="Y37" i="13"/>
  <c r="Y35" i="13"/>
  <c r="Y33" i="13"/>
  <c r="Y31" i="13"/>
  <c r="Y29" i="13"/>
  <c r="Y27" i="13"/>
  <c r="Y25" i="13"/>
  <c r="Y54" i="13"/>
  <c r="Y42" i="13"/>
  <c r="Y38" i="13"/>
  <c r="Y36" i="13"/>
  <c r="Y34" i="13"/>
  <c r="Y32" i="13"/>
  <c r="Y30" i="13"/>
  <c r="Y28" i="13"/>
  <c r="Y26" i="13"/>
  <c r="Y23" i="13"/>
  <c r="Y21" i="13"/>
  <c r="Y19" i="13"/>
  <c r="Y11" i="13"/>
  <c r="Y9" i="13"/>
  <c r="Y7" i="13"/>
  <c r="Y5" i="13"/>
  <c r="Y24" i="13"/>
  <c r="Y22" i="13"/>
  <c r="Y20" i="13"/>
  <c r="Y18" i="13"/>
  <c r="Y10" i="13"/>
  <c r="Y51" i="13" s="1"/>
  <c r="Y8" i="13"/>
  <c r="Y6" i="13"/>
  <c r="M55" i="13"/>
  <c r="M43" i="13"/>
  <c r="M41" i="13"/>
  <c r="M37" i="13"/>
  <c r="M35" i="13"/>
  <c r="M33" i="13"/>
  <c r="M31" i="13"/>
  <c r="M29" i="13"/>
  <c r="M27" i="13"/>
  <c r="M25" i="13"/>
  <c r="M54" i="13"/>
  <c r="M42" i="13"/>
  <c r="M38" i="13"/>
  <c r="M36" i="13"/>
  <c r="M34" i="13"/>
  <c r="M32" i="13"/>
  <c r="M30" i="13"/>
  <c r="M28" i="13"/>
  <c r="M26" i="13"/>
  <c r="M23" i="13"/>
  <c r="M21" i="13"/>
  <c r="M19" i="13"/>
  <c r="M11" i="13"/>
  <c r="M9" i="13"/>
  <c r="M7" i="13"/>
  <c r="M5" i="13"/>
  <c r="M24" i="13"/>
  <c r="M22" i="13"/>
  <c r="M20" i="13"/>
  <c r="M18" i="13"/>
  <c r="M10" i="13"/>
  <c r="M51" i="13" s="1"/>
  <c r="M8" i="13"/>
  <c r="M6" i="13"/>
  <c r="V54" i="13"/>
  <c r="V42" i="13"/>
  <c r="V38" i="13"/>
  <c r="V36" i="13"/>
  <c r="V34" i="13"/>
  <c r="V32" i="13"/>
  <c r="V30" i="13"/>
  <c r="V28" i="13"/>
  <c r="V26" i="13"/>
  <c r="V55" i="13"/>
  <c r="V43" i="13"/>
  <c r="V41" i="13"/>
  <c r="V37" i="13"/>
  <c r="V35" i="13"/>
  <c r="V33" i="13"/>
  <c r="V31" i="13"/>
  <c r="V29" i="13"/>
  <c r="V27" i="13"/>
  <c r="V25" i="13"/>
  <c r="V24" i="13"/>
  <c r="V22" i="13"/>
  <c r="V20" i="13"/>
  <c r="V18" i="13"/>
  <c r="V10" i="13"/>
  <c r="V51" i="13" s="1"/>
  <c r="V8" i="13"/>
  <c r="V6" i="13"/>
  <c r="V23" i="13"/>
  <c r="V21" i="13"/>
  <c r="V19" i="13"/>
  <c r="V11" i="13"/>
  <c r="V9" i="13"/>
  <c r="V7" i="13"/>
  <c r="V5" i="13"/>
  <c r="W54" i="13"/>
  <c r="W42" i="13"/>
  <c r="W38" i="13"/>
  <c r="W36" i="13"/>
  <c r="W34" i="13"/>
  <c r="W32" i="13"/>
  <c r="W30" i="13"/>
  <c r="W28" i="13"/>
  <c r="W26" i="13"/>
  <c r="W55" i="13"/>
  <c r="W43" i="13"/>
  <c r="W41" i="13"/>
  <c r="W37" i="13"/>
  <c r="W35" i="13"/>
  <c r="W33" i="13"/>
  <c r="W31" i="13"/>
  <c r="W29" i="13"/>
  <c r="W27" i="13"/>
  <c r="W25" i="13"/>
  <c r="W24" i="13"/>
  <c r="W22" i="13"/>
  <c r="W20" i="13"/>
  <c r="W18" i="13"/>
  <c r="W10" i="13"/>
  <c r="W51" i="13" s="1"/>
  <c r="W8" i="13"/>
  <c r="W6" i="13"/>
  <c r="W23" i="13"/>
  <c r="W21" i="13"/>
  <c r="W19" i="13"/>
  <c r="W11" i="13"/>
  <c r="W9" i="13"/>
  <c r="W7" i="13"/>
  <c r="W5" i="13"/>
  <c r="I55" i="13"/>
  <c r="Q55" i="13"/>
  <c r="Q43" i="13"/>
  <c r="Q41" i="13"/>
  <c r="Q37" i="13"/>
  <c r="Q35" i="13"/>
  <c r="Q33" i="13"/>
  <c r="Q31" i="13"/>
  <c r="Q29" i="13"/>
  <c r="Q27" i="13"/>
  <c r="Q25" i="13"/>
  <c r="Q54" i="13"/>
  <c r="Q42" i="13"/>
  <c r="Q38" i="13"/>
  <c r="Q36" i="13"/>
  <c r="Q34" i="13"/>
  <c r="Q32" i="13"/>
  <c r="Q30" i="13"/>
  <c r="Q28" i="13"/>
  <c r="Q26" i="13"/>
  <c r="Q23" i="13"/>
  <c r="Q21" i="13"/>
  <c r="Q19" i="13"/>
  <c r="Q11" i="13"/>
  <c r="Q9" i="13"/>
  <c r="Q7" i="13"/>
  <c r="Q5" i="13"/>
  <c r="Q24" i="13"/>
  <c r="Q22" i="13"/>
  <c r="Q20" i="13"/>
  <c r="Q18" i="13"/>
  <c r="Q10" i="13"/>
  <c r="Q51" i="13" s="1"/>
  <c r="Q8" i="13"/>
  <c r="Q6" i="13"/>
  <c r="J55" i="13"/>
  <c r="N54" i="13"/>
  <c r="N42" i="13"/>
  <c r="N38" i="13"/>
  <c r="N36" i="13"/>
  <c r="N34" i="13"/>
  <c r="N32" i="13"/>
  <c r="N30" i="13"/>
  <c r="N28" i="13"/>
  <c r="N26" i="13"/>
  <c r="N55" i="13"/>
  <c r="N43" i="13"/>
  <c r="N41" i="13"/>
  <c r="N37" i="13"/>
  <c r="N35" i="13"/>
  <c r="N33" i="13"/>
  <c r="N31" i="13"/>
  <c r="N29" i="13"/>
  <c r="N27" i="13"/>
  <c r="N25" i="13"/>
  <c r="N24" i="13"/>
  <c r="N22" i="13"/>
  <c r="N20" i="13"/>
  <c r="N18" i="13"/>
  <c r="N10" i="13"/>
  <c r="N51" i="13" s="1"/>
  <c r="N8" i="13"/>
  <c r="N6" i="13"/>
  <c r="N23" i="13"/>
  <c r="N21" i="13"/>
  <c r="N19" i="13"/>
  <c r="N11" i="13"/>
  <c r="N9" i="13"/>
  <c r="N7" i="13"/>
  <c r="N5" i="13"/>
  <c r="R54" i="13"/>
  <c r="R42" i="13"/>
  <c r="R38" i="13"/>
  <c r="R36" i="13"/>
  <c r="R34" i="13"/>
  <c r="R32" i="13"/>
  <c r="R30" i="13"/>
  <c r="R28" i="13"/>
  <c r="R26" i="13"/>
  <c r="R55" i="13"/>
  <c r="R43" i="13"/>
  <c r="R41" i="13"/>
  <c r="R37" i="13"/>
  <c r="R35" i="13"/>
  <c r="R33" i="13"/>
  <c r="R31" i="13"/>
  <c r="R29" i="13"/>
  <c r="R27" i="13"/>
  <c r="R25" i="13"/>
  <c r="R24" i="13"/>
  <c r="R22" i="13"/>
  <c r="R20" i="13"/>
  <c r="R18" i="13"/>
  <c r="R10" i="13"/>
  <c r="R51" i="13" s="1"/>
  <c r="R8" i="13"/>
  <c r="R6" i="13"/>
  <c r="R23" i="13"/>
  <c r="R21" i="13"/>
  <c r="R19" i="13"/>
  <c r="R11" i="13"/>
  <c r="R9" i="13"/>
  <c r="R7" i="13"/>
  <c r="R5" i="13"/>
  <c r="K54" i="13"/>
  <c r="K42" i="13"/>
  <c r="K38" i="13"/>
  <c r="K36" i="13"/>
  <c r="K34" i="13"/>
  <c r="K32" i="13"/>
  <c r="K30" i="13"/>
  <c r="K28" i="13"/>
  <c r="K26" i="13"/>
  <c r="K55" i="13"/>
  <c r="K43" i="13"/>
  <c r="K41" i="13"/>
  <c r="K37" i="13"/>
  <c r="K35" i="13"/>
  <c r="K33" i="13"/>
  <c r="K31" i="13"/>
  <c r="K29" i="13"/>
  <c r="K27" i="13"/>
  <c r="K25" i="13"/>
  <c r="K24" i="13"/>
  <c r="K22" i="13"/>
  <c r="K20" i="13"/>
  <c r="K18" i="13"/>
  <c r="K10" i="13"/>
  <c r="K8" i="13"/>
  <c r="K6" i="13"/>
  <c r="K23" i="13"/>
  <c r="K21" i="13"/>
  <c r="K19" i="13"/>
  <c r="K11" i="13"/>
  <c r="K9" i="13"/>
  <c r="K7" i="13"/>
  <c r="K5" i="13"/>
  <c r="O54" i="13"/>
  <c r="O42" i="13"/>
  <c r="O38" i="13"/>
  <c r="O36" i="13"/>
  <c r="O34" i="13"/>
  <c r="O32" i="13"/>
  <c r="O30" i="13"/>
  <c r="O28" i="13"/>
  <c r="O26" i="13"/>
  <c r="O55" i="13"/>
  <c r="O43" i="13"/>
  <c r="O41" i="13"/>
  <c r="O37" i="13"/>
  <c r="O35" i="13"/>
  <c r="O33" i="13"/>
  <c r="O31" i="13"/>
  <c r="O29" i="13"/>
  <c r="O27" i="13"/>
  <c r="O25" i="13"/>
  <c r="O24" i="13"/>
  <c r="O22" i="13"/>
  <c r="O20" i="13"/>
  <c r="O18" i="13"/>
  <c r="O10" i="13"/>
  <c r="O51" i="13" s="1"/>
  <c r="O8" i="13"/>
  <c r="O6" i="13"/>
  <c r="O23" i="13"/>
  <c r="O21" i="13"/>
  <c r="O19" i="13"/>
  <c r="O11" i="13"/>
  <c r="O9" i="13"/>
  <c r="O7" i="13"/>
  <c r="O5" i="13"/>
  <c r="S54" i="13"/>
  <c r="S42" i="13"/>
  <c r="S38" i="13"/>
  <c r="S36" i="13"/>
  <c r="S34" i="13"/>
  <c r="S32" i="13"/>
  <c r="S30" i="13"/>
  <c r="S28" i="13"/>
  <c r="S26" i="13"/>
  <c r="S55" i="13"/>
  <c r="S43" i="13"/>
  <c r="S41" i="13"/>
  <c r="S37" i="13"/>
  <c r="S35" i="13"/>
  <c r="S33" i="13"/>
  <c r="S31" i="13"/>
  <c r="S29" i="13"/>
  <c r="S27" i="13"/>
  <c r="S25" i="13"/>
  <c r="S24" i="13"/>
  <c r="S22" i="13"/>
  <c r="S20" i="13"/>
  <c r="S18" i="13"/>
  <c r="S10" i="13"/>
  <c r="S51" i="13" s="1"/>
  <c r="S8" i="13"/>
  <c r="S6" i="13"/>
  <c r="S23" i="13"/>
  <c r="S21" i="13"/>
  <c r="S19" i="13"/>
  <c r="S11" i="13"/>
  <c r="S9" i="13"/>
  <c r="S7" i="13"/>
  <c r="S5" i="13"/>
  <c r="H55" i="13"/>
  <c r="L55" i="13"/>
  <c r="L43" i="13"/>
  <c r="L41" i="13"/>
  <c r="L37" i="13"/>
  <c r="L35" i="13"/>
  <c r="L33" i="13"/>
  <c r="L31" i="13"/>
  <c r="L29" i="13"/>
  <c r="L27" i="13"/>
  <c r="L25" i="13"/>
  <c r="L54" i="13"/>
  <c r="L42" i="13"/>
  <c r="L38" i="13"/>
  <c r="L36" i="13"/>
  <c r="L34" i="13"/>
  <c r="L32" i="13"/>
  <c r="L30" i="13"/>
  <c r="L28" i="13"/>
  <c r="L26" i="13"/>
  <c r="L23" i="13"/>
  <c r="L21" i="13"/>
  <c r="L19" i="13"/>
  <c r="L11" i="13"/>
  <c r="L9" i="13"/>
  <c r="L7" i="13"/>
  <c r="L5" i="13"/>
  <c r="L24" i="13"/>
  <c r="L22" i="13"/>
  <c r="L20" i="13"/>
  <c r="L18" i="13"/>
  <c r="L10" i="13"/>
  <c r="L8" i="13"/>
  <c r="L6" i="13"/>
  <c r="P55" i="13"/>
  <c r="P43" i="13"/>
  <c r="P41" i="13"/>
  <c r="P37" i="13"/>
  <c r="P35" i="13"/>
  <c r="P33" i="13"/>
  <c r="P31" i="13"/>
  <c r="P29" i="13"/>
  <c r="P27" i="13"/>
  <c r="P25" i="13"/>
  <c r="P54" i="13"/>
  <c r="P42" i="13"/>
  <c r="P38" i="13"/>
  <c r="P36" i="13"/>
  <c r="P34" i="13"/>
  <c r="P32" i="13"/>
  <c r="P30" i="13"/>
  <c r="P28" i="13"/>
  <c r="P26" i="13"/>
  <c r="P23" i="13"/>
  <c r="P21" i="13"/>
  <c r="P19" i="13"/>
  <c r="P11" i="13"/>
  <c r="P9" i="13"/>
  <c r="P7" i="13"/>
  <c r="P5" i="13"/>
  <c r="P24" i="13"/>
  <c r="P22" i="13"/>
  <c r="P20" i="13"/>
  <c r="P18" i="13"/>
  <c r="P10" i="13"/>
  <c r="P51" i="13" s="1"/>
  <c r="P8" i="13"/>
  <c r="P6" i="13"/>
  <c r="T55" i="13"/>
  <c r="T43" i="13"/>
  <c r="T41" i="13"/>
  <c r="T37" i="13"/>
  <c r="T35" i="13"/>
  <c r="T33" i="13"/>
  <c r="T31" i="13"/>
  <c r="T29" i="13"/>
  <c r="T27" i="13"/>
  <c r="T25" i="13"/>
  <c r="T54" i="13"/>
  <c r="T42" i="13"/>
  <c r="T38" i="13"/>
  <c r="T36" i="13"/>
  <c r="T34" i="13"/>
  <c r="T32" i="13"/>
  <c r="T30" i="13"/>
  <c r="T28" i="13"/>
  <c r="T26" i="13"/>
  <c r="T23" i="13"/>
  <c r="T21" i="13"/>
  <c r="T19" i="13"/>
  <c r="T11" i="13"/>
  <c r="T9" i="13"/>
  <c r="T7" i="13"/>
  <c r="T5" i="13"/>
  <c r="T24" i="13"/>
  <c r="T22" i="13"/>
  <c r="T20" i="13"/>
  <c r="T18" i="13"/>
  <c r="T10" i="13"/>
  <c r="T51" i="13" s="1"/>
  <c r="T8" i="13"/>
  <c r="T6" i="13"/>
  <c r="X55" i="13"/>
  <c r="X43" i="13"/>
  <c r="X41" i="13"/>
  <c r="X37" i="13"/>
  <c r="X35" i="13"/>
  <c r="X33" i="13"/>
  <c r="X31" i="13"/>
  <c r="X29" i="13"/>
  <c r="X27" i="13"/>
  <c r="X25" i="13"/>
  <c r="X54" i="13"/>
  <c r="X42" i="13"/>
  <c r="X38" i="13"/>
  <c r="X36" i="13"/>
  <c r="X34" i="13"/>
  <c r="X32" i="13"/>
  <c r="X30" i="13"/>
  <c r="X28" i="13"/>
  <c r="X26" i="13"/>
  <c r="X23" i="13"/>
  <c r="X21" i="13"/>
  <c r="X19" i="13"/>
  <c r="X11" i="13"/>
  <c r="X9" i="13"/>
  <c r="X7" i="13"/>
  <c r="X5" i="13"/>
  <c r="X24" i="13"/>
  <c r="X22" i="13"/>
  <c r="X20" i="13"/>
  <c r="X18" i="13"/>
  <c r="X10" i="13"/>
  <c r="X51" i="13" s="1"/>
  <c r="X8" i="13"/>
  <c r="X6" i="13"/>
  <c r="G55" i="13"/>
  <c r="F55" i="13"/>
  <c r="H41" i="12"/>
  <c r="DC72" i="2" l="1"/>
  <c r="Y56" i="13"/>
  <c r="Q56" i="13"/>
  <c r="X56" i="13"/>
  <c r="P56" i="13"/>
  <c r="S56" i="13"/>
  <c r="V56" i="13"/>
  <c r="N56" i="13"/>
  <c r="O56" i="13"/>
  <c r="R56" i="13"/>
  <c r="U56" i="13"/>
  <c r="M56" i="13"/>
  <c r="K56" i="13"/>
  <c r="T56" i="13"/>
  <c r="L56" i="13"/>
  <c r="W56" i="13"/>
  <c r="N44"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D46" i="13" l="1"/>
  <c r="D48" i="13" s="1"/>
  <c r="O42" i="12"/>
  <c r="O43" i="12" s="1"/>
  <c r="BB57" i="2"/>
  <c r="BH57" i="2" s="1"/>
  <c r="BL57" i="2" s="1"/>
  <c r="BR57" i="2" s="1"/>
  <c r="BV57" i="2" s="1"/>
  <c r="CE57" i="2" s="1"/>
  <c r="CI57" i="2" s="1"/>
  <c r="AS44" i="2"/>
  <c r="AW44" i="2" s="1"/>
  <c r="BC44" i="2" s="1"/>
  <c r="BG44" i="2" s="1"/>
  <c r="BM44" i="2" s="1"/>
  <c r="BQ44" i="2" s="1"/>
  <c r="BW44" i="2" s="1"/>
  <c r="CD44" i="2" s="1"/>
  <c r="CJ44" i="2" s="1"/>
  <c r="CQ44" i="2" s="1"/>
  <c r="BM45" i="2"/>
  <c r="BQ45" i="2" s="1"/>
  <c r="BW45" i="2" s="1"/>
  <c r="CD45" i="2" s="1"/>
  <c r="CJ45" i="2" s="1"/>
  <c r="CQ45" i="2" s="1"/>
  <c r="BM46" i="2"/>
  <c r="BQ46" i="2" s="1"/>
  <c r="BW46" i="2" s="1"/>
  <c r="CD46" i="2" s="1"/>
  <c r="CJ46" i="2" s="1"/>
  <c r="CQ46" i="2" s="1"/>
  <c r="I30" i="2"/>
  <c r="O30" i="2" s="1"/>
  <c r="S30" i="2" s="1"/>
  <c r="Y30" i="2" s="1"/>
  <c r="AC30" i="2" s="1"/>
  <c r="AI30" i="2" s="1"/>
  <c r="AM30" i="2" s="1"/>
  <c r="AS30" i="2" s="1"/>
  <c r="AW30" i="2" s="1"/>
  <c r="BC30" i="2" s="1"/>
  <c r="BG30" i="2" s="1"/>
  <c r="BM30" i="2" s="1"/>
  <c r="BQ30" i="2" s="1"/>
  <c r="BW30" i="2" s="1"/>
  <c r="CD30" i="2" s="1"/>
  <c r="CJ30" i="2" s="1"/>
  <c r="CQ30" i="2" s="1"/>
  <c r="CX63" i="2"/>
  <c r="CW63" i="2"/>
  <c r="BU63" i="2"/>
  <c r="BT63" i="2"/>
  <c r="BO63" i="2"/>
  <c r="BN63" i="2"/>
  <c r="BN69" i="2" s="1"/>
  <c r="BN75" i="2" s="1"/>
  <c r="BK63" i="2"/>
  <c r="BJ63" i="2"/>
  <c r="BD63" i="2"/>
  <c r="AT63" i="2"/>
  <c r="AT69" i="2" s="1"/>
  <c r="AT75" i="2" s="1"/>
  <c r="AJ63" i="2"/>
  <c r="Z63" i="2"/>
  <c r="P63" i="2"/>
  <c r="P69" i="2" s="1"/>
  <c r="P75" i="2" s="1"/>
  <c r="CX69" i="2"/>
  <c r="CX75" i="2" s="1"/>
  <c r="BO69" i="2"/>
  <c r="BO75" i="2" s="1"/>
  <c r="CD82" i="2"/>
  <c r="BR46" i="2"/>
  <c r="BV46" i="2" s="1"/>
  <c r="CE46" i="2" s="1"/>
  <c r="CI46" i="2" s="1"/>
  <c r="BR45" i="2"/>
  <c r="BV45" i="2" s="1"/>
  <c r="CE45" i="2" s="1"/>
  <c r="CI45" i="2" s="1"/>
  <c r="N33" i="2"/>
  <c r="T33" i="2" s="1"/>
  <c r="X33" i="2" s="1"/>
  <c r="AD33" i="2" s="1"/>
  <c r="AH33" i="2" s="1"/>
  <c r="AN33" i="2" s="1"/>
  <c r="AR33" i="2" s="1"/>
  <c r="AX33" i="2" s="1"/>
  <c r="BB33" i="2" s="1"/>
  <c r="BH33" i="2" s="1"/>
  <c r="BL33" i="2" s="1"/>
  <c r="BR33" i="2" s="1"/>
  <c r="BV33" i="2" s="1"/>
  <c r="CE33" i="2" s="1"/>
  <c r="CI33" i="2" s="1"/>
  <c r="I33" i="2"/>
  <c r="O33" i="2" s="1"/>
  <c r="S33" i="2" s="1"/>
  <c r="Y33" i="2" s="1"/>
  <c r="AC33" i="2" s="1"/>
  <c r="AI33" i="2" s="1"/>
  <c r="AM33" i="2" s="1"/>
  <c r="AS33" i="2" s="1"/>
  <c r="AW33" i="2" s="1"/>
  <c r="BC33" i="2" s="1"/>
  <c r="BG33" i="2" s="1"/>
  <c r="BM33" i="2" s="1"/>
  <c r="BQ33" i="2" s="1"/>
  <c r="BW33" i="2" s="1"/>
  <c r="CD33" i="2" s="1"/>
  <c r="CJ33" i="2" s="1"/>
  <c r="CQ33" i="2" s="1"/>
  <c r="BS63" i="2"/>
  <c r="BP63" i="2"/>
  <c r="BU38" i="2"/>
  <c r="BT38" i="2"/>
  <c r="BT37" i="2" s="1"/>
  <c r="BS38" i="2"/>
  <c r="BS37" i="2" s="1"/>
  <c r="BP38" i="2"/>
  <c r="BO38" i="2"/>
  <c r="BN38" i="2"/>
  <c r="BN37" i="2" s="1"/>
  <c r="N66" i="2"/>
  <c r="T66" i="2" s="1"/>
  <c r="X66" i="2" s="1"/>
  <c r="AD66" i="2" s="1"/>
  <c r="AH66" i="2" s="1"/>
  <c r="AN66" i="2" s="1"/>
  <c r="AR66" i="2" s="1"/>
  <c r="AX66" i="2" s="1"/>
  <c r="BB66" i="2" s="1"/>
  <c r="BH66" i="2" s="1"/>
  <c r="I24" i="2"/>
  <c r="I27" i="2"/>
  <c r="O27" i="2" s="1"/>
  <c r="S27" i="2" s="1"/>
  <c r="Y27" i="2" s="1"/>
  <c r="AC27" i="2" s="1"/>
  <c r="AI27" i="2" s="1"/>
  <c r="AM27" i="2" s="1"/>
  <c r="AS27" i="2" s="1"/>
  <c r="AW27" i="2" s="1"/>
  <c r="BG27" i="2" s="1"/>
  <c r="BM27" i="2" s="1"/>
  <c r="BQ27" i="2" s="1"/>
  <c r="BW27" i="2" s="1"/>
  <c r="CD27" i="2" s="1"/>
  <c r="CJ27" i="2" s="1"/>
  <c r="CQ27" i="2" s="1"/>
  <c r="I25" i="2"/>
  <c r="O25" i="2" s="1"/>
  <c r="S25" i="2" s="1"/>
  <c r="Y25" i="2" s="1"/>
  <c r="AC25" i="2" s="1"/>
  <c r="AI25" i="2" s="1"/>
  <c r="AM25" i="2" s="1"/>
  <c r="AS25" i="2" s="1"/>
  <c r="AW25" i="2" s="1"/>
  <c r="BG25" i="2" s="1"/>
  <c r="BM25" i="2" s="1"/>
  <c r="BQ25" i="2" s="1"/>
  <c r="BW25" i="2" s="1"/>
  <c r="CD25" i="2" s="1"/>
  <c r="CJ25" i="2" s="1"/>
  <c r="CQ25" i="2" s="1"/>
  <c r="I26" i="2"/>
  <c r="O26" i="2" s="1"/>
  <c r="S26" i="2" s="1"/>
  <c r="Y26" i="2" s="1"/>
  <c r="AC26" i="2" s="1"/>
  <c r="AI26" i="2" s="1"/>
  <c r="AM26" i="2" s="1"/>
  <c r="AS26" i="2" s="1"/>
  <c r="AW26" i="2" s="1"/>
  <c r="BG26" i="2" s="1"/>
  <c r="BM26" i="2" s="1"/>
  <c r="BQ26" i="2" s="1"/>
  <c r="BW26" i="2" s="1"/>
  <c r="CD26" i="2" s="1"/>
  <c r="CJ26" i="2" s="1"/>
  <c r="CQ26" i="2" s="1"/>
  <c r="I28" i="2"/>
  <c r="O28" i="2" s="1"/>
  <c r="S28" i="2" s="1"/>
  <c r="Y28" i="2" s="1"/>
  <c r="AC28" i="2" s="1"/>
  <c r="AI28" i="2" s="1"/>
  <c r="AM28" i="2" s="1"/>
  <c r="AS28" i="2" s="1"/>
  <c r="AW28" i="2" s="1"/>
  <c r="BG28" i="2" s="1"/>
  <c r="BM28" i="2" s="1"/>
  <c r="BQ28" i="2" s="1"/>
  <c r="BW28" i="2" s="1"/>
  <c r="CD28" i="2" s="1"/>
  <c r="CJ28" i="2" s="1"/>
  <c r="CQ28" i="2" s="1"/>
  <c r="I29" i="2"/>
  <c r="O29" i="2" s="1"/>
  <c r="O38" i="2" s="1"/>
  <c r="I31" i="2"/>
  <c r="O31" i="2" s="1"/>
  <c r="I32" i="2"/>
  <c r="O32" i="2" s="1"/>
  <c r="S32" i="2" s="1"/>
  <c r="Y32" i="2" s="1"/>
  <c r="AC32" i="2" s="1"/>
  <c r="AI32" i="2" s="1"/>
  <c r="AM32" i="2" s="1"/>
  <c r="AS32" i="2" s="1"/>
  <c r="AW32" i="2" s="1"/>
  <c r="BC32" i="2" s="1"/>
  <c r="BG32" i="2" s="1"/>
  <c r="BM32" i="2" s="1"/>
  <c r="BQ32" i="2" s="1"/>
  <c r="BW32" i="2" s="1"/>
  <c r="CD32" i="2" s="1"/>
  <c r="CJ32" i="2" s="1"/>
  <c r="CQ32" i="2" s="1"/>
  <c r="I41" i="2"/>
  <c r="O41" i="2" s="1"/>
  <c r="I42" i="2"/>
  <c r="O42" i="2" s="1"/>
  <c r="S42" i="2" s="1"/>
  <c r="Y42" i="2" s="1"/>
  <c r="AC42" i="2" s="1"/>
  <c r="AI42" i="2" s="1"/>
  <c r="AM42" i="2" s="1"/>
  <c r="AS42" i="2" s="1"/>
  <c r="AW42" i="2" s="1"/>
  <c r="BC42" i="2" s="1"/>
  <c r="BG42" i="2" s="1"/>
  <c r="BM42" i="2" s="1"/>
  <c r="BQ42" i="2" s="1"/>
  <c r="BW42" i="2" s="1"/>
  <c r="CD42" i="2" s="1"/>
  <c r="CJ42" i="2" s="1"/>
  <c r="CQ42" i="2" s="1"/>
  <c r="I43" i="2"/>
  <c r="O43" i="2" s="1"/>
  <c r="S43" i="2" s="1"/>
  <c r="Y43" i="2" s="1"/>
  <c r="AC43" i="2" s="1"/>
  <c r="AI43" i="2" s="1"/>
  <c r="AM43" i="2" s="1"/>
  <c r="AS43" i="2" s="1"/>
  <c r="AW43" i="2" s="1"/>
  <c r="BC43" i="2" s="1"/>
  <c r="BG43" i="2" s="1"/>
  <c r="BM43" i="2" s="1"/>
  <c r="BQ43" i="2" s="1"/>
  <c r="BW43" i="2" s="1"/>
  <c r="CD43" i="2" s="1"/>
  <c r="CJ43" i="2" s="1"/>
  <c r="CQ43" i="2" s="1"/>
  <c r="I47" i="2"/>
  <c r="O47" i="2" s="1"/>
  <c r="S47" i="2" s="1"/>
  <c r="Y47" i="2" s="1"/>
  <c r="AC47" i="2" s="1"/>
  <c r="AI47" i="2" s="1"/>
  <c r="AM47" i="2" s="1"/>
  <c r="AS47" i="2" s="1"/>
  <c r="AW47" i="2" s="1"/>
  <c r="BC47" i="2" s="1"/>
  <c r="BG47" i="2" s="1"/>
  <c r="BM47" i="2" s="1"/>
  <c r="BQ47" i="2" s="1"/>
  <c r="BW47" i="2" s="1"/>
  <c r="CD47" i="2" s="1"/>
  <c r="CJ47" i="2" s="1"/>
  <c r="CQ47" i="2" s="1"/>
  <c r="I48" i="2"/>
  <c r="O48" i="2" s="1"/>
  <c r="S48" i="2" s="1"/>
  <c r="Y48" i="2" s="1"/>
  <c r="AC48" i="2" s="1"/>
  <c r="AI48" i="2" s="1"/>
  <c r="AM48" i="2" s="1"/>
  <c r="AS48" i="2" s="1"/>
  <c r="AW48" i="2" s="1"/>
  <c r="BC48" i="2" s="1"/>
  <c r="BG48" i="2" s="1"/>
  <c r="BM48" i="2" s="1"/>
  <c r="BQ48" i="2" s="1"/>
  <c r="BW48" i="2" s="1"/>
  <c r="CD48" i="2" s="1"/>
  <c r="CJ48" i="2" s="1"/>
  <c r="CQ48" i="2" s="1"/>
  <c r="I49" i="2"/>
  <c r="O49" i="2" s="1"/>
  <c r="S49" i="2" s="1"/>
  <c r="Y49" i="2" s="1"/>
  <c r="AC49" i="2" s="1"/>
  <c r="AI49" i="2" s="1"/>
  <c r="AM49" i="2" s="1"/>
  <c r="AS49" i="2" s="1"/>
  <c r="AW49" i="2" s="1"/>
  <c r="BC49" i="2" s="1"/>
  <c r="BG49" i="2" s="1"/>
  <c r="BM49" i="2" s="1"/>
  <c r="BQ49" i="2" s="1"/>
  <c r="BW49" i="2" s="1"/>
  <c r="CD49" i="2" s="1"/>
  <c r="CJ49" i="2" s="1"/>
  <c r="CQ49" i="2" s="1"/>
  <c r="I56" i="2"/>
  <c r="O56" i="2" s="1"/>
  <c r="S56" i="2" s="1"/>
  <c r="Y56" i="2" s="1"/>
  <c r="AC56" i="2" s="1"/>
  <c r="AI56" i="2" s="1"/>
  <c r="AM56" i="2" s="1"/>
  <c r="AS56" i="2" s="1"/>
  <c r="AW56" i="2" s="1"/>
  <c r="BC56" i="2" s="1"/>
  <c r="BG56" i="2" s="1"/>
  <c r="BM56" i="2" s="1"/>
  <c r="BQ56" i="2" s="1"/>
  <c r="BW56" i="2" s="1"/>
  <c r="CD56" i="2" s="1"/>
  <c r="CJ56" i="2" s="1"/>
  <c r="CQ56" i="2" s="1"/>
  <c r="I77" i="2"/>
  <c r="O77" i="2" s="1"/>
  <c r="S77" i="2" s="1"/>
  <c r="Y77" i="2" s="1"/>
  <c r="AC77" i="2" s="1"/>
  <c r="AI77" i="2" s="1"/>
  <c r="AM77" i="2" s="1"/>
  <c r="AS77" i="2" s="1"/>
  <c r="AW77" i="2" s="1"/>
  <c r="BC77" i="2" s="1"/>
  <c r="BG77" i="2" s="1"/>
  <c r="BM77" i="2" s="1"/>
  <c r="BQ77" i="2" s="1"/>
  <c r="BW77" i="2" s="1"/>
  <c r="CD77" i="2" s="1"/>
  <c r="CJ77" i="2" s="1"/>
  <c r="CQ77" i="2" s="1"/>
  <c r="I78" i="2"/>
  <c r="O78" i="2" s="1"/>
  <c r="S78" i="2" s="1"/>
  <c r="Y78" i="2" s="1"/>
  <c r="AC78" i="2" s="1"/>
  <c r="AI78" i="2" s="1"/>
  <c r="AM78" i="2" s="1"/>
  <c r="AS78" i="2" s="1"/>
  <c r="AW78" i="2" s="1"/>
  <c r="BC78" i="2" s="1"/>
  <c r="BG78" i="2" s="1"/>
  <c r="BM78" i="2" s="1"/>
  <c r="BW78" i="2" s="1"/>
  <c r="CD78" i="2" s="1"/>
  <c r="CJ78" i="2" s="1"/>
  <c r="CQ78" i="2" s="1"/>
  <c r="DE78" i="2" s="1"/>
  <c r="I79" i="2"/>
  <c r="O79" i="2" s="1"/>
  <c r="S79" i="2" s="1"/>
  <c r="Y79" i="2" s="1"/>
  <c r="AC79" i="2" s="1"/>
  <c r="AI79" i="2" s="1"/>
  <c r="AM79" i="2" s="1"/>
  <c r="AS79" i="2" s="1"/>
  <c r="AW79" i="2" s="1"/>
  <c r="BC79" i="2" s="1"/>
  <c r="BG79" i="2" s="1"/>
  <c r="BM79" i="2" s="1"/>
  <c r="BQ79" i="2" s="1"/>
  <c r="BW79" i="2" s="1"/>
  <c r="CD79" i="2" s="1"/>
  <c r="CJ79" i="2" s="1"/>
  <c r="CQ79" i="2" s="1"/>
  <c r="DE79" i="2" s="1"/>
  <c r="I80" i="2"/>
  <c r="O80" i="2" s="1"/>
  <c r="S80" i="2" s="1"/>
  <c r="Y80" i="2" s="1"/>
  <c r="AC80" i="2" s="1"/>
  <c r="AI80" i="2" s="1"/>
  <c r="AM80" i="2" s="1"/>
  <c r="AS80" i="2" s="1"/>
  <c r="AW80" i="2" s="1"/>
  <c r="BC80" i="2" s="1"/>
  <c r="BG80" i="2" s="1"/>
  <c r="BM80" i="2" s="1"/>
  <c r="BQ80" i="2" s="1"/>
  <c r="BW80" i="2" s="1"/>
  <c r="CD80" i="2" s="1"/>
  <c r="CJ80" i="2" s="1"/>
  <c r="CQ80" i="2" s="1"/>
  <c r="I58" i="2"/>
  <c r="O58" i="2" s="1"/>
  <c r="S58" i="2" s="1"/>
  <c r="Y58" i="2" s="1"/>
  <c r="AC58" i="2" s="1"/>
  <c r="AI58" i="2" s="1"/>
  <c r="AM58" i="2" s="1"/>
  <c r="AS58" i="2" s="1"/>
  <c r="AW58" i="2" s="1"/>
  <c r="BC58" i="2" s="1"/>
  <c r="BG58" i="2" s="1"/>
  <c r="BM58" i="2" s="1"/>
  <c r="BQ58" i="2" s="1"/>
  <c r="BW58" i="2" s="1"/>
  <c r="CD58" i="2" s="1"/>
  <c r="CJ58" i="2" s="1"/>
  <c r="CQ58" i="2" s="1"/>
  <c r="I59" i="2"/>
  <c r="O59" i="2" s="1"/>
  <c r="S59" i="2" s="1"/>
  <c r="Y59" i="2" s="1"/>
  <c r="AC59" i="2" s="1"/>
  <c r="AI59" i="2" s="1"/>
  <c r="AM59" i="2" s="1"/>
  <c r="AS59" i="2" s="1"/>
  <c r="AW59" i="2" s="1"/>
  <c r="BC59" i="2" s="1"/>
  <c r="BG59" i="2" s="1"/>
  <c r="BM59" i="2" s="1"/>
  <c r="BQ59" i="2" s="1"/>
  <c r="BW59" i="2" s="1"/>
  <c r="CD59" i="2" s="1"/>
  <c r="CJ59" i="2" s="1"/>
  <c r="CQ59" i="2" s="1"/>
  <c r="I60" i="2"/>
  <c r="O60" i="2" s="1"/>
  <c r="S60" i="2" s="1"/>
  <c r="Y60" i="2" s="1"/>
  <c r="AC60" i="2" s="1"/>
  <c r="AI60" i="2" s="1"/>
  <c r="AM60" i="2" s="1"/>
  <c r="AS60" i="2" s="1"/>
  <c r="AW60" i="2" s="1"/>
  <c r="BC60" i="2" s="1"/>
  <c r="BG60" i="2" s="1"/>
  <c r="BM60" i="2" s="1"/>
  <c r="BQ60" i="2" s="1"/>
  <c r="BW60" i="2" s="1"/>
  <c r="CD60" i="2" s="1"/>
  <c r="CJ60" i="2" s="1"/>
  <c r="CQ60" i="2" s="1"/>
  <c r="I61" i="2"/>
  <c r="O61" i="2" s="1"/>
  <c r="S61" i="2" s="1"/>
  <c r="Y61" i="2" s="1"/>
  <c r="AC61" i="2" s="1"/>
  <c r="AI61" i="2" s="1"/>
  <c r="AM61" i="2" s="1"/>
  <c r="AS61" i="2" s="1"/>
  <c r="AW61" i="2" s="1"/>
  <c r="BC61" i="2" s="1"/>
  <c r="BG61" i="2" s="1"/>
  <c r="BM61" i="2" s="1"/>
  <c r="BQ61" i="2" s="1"/>
  <c r="BW61" i="2" s="1"/>
  <c r="CD61" i="2" s="1"/>
  <c r="CJ61" i="2" s="1"/>
  <c r="CQ61" i="2" s="1"/>
  <c r="N27" i="2"/>
  <c r="T27" i="2" s="1"/>
  <c r="X27" i="2" s="1"/>
  <c r="AD27" i="2" s="1"/>
  <c r="AH27" i="2" s="1"/>
  <c r="AN27" i="2" s="1"/>
  <c r="AR27" i="2" s="1"/>
  <c r="AX27" i="2" s="1"/>
  <c r="BB27" i="2" s="1"/>
  <c r="BL27" i="2" s="1"/>
  <c r="BR27" i="2" s="1"/>
  <c r="BV27" i="2" s="1"/>
  <c r="CE27" i="2" s="1"/>
  <c r="CI27" i="2" s="1"/>
  <c r="N24" i="2"/>
  <c r="N25" i="2"/>
  <c r="T25" i="2" s="1"/>
  <c r="X25" i="2" s="1"/>
  <c r="AD25" i="2" s="1"/>
  <c r="AH25" i="2" s="1"/>
  <c r="AN25" i="2" s="1"/>
  <c r="AR25" i="2" s="1"/>
  <c r="AX25" i="2" s="1"/>
  <c r="BB25" i="2" s="1"/>
  <c r="BL25" i="2" s="1"/>
  <c r="BR25" i="2" s="1"/>
  <c r="BV25" i="2" s="1"/>
  <c r="CE25" i="2" s="1"/>
  <c r="CI25" i="2" s="1"/>
  <c r="N26" i="2"/>
  <c r="T26" i="2" s="1"/>
  <c r="X26" i="2" s="1"/>
  <c r="AD26" i="2" s="1"/>
  <c r="AH26" i="2" s="1"/>
  <c r="AN26" i="2" s="1"/>
  <c r="AR26" i="2" s="1"/>
  <c r="AX26" i="2" s="1"/>
  <c r="BB26" i="2" s="1"/>
  <c r="BL26" i="2" s="1"/>
  <c r="BR26" i="2" s="1"/>
  <c r="BV26" i="2" s="1"/>
  <c r="CE26" i="2" s="1"/>
  <c r="CI26" i="2" s="1"/>
  <c r="N28" i="2"/>
  <c r="T28" i="2" s="1"/>
  <c r="X28" i="2" s="1"/>
  <c r="AD28" i="2" s="1"/>
  <c r="AH28" i="2" s="1"/>
  <c r="AN28" i="2" s="1"/>
  <c r="AR28" i="2" s="1"/>
  <c r="AX28" i="2" s="1"/>
  <c r="BB28" i="2" s="1"/>
  <c r="BL28" i="2" s="1"/>
  <c r="BR28" i="2" s="1"/>
  <c r="BV28" i="2" s="1"/>
  <c r="CE28" i="2" s="1"/>
  <c r="CI28" i="2" s="1"/>
  <c r="N29" i="2"/>
  <c r="T29" i="2" s="1"/>
  <c r="N30" i="2"/>
  <c r="T30" i="2" s="1"/>
  <c r="X30" i="2" s="1"/>
  <c r="AD30" i="2" s="1"/>
  <c r="AH30" i="2" s="1"/>
  <c r="AN30" i="2" s="1"/>
  <c r="AR30" i="2" s="1"/>
  <c r="AX30" i="2" s="1"/>
  <c r="BB30" i="2" s="1"/>
  <c r="BL30" i="2" s="1"/>
  <c r="BR30" i="2" s="1"/>
  <c r="BV30" i="2" s="1"/>
  <c r="CE30" i="2" s="1"/>
  <c r="CI30" i="2" s="1"/>
  <c r="N31" i="2"/>
  <c r="T31" i="2" s="1"/>
  <c r="X31" i="2" s="1"/>
  <c r="AD31" i="2" s="1"/>
  <c r="AH31" i="2" s="1"/>
  <c r="AN31" i="2" s="1"/>
  <c r="AR31" i="2" s="1"/>
  <c r="AX31" i="2" s="1"/>
  <c r="BB31" i="2" s="1"/>
  <c r="BH31" i="2" s="1"/>
  <c r="BL31" i="2" s="1"/>
  <c r="BR31" i="2" s="1"/>
  <c r="BV31" i="2" s="1"/>
  <c r="CE31" i="2" s="1"/>
  <c r="CI31" i="2" s="1"/>
  <c r="N32" i="2"/>
  <c r="T32" i="2" s="1"/>
  <c r="X32" i="2" s="1"/>
  <c r="AD32" i="2" s="1"/>
  <c r="AH32" i="2" s="1"/>
  <c r="AN32" i="2" s="1"/>
  <c r="AR32" i="2" s="1"/>
  <c r="AX32" i="2" s="1"/>
  <c r="BB32" i="2" s="1"/>
  <c r="BH32" i="2" s="1"/>
  <c r="BL32" i="2" s="1"/>
  <c r="BR32" i="2" s="1"/>
  <c r="BV32" i="2" s="1"/>
  <c r="CE32" i="2" s="1"/>
  <c r="CI32" i="2" s="1"/>
  <c r="N41" i="2"/>
  <c r="T41" i="2" s="1"/>
  <c r="X41" i="2" s="1"/>
  <c r="AD41" i="2" s="1"/>
  <c r="AH41" i="2" s="1"/>
  <c r="AN41" i="2" s="1"/>
  <c r="AR41" i="2" s="1"/>
  <c r="AX41" i="2" s="1"/>
  <c r="BB41" i="2" s="1"/>
  <c r="N42" i="2"/>
  <c r="T42" i="2" s="1"/>
  <c r="X42" i="2" s="1"/>
  <c r="AD42" i="2" s="1"/>
  <c r="N43" i="2"/>
  <c r="T43" i="2" s="1"/>
  <c r="X43" i="2" s="1"/>
  <c r="AD43" i="2" s="1"/>
  <c r="AH43" i="2" s="1"/>
  <c r="AN43" i="2" s="1"/>
  <c r="AR43" i="2" s="1"/>
  <c r="AX43" i="2" s="1"/>
  <c r="BB43" i="2" s="1"/>
  <c r="BH43" i="2" s="1"/>
  <c r="BL43" i="2" s="1"/>
  <c r="BR43" i="2" s="1"/>
  <c r="BV43" i="2" s="1"/>
  <c r="CE43" i="2" s="1"/>
  <c r="CI43" i="2" s="1"/>
  <c r="AX44" i="2"/>
  <c r="BB44" i="2" s="1"/>
  <c r="BH44" i="2" s="1"/>
  <c r="BL44" i="2" s="1"/>
  <c r="N47" i="2"/>
  <c r="T47" i="2" s="1"/>
  <c r="X47" i="2" s="1"/>
  <c r="AD47" i="2" s="1"/>
  <c r="AH47" i="2" s="1"/>
  <c r="AN47" i="2" s="1"/>
  <c r="AR47" i="2" s="1"/>
  <c r="AX47" i="2" s="1"/>
  <c r="BB47" i="2" s="1"/>
  <c r="BH47" i="2" s="1"/>
  <c r="BL47" i="2" s="1"/>
  <c r="BR47" i="2" s="1"/>
  <c r="BV47" i="2" s="1"/>
  <c r="CE47" i="2" s="1"/>
  <c r="CI47" i="2" s="1"/>
  <c r="N48" i="2"/>
  <c r="T48" i="2" s="1"/>
  <c r="X48" i="2" s="1"/>
  <c r="AD48" i="2" s="1"/>
  <c r="AH48" i="2" s="1"/>
  <c r="N49" i="2"/>
  <c r="T49" i="2" s="1"/>
  <c r="X49" i="2" s="1"/>
  <c r="AD49" i="2" s="1"/>
  <c r="AH49" i="2" s="1"/>
  <c r="AN49" i="2" s="1"/>
  <c r="AR49" i="2" s="1"/>
  <c r="AX49" i="2" s="1"/>
  <c r="BB49" i="2" s="1"/>
  <c r="BH49" i="2" s="1"/>
  <c r="BL49" i="2" s="1"/>
  <c r="BR49" i="2" s="1"/>
  <c r="BV49" i="2" s="1"/>
  <c r="CE49" i="2" s="1"/>
  <c r="CI49" i="2" s="1"/>
  <c r="N56" i="2"/>
  <c r="T56" i="2" s="1"/>
  <c r="X56" i="2" s="1"/>
  <c r="AD56" i="2" s="1"/>
  <c r="AH56" i="2" s="1"/>
  <c r="AN56" i="2" s="1"/>
  <c r="AR56" i="2" s="1"/>
  <c r="AX56" i="2" s="1"/>
  <c r="BB56" i="2" s="1"/>
  <c r="BH56" i="2" s="1"/>
  <c r="BL56" i="2" s="1"/>
  <c r="N77" i="2"/>
  <c r="T77" i="2" s="1"/>
  <c r="X77" i="2" s="1"/>
  <c r="AD77" i="2" s="1"/>
  <c r="AH77" i="2" s="1"/>
  <c r="AN77" i="2" s="1"/>
  <c r="AR77" i="2" s="1"/>
  <c r="AX77" i="2" s="1"/>
  <c r="BB77" i="2" s="1"/>
  <c r="BH77" i="2" s="1"/>
  <c r="BL77" i="2" s="1"/>
  <c r="BR77" i="2" s="1"/>
  <c r="BV77" i="2" s="1"/>
  <c r="CE77" i="2" s="1"/>
  <c r="CI77" i="2" s="1"/>
  <c r="N78" i="2"/>
  <c r="T78" i="2" s="1"/>
  <c r="X78" i="2" s="1"/>
  <c r="AD78" i="2" s="1"/>
  <c r="AH78" i="2" s="1"/>
  <c r="AN78" i="2" s="1"/>
  <c r="AR78" i="2" s="1"/>
  <c r="AX78" i="2" s="1"/>
  <c r="BB78" i="2" s="1"/>
  <c r="BH78" i="2" s="1"/>
  <c r="BL78" i="2" s="1"/>
  <c r="BR78" i="2" s="1"/>
  <c r="BV78" i="2" s="1"/>
  <c r="CE78" i="2" s="1"/>
  <c r="CI78" i="2" s="1"/>
  <c r="N79" i="2"/>
  <c r="T79" i="2" s="1"/>
  <c r="X79" i="2" s="1"/>
  <c r="AD79" i="2" s="1"/>
  <c r="AH79" i="2" s="1"/>
  <c r="AN79" i="2" s="1"/>
  <c r="AR79" i="2" s="1"/>
  <c r="AX79" i="2" s="1"/>
  <c r="BB79" i="2" s="1"/>
  <c r="BH79" i="2" s="1"/>
  <c r="BL79" i="2" s="1"/>
  <c r="BR79" i="2" s="1"/>
  <c r="BV79" i="2" s="1"/>
  <c r="CE79" i="2" s="1"/>
  <c r="CI79" i="2" s="1"/>
  <c r="N80" i="2"/>
  <c r="T80" i="2" s="1"/>
  <c r="X80" i="2" s="1"/>
  <c r="AD80" i="2" s="1"/>
  <c r="AH80" i="2" s="1"/>
  <c r="AN80" i="2" s="1"/>
  <c r="AR80" i="2" s="1"/>
  <c r="AX80" i="2" s="1"/>
  <c r="BB80" i="2" s="1"/>
  <c r="BH80" i="2" s="1"/>
  <c r="BL80" i="2" s="1"/>
  <c r="BR80" i="2" s="1"/>
  <c r="BV80" i="2" s="1"/>
  <c r="CE80" i="2" s="1"/>
  <c r="CI80" i="2" s="1"/>
  <c r="N58" i="2"/>
  <c r="T58" i="2" s="1"/>
  <c r="X58" i="2" s="1"/>
  <c r="AD58" i="2" s="1"/>
  <c r="AH58" i="2" s="1"/>
  <c r="AN58" i="2" s="1"/>
  <c r="AR58" i="2" s="1"/>
  <c r="AX58" i="2" s="1"/>
  <c r="BB58" i="2" s="1"/>
  <c r="BH58" i="2" s="1"/>
  <c r="BL58" i="2" s="1"/>
  <c r="BR58" i="2" s="1"/>
  <c r="BV58" i="2" s="1"/>
  <c r="CE58" i="2" s="1"/>
  <c r="CI58" i="2" s="1"/>
  <c r="N59" i="2"/>
  <c r="T59" i="2" s="1"/>
  <c r="X59" i="2" s="1"/>
  <c r="AD59" i="2" s="1"/>
  <c r="AH59" i="2" s="1"/>
  <c r="AN59" i="2" s="1"/>
  <c r="AR59" i="2" s="1"/>
  <c r="AX59" i="2" s="1"/>
  <c r="BB59" i="2" s="1"/>
  <c r="BH59" i="2" s="1"/>
  <c r="BL59" i="2" s="1"/>
  <c r="BR59" i="2" s="1"/>
  <c r="BV59" i="2" s="1"/>
  <c r="CE59" i="2" s="1"/>
  <c r="CI59" i="2" s="1"/>
  <c r="N60" i="2"/>
  <c r="T60" i="2" s="1"/>
  <c r="X60" i="2" s="1"/>
  <c r="AD60" i="2" s="1"/>
  <c r="AH60" i="2" s="1"/>
  <c r="AN60" i="2" s="1"/>
  <c r="AR60" i="2" s="1"/>
  <c r="AX60" i="2" s="1"/>
  <c r="BB60" i="2" s="1"/>
  <c r="BH60" i="2" s="1"/>
  <c r="BL60" i="2" s="1"/>
  <c r="BR60" i="2" s="1"/>
  <c r="BV60" i="2" s="1"/>
  <c r="CE60" i="2" s="1"/>
  <c r="CI60" i="2" s="1"/>
  <c r="N61" i="2"/>
  <c r="T61" i="2" s="1"/>
  <c r="X61" i="2" s="1"/>
  <c r="AD61" i="2" s="1"/>
  <c r="AH61" i="2" s="1"/>
  <c r="AN61" i="2" s="1"/>
  <c r="AR61" i="2" s="1"/>
  <c r="AX61" i="2" s="1"/>
  <c r="BB61" i="2" s="1"/>
  <c r="BH61" i="2" s="1"/>
  <c r="BL61" i="2" s="1"/>
  <c r="BR61" i="2" s="1"/>
  <c r="BV61" i="2" s="1"/>
  <c r="CE61" i="2" s="1"/>
  <c r="CI61" i="2" s="1"/>
  <c r="I66" i="2"/>
  <c r="O66" i="2" s="1"/>
  <c r="S66" i="2" s="1"/>
  <c r="Y66" i="2" s="1"/>
  <c r="AC66" i="2" s="1"/>
  <c r="AI66" i="2" s="1"/>
  <c r="AM66" i="2" s="1"/>
  <c r="AS66" i="2" s="1"/>
  <c r="AW66" i="2" s="1"/>
  <c r="BC66" i="2" s="1"/>
  <c r="BG66" i="2" s="1"/>
  <c r="BM66" i="2" s="1"/>
  <c r="BQ66" i="2" s="1"/>
  <c r="BW66" i="2" s="1"/>
  <c r="CD66" i="2" s="1"/>
  <c r="CJ66" i="2" s="1"/>
  <c r="CQ66" i="2" s="1"/>
  <c r="I67" i="2"/>
  <c r="O67" i="2" s="1"/>
  <c r="S67" i="2" s="1"/>
  <c r="Y67" i="2" s="1"/>
  <c r="AC67" i="2" s="1"/>
  <c r="AI67" i="2" s="1"/>
  <c r="AM67" i="2" s="1"/>
  <c r="AS67" i="2" s="1"/>
  <c r="AW67" i="2" s="1"/>
  <c r="BC67" i="2" s="1"/>
  <c r="BG67" i="2" s="1"/>
  <c r="BM67" i="2" s="1"/>
  <c r="BQ67" i="2" s="1"/>
  <c r="BW67" i="2" s="1"/>
  <c r="CD67" i="2" s="1"/>
  <c r="CJ67" i="2" s="1"/>
  <c r="CQ67" i="2" s="1"/>
  <c r="N67" i="2"/>
  <c r="T67" i="2" s="1"/>
  <c r="X67" i="2" s="1"/>
  <c r="AD67" i="2" s="1"/>
  <c r="AH67" i="2" s="1"/>
  <c r="AN67" i="2" s="1"/>
  <c r="AR67" i="2" s="1"/>
  <c r="AX67" i="2" s="1"/>
  <c r="BB67" i="2" s="1"/>
  <c r="BH67" i="2" s="1"/>
  <c r="BL67" i="2" s="1"/>
  <c r="BR67" i="2" s="1"/>
  <c r="BV67" i="2" s="1"/>
  <c r="CE67" i="2" s="1"/>
  <c r="CI67" i="2" s="1"/>
  <c r="N65" i="2"/>
  <c r="T65" i="2" s="1"/>
  <c r="X65" i="2" s="1"/>
  <c r="AD65" i="2" s="1"/>
  <c r="AH65" i="2" s="1"/>
  <c r="AN65" i="2" s="1"/>
  <c r="AR65" i="2" s="1"/>
  <c r="AX65" i="2" s="1"/>
  <c r="BB65" i="2" s="1"/>
  <c r="BH65" i="2" s="1"/>
  <c r="BL65" i="2" s="1"/>
  <c r="BR65" i="2" s="1"/>
  <c r="BV65" i="2" s="1"/>
  <c r="CE65" i="2" s="1"/>
  <c r="CI65" i="2" s="1"/>
  <c r="I65" i="2"/>
  <c r="O65" i="2" s="1"/>
  <c r="S65" i="2" s="1"/>
  <c r="Y65" i="2" s="1"/>
  <c r="AC65" i="2" s="1"/>
  <c r="AI65" i="2" s="1"/>
  <c r="AM65" i="2" s="1"/>
  <c r="AS65" i="2" s="1"/>
  <c r="AW65" i="2" s="1"/>
  <c r="BG65" i="2" s="1"/>
  <c r="BM65" i="2" s="1"/>
  <c r="BQ65" i="2" s="1"/>
  <c r="BW65" i="2" s="1"/>
  <c r="CD65" i="2" s="1"/>
  <c r="CJ65" i="2" s="1"/>
  <c r="CQ65" i="2" s="1"/>
  <c r="AX50" i="2"/>
  <c r="BB50" i="2" s="1"/>
  <c r="BH50" i="2" s="1"/>
  <c r="BL50" i="2" s="1"/>
  <c r="BR50" i="2" s="1"/>
  <c r="BV50" i="2" s="1"/>
  <c r="CE50" i="2" s="1"/>
  <c r="CI50" i="2" s="1"/>
  <c r="AW50" i="2"/>
  <c r="BC50" i="2" s="1"/>
  <c r="BG50" i="2" s="1"/>
  <c r="BM50" i="2" s="1"/>
  <c r="BQ50" i="2" s="1"/>
  <c r="BW50" i="2" s="1"/>
  <c r="CD50" i="2" s="1"/>
  <c r="CJ50" i="2" s="1"/>
  <c r="CQ50" i="2" s="1"/>
  <c r="AX51" i="2"/>
  <c r="BB51" i="2" s="1"/>
  <c r="BH51" i="2" s="1"/>
  <c r="BL51" i="2" s="1"/>
  <c r="BR51" i="2" s="1"/>
  <c r="BV51" i="2" s="1"/>
  <c r="CE51" i="2" s="1"/>
  <c r="CI51" i="2" s="1"/>
  <c r="AW51" i="2"/>
  <c r="BC51" i="2" s="1"/>
  <c r="BG51" i="2" s="1"/>
  <c r="BM51" i="2" s="1"/>
  <c r="BQ51" i="2" s="1"/>
  <c r="BW51" i="2" s="1"/>
  <c r="CD51" i="2" s="1"/>
  <c r="CJ51" i="2" s="1"/>
  <c r="CQ51" i="2" s="1"/>
  <c r="AX52" i="2"/>
  <c r="BB52" i="2" s="1"/>
  <c r="BH52" i="2" s="1"/>
  <c r="BL52" i="2" s="1"/>
  <c r="BR52" i="2" s="1"/>
  <c r="BV52" i="2" s="1"/>
  <c r="CE52" i="2" s="1"/>
  <c r="CI52" i="2" s="1"/>
  <c r="AW52" i="2"/>
  <c r="BC52" i="2" s="1"/>
  <c r="BG52" i="2" s="1"/>
  <c r="BM52" i="2" s="1"/>
  <c r="BQ52" i="2" s="1"/>
  <c r="BW52" i="2" s="1"/>
  <c r="CD52" i="2" s="1"/>
  <c r="CJ52" i="2" s="1"/>
  <c r="CQ52" i="2" s="1"/>
  <c r="AX53" i="2"/>
  <c r="BB53" i="2" s="1"/>
  <c r="BH53" i="2" s="1"/>
  <c r="BL53" i="2" s="1"/>
  <c r="BR53" i="2" s="1"/>
  <c r="BV53" i="2" s="1"/>
  <c r="CE53" i="2" s="1"/>
  <c r="CI53" i="2" s="1"/>
  <c r="AW53" i="2"/>
  <c r="BC53" i="2" s="1"/>
  <c r="BG53" i="2" s="1"/>
  <c r="BM53" i="2" s="1"/>
  <c r="BQ53" i="2" s="1"/>
  <c r="BW53" i="2" s="1"/>
  <c r="CD53" i="2" s="1"/>
  <c r="CJ53" i="2" s="1"/>
  <c r="CQ53" i="2" s="1"/>
  <c r="AX54" i="2"/>
  <c r="BB54" i="2" s="1"/>
  <c r="BH54" i="2" s="1"/>
  <c r="BL54" i="2" s="1"/>
  <c r="BR54" i="2" s="1"/>
  <c r="BV54" i="2" s="1"/>
  <c r="CE54" i="2" s="1"/>
  <c r="CI54" i="2" s="1"/>
  <c r="AW54" i="2"/>
  <c r="BC54" i="2" s="1"/>
  <c r="BG54" i="2" s="1"/>
  <c r="BM54" i="2" s="1"/>
  <c r="BQ54" i="2" s="1"/>
  <c r="BW54" i="2" s="1"/>
  <c r="CD54" i="2" s="1"/>
  <c r="CJ54" i="2" s="1"/>
  <c r="CQ54" i="2" s="1"/>
  <c r="AX55" i="2"/>
  <c r="BB55" i="2" s="1"/>
  <c r="BH55" i="2" s="1"/>
  <c r="BL55" i="2" s="1"/>
  <c r="BR55" i="2" s="1"/>
  <c r="BV55" i="2" s="1"/>
  <c r="CE55" i="2" s="1"/>
  <c r="CI55" i="2" s="1"/>
  <c r="AW55" i="2"/>
  <c r="BC55" i="2" s="1"/>
  <c r="BG55" i="2" s="1"/>
  <c r="BM55" i="2" s="1"/>
  <c r="BQ55" i="2" s="1"/>
  <c r="BW55" i="2" s="1"/>
  <c r="CD55" i="2" s="1"/>
  <c r="CJ55" i="2" s="1"/>
  <c r="CQ55" i="2" s="1"/>
  <c r="I87" i="2"/>
  <c r="O87" i="2" s="1"/>
  <c r="S87" i="2" s="1"/>
  <c r="Y87" i="2" s="1"/>
  <c r="AC87" i="2" s="1"/>
  <c r="AI87" i="2" s="1"/>
  <c r="AM87" i="2" s="1"/>
  <c r="AS87" i="2" s="1"/>
  <c r="AW87" i="2" s="1"/>
  <c r="BC87" i="2" s="1"/>
  <c r="BG87" i="2" s="1"/>
  <c r="BM87" i="2" s="1"/>
  <c r="BQ87" i="2" s="1"/>
  <c r="BW87" i="2" s="1"/>
  <c r="CD87" i="2" s="1"/>
  <c r="CJ87" i="2" s="1"/>
  <c r="CQ87" i="2" s="1"/>
  <c r="N87" i="2"/>
  <c r="T87" i="2" s="1"/>
  <c r="X87" i="2" s="1"/>
  <c r="AD87" i="2" s="1"/>
  <c r="AH87" i="2" s="1"/>
  <c r="AN87" i="2" s="1"/>
  <c r="AR87" i="2" s="1"/>
  <c r="AX87" i="2" s="1"/>
  <c r="BB87" i="2" s="1"/>
  <c r="BH87" i="2" s="1"/>
  <c r="BL87" i="2" s="1"/>
  <c r="BR87" i="2" s="1"/>
  <c r="BV87" i="2" s="1"/>
  <c r="CE87" i="2" s="1"/>
  <c r="CI87" i="2" s="1"/>
  <c r="BG57" i="2"/>
  <c r="BM57" i="2" s="1"/>
  <c r="BQ57" i="2" s="1"/>
  <c r="BW57" i="2" s="1"/>
  <c r="CD57" i="2" s="1"/>
  <c r="CJ57" i="2" s="1"/>
  <c r="CQ57" i="2" s="1"/>
  <c r="I88" i="2"/>
  <c r="O88" i="2" s="1"/>
  <c r="S88" i="2" s="1"/>
  <c r="Y88" i="2" s="1"/>
  <c r="AC88" i="2" s="1"/>
  <c r="AI88" i="2" s="1"/>
  <c r="AM88" i="2" s="1"/>
  <c r="AS88" i="2" s="1"/>
  <c r="AW88" i="2" s="1"/>
  <c r="BC88" i="2" s="1"/>
  <c r="BG88" i="2" s="1"/>
  <c r="BM88" i="2" s="1"/>
  <c r="BQ88" i="2" s="1"/>
  <c r="BW88" i="2" s="1"/>
  <c r="CD88" i="2" s="1"/>
  <c r="CJ88" i="2" s="1"/>
  <c r="CQ88" i="2" s="1"/>
  <c r="N88" i="2"/>
  <c r="T88" i="2" s="1"/>
  <c r="X88" i="2" s="1"/>
  <c r="AD88" i="2" s="1"/>
  <c r="AH88" i="2" s="1"/>
  <c r="AN88" i="2" s="1"/>
  <c r="AR88" i="2" s="1"/>
  <c r="AX88" i="2" s="1"/>
  <c r="BB88" i="2" s="1"/>
  <c r="BH88" i="2" s="1"/>
  <c r="BL88" i="2" s="1"/>
  <c r="BR88" i="2" s="1"/>
  <c r="BV88" i="2" s="1"/>
  <c r="CE88" i="2" s="1"/>
  <c r="CI88" i="2" s="1"/>
  <c r="DB38" i="2"/>
  <c r="DB37" i="2" s="1"/>
  <c r="CW38" i="2"/>
  <c r="CW37" i="2" s="1"/>
  <c r="CX38" i="2"/>
  <c r="CX37" i="2" s="1"/>
  <c r="J63" i="2"/>
  <c r="J69" i="2" s="1"/>
  <c r="J75" i="2" s="1"/>
  <c r="K63" i="2"/>
  <c r="L63" i="2"/>
  <c r="L69" i="2" s="1"/>
  <c r="L75" i="2" s="1"/>
  <c r="M63" i="2"/>
  <c r="M69" i="2" s="1"/>
  <c r="M75" i="2" s="1"/>
  <c r="I86" i="2"/>
  <c r="O86" i="2" s="1"/>
  <c r="S86" i="2" s="1"/>
  <c r="Y86" i="2" s="1"/>
  <c r="AC86" i="2" s="1"/>
  <c r="AI86" i="2" s="1"/>
  <c r="AM86" i="2" s="1"/>
  <c r="AS86" i="2" s="1"/>
  <c r="AW86" i="2" s="1"/>
  <c r="BC86" i="2" s="1"/>
  <c r="BG86" i="2" s="1"/>
  <c r="BM86" i="2" s="1"/>
  <c r="BQ86" i="2" s="1"/>
  <c r="BW86" i="2" s="1"/>
  <c r="CD86" i="2" s="1"/>
  <c r="CJ86" i="2" s="1"/>
  <c r="CQ86" i="2" s="1"/>
  <c r="N86" i="2"/>
  <c r="T86" i="2" s="1"/>
  <c r="X86" i="2" s="1"/>
  <c r="AD86" i="2" s="1"/>
  <c r="AH86" i="2" s="1"/>
  <c r="AN86" i="2" s="1"/>
  <c r="AR86" i="2" s="1"/>
  <c r="AX86" i="2" s="1"/>
  <c r="BB86" i="2" s="1"/>
  <c r="BH86" i="2" s="1"/>
  <c r="BL86" i="2" s="1"/>
  <c r="BR86" i="2" s="1"/>
  <c r="BV86" i="2" s="1"/>
  <c r="CE86" i="2" s="1"/>
  <c r="CI86" i="2" s="1"/>
  <c r="DD38" i="2"/>
  <c r="G63" i="2"/>
  <c r="G69" i="2" s="1"/>
  <c r="G75" i="2" s="1"/>
  <c r="H63" i="2"/>
  <c r="H69" i="2" s="1"/>
  <c r="H75" i="2" s="1"/>
  <c r="Q63" i="2"/>
  <c r="Q69" i="2" s="1"/>
  <c r="Q75" i="2" s="1"/>
  <c r="R63" i="2"/>
  <c r="R69" i="2" s="1"/>
  <c r="R75" i="2" s="1"/>
  <c r="U63" i="2"/>
  <c r="U69" i="2" s="1"/>
  <c r="U75" i="2" s="1"/>
  <c r="V63" i="2"/>
  <c r="V69" i="2" s="1"/>
  <c r="V75" i="2" s="1"/>
  <c r="W63" i="2"/>
  <c r="W69" i="2" s="1"/>
  <c r="W75" i="2" s="1"/>
  <c r="AA63" i="2"/>
  <c r="AA69" i="2" s="1"/>
  <c r="AA75" i="2" s="1"/>
  <c r="AB63" i="2"/>
  <c r="AB69" i="2" s="1"/>
  <c r="AB75" i="2" s="1"/>
  <c r="AE63" i="2"/>
  <c r="AE69" i="2" s="1"/>
  <c r="AE75" i="2" s="1"/>
  <c r="AF63" i="2"/>
  <c r="AF69" i="2" s="1"/>
  <c r="AF75" i="2" s="1"/>
  <c r="AG63" i="2"/>
  <c r="AG69" i="2" s="1"/>
  <c r="AG75" i="2" s="1"/>
  <c r="AK63" i="2"/>
  <c r="AK69" i="2" s="1"/>
  <c r="AK75" i="2" s="1"/>
  <c r="AL63" i="2"/>
  <c r="AL69" i="2" s="1"/>
  <c r="AL75" i="2" s="1"/>
  <c r="AO63" i="2"/>
  <c r="AO69" i="2" s="1"/>
  <c r="AO75" i="2" s="1"/>
  <c r="AP63" i="2"/>
  <c r="AP69" i="2" s="1"/>
  <c r="AP75" i="2" s="1"/>
  <c r="AQ63" i="2"/>
  <c r="AQ69" i="2" s="1"/>
  <c r="AQ75" i="2" s="1"/>
  <c r="AU63" i="2"/>
  <c r="AU69" i="2" s="1"/>
  <c r="AU75" i="2" s="1"/>
  <c r="AV63" i="2"/>
  <c r="AV69" i="2" s="1"/>
  <c r="AV75" i="2" s="1"/>
  <c r="AY63" i="2"/>
  <c r="AY69" i="2" s="1"/>
  <c r="AY75" i="2" s="1"/>
  <c r="AZ63" i="2"/>
  <c r="AZ69" i="2" s="1"/>
  <c r="AZ75" i="2" s="1"/>
  <c r="BA63" i="2"/>
  <c r="BA69" i="2" s="1"/>
  <c r="BA75" i="2" s="1"/>
  <c r="BE63" i="2"/>
  <c r="BE69" i="2" s="1"/>
  <c r="BE75" i="2" s="1"/>
  <c r="BF63" i="2"/>
  <c r="BF69" i="2" s="1"/>
  <c r="BF75" i="2" s="1"/>
  <c r="BI63" i="2"/>
  <c r="BI69" i="2" s="1"/>
  <c r="BI75" i="2" s="1"/>
  <c r="DA63" i="2"/>
  <c r="DB63" i="2"/>
  <c r="DB69" i="2" s="1"/>
  <c r="DB75" i="2" s="1"/>
  <c r="DD63" i="2"/>
  <c r="F63" i="2"/>
  <c r="F69" i="2" s="1"/>
  <c r="F75" i="2" s="1"/>
  <c r="E63" i="2"/>
  <c r="E69" i="2" s="1"/>
  <c r="E75" i="2" s="1"/>
  <c r="E38" i="2"/>
  <c r="E37" i="2" s="1"/>
  <c r="F38" i="2"/>
  <c r="F37" i="2" s="1"/>
  <c r="G38" i="2"/>
  <c r="G37" i="2" s="1"/>
  <c r="H38" i="2"/>
  <c r="H37" i="2" s="1"/>
  <c r="J38" i="2"/>
  <c r="J37" i="2" s="1"/>
  <c r="K38" i="2"/>
  <c r="K37" i="2" s="1"/>
  <c r="L38" i="2"/>
  <c r="L37" i="2" s="1"/>
  <c r="M38" i="2"/>
  <c r="M37" i="2" s="1"/>
  <c r="P38" i="2"/>
  <c r="P37" i="2" s="1"/>
  <c r="Q38" i="2"/>
  <c r="Q37" i="2" s="1"/>
  <c r="R38" i="2"/>
  <c r="R37" i="2" s="1"/>
  <c r="U38" i="2"/>
  <c r="U37" i="2" s="1"/>
  <c r="V38" i="2"/>
  <c r="V37" i="2" s="1"/>
  <c r="W38" i="2"/>
  <c r="W37" i="2" s="1"/>
  <c r="Z38" i="2"/>
  <c r="Z37" i="2" s="1"/>
  <c r="AA38" i="2"/>
  <c r="AA37" i="2" s="1"/>
  <c r="AB38" i="2"/>
  <c r="AB37" i="2" s="1"/>
  <c r="AE38" i="2"/>
  <c r="AE37" i="2" s="1"/>
  <c r="AF38" i="2"/>
  <c r="AF37" i="2" s="1"/>
  <c r="AG38" i="2"/>
  <c r="AG37" i="2" s="1"/>
  <c r="AJ38" i="2"/>
  <c r="AJ37" i="2" s="1"/>
  <c r="AK38" i="2"/>
  <c r="AK37" i="2" s="1"/>
  <c r="AL38" i="2"/>
  <c r="AL37" i="2" s="1"/>
  <c r="AO38" i="2"/>
  <c r="AO37" i="2" s="1"/>
  <c r="AP38" i="2"/>
  <c r="AP37" i="2" s="1"/>
  <c r="AQ38" i="2"/>
  <c r="AQ37" i="2" s="1"/>
  <c r="AT38" i="2"/>
  <c r="AT37" i="2" s="1"/>
  <c r="AU38" i="2"/>
  <c r="AV38" i="2"/>
  <c r="AV37" i="2" s="1"/>
  <c r="AY38" i="2"/>
  <c r="AY37" i="2" s="1"/>
  <c r="AZ38" i="2"/>
  <c r="AZ37" i="2" s="1"/>
  <c r="BA38" i="2"/>
  <c r="BA37" i="2" s="1"/>
  <c r="BD38" i="2"/>
  <c r="BD37" i="2" s="1"/>
  <c r="BE38" i="2"/>
  <c r="BE37" i="2" s="1"/>
  <c r="BF38" i="2"/>
  <c r="BF37" i="2" s="1"/>
  <c r="BI38" i="2"/>
  <c r="BI37" i="2" s="1"/>
  <c r="BJ38" i="2"/>
  <c r="BJ37" i="2" s="1"/>
  <c r="BK38" i="2"/>
  <c r="BK37" i="2" s="1"/>
  <c r="C38" i="2"/>
  <c r="S29" i="2"/>
  <c r="S38" i="2" s="1"/>
  <c r="BO37" i="2"/>
  <c r="BU37" i="2"/>
  <c r="CE82" i="2"/>
  <c r="CI82" i="2" s="1"/>
  <c r="BP37" i="2"/>
  <c r="BR56" i="2"/>
  <c r="BV56" i="2" s="1"/>
  <c r="CE56" i="2" s="1"/>
  <c r="CI56" i="2" s="1"/>
  <c r="S31" i="2"/>
  <c r="Y31" i="2" s="1"/>
  <c r="AC31" i="2" s="1"/>
  <c r="AI31" i="2" s="1"/>
  <c r="AM31" i="2" s="1"/>
  <c r="AS31" i="2" s="1"/>
  <c r="AW31" i="2" s="1"/>
  <c r="BC31" i="2" s="1"/>
  <c r="BG31" i="2" s="1"/>
  <c r="BM31" i="2" s="1"/>
  <c r="BQ31" i="2" s="1"/>
  <c r="BW31" i="2" s="1"/>
  <c r="CD31" i="2" s="1"/>
  <c r="CJ31" i="2" s="1"/>
  <c r="CQ31" i="2" s="1"/>
  <c r="BR44" i="2"/>
  <c r="BV44" i="2" s="1"/>
  <c r="CE44" i="2" s="1"/>
  <c r="CI44" i="2" s="1"/>
  <c r="BL66" i="2"/>
  <c r="BR66" i="2" s="1"/>
  <c r="BV66" i="2" s="1"/>
  <c r="CE66" i="2" s="1"/>
  <c r="CI66" i="2" s="1"/>
  <c r="AU37" i="2"/>
  <c r="CR60" i="2" l="1"/>
  <c r="CV60" i="2" s="1"/>
  <c r="DE60" i="2" s="1"/>
  <c r="E55" i="11" s="1"/>
  <c r="CR58" i="2"/>
  <c r="CV58" i="2" s="1"/>
  <c r="CR77" i="2"/>
  <c r="CV77" i="2" s="1"/>
  <c r="CR47" i="2"/>
  <c r="CV47" i="2" s="1"/>
  <c r="CR45" i="2"/>
  <c r="CV45" i="2" s="1"/>
  <c r="CR44" i="2"/>
  <c r="CV44" i="2" s="1"/>
  <c r="CR82" i="2"/>
  <c r="CV82" i="2" s="1"/>
  <c r="N38" i="2"/>
  <c r="CR86" i="2"/>
  <c r="CV86" i="2" s="1"/>
  <c r="DE86" i="2" s="1"/>
  <c r="E67" i="11" s="1"/>
  <c r="CR55" i="2"/>
  <c r="CV55" i="2" s="1"/>
  <c r="CR53" i="2"/>
  <c r="CV53" i="2" s="1"/>
  <c r="DE53" i="2" s="1"/>
  <c r="E48" i="11" s="1"/>
  <c r="CR51" i="2"/>
  <c r="CV51" i="2" s="1"/>
  <c r="CR65" i="2"/>
  <c r="CV65" i="2" s="1"/>
  <c r="CR61" i="2"/>
  <c r="CV61" i="2" s="1"/>
  <c r="CR80" i="2"/>
  <c r="CV80" i="2" s="1"/>
  <c r="CR32" i="2"/>
  <c r="CV32" i="2" s="1"/>
  <c r="DE32" i="2" s="1"/>
  <c r="CR27" i="2"/>
  <c r="CV27" i="2" s="1"/>
  <c r="CR46" i="2"/>
  <c r="CV46" i="2" s="1"/>
  <c r="DC66" i="2"/>
  <c r="D42" i="13" s="1"/>
  <c r="CR66" i="2"/>
  <c r="CV66" i="2" s="1"/>
  <c r="CR56" i="2"/>
  <c r="CV56" i="2" s="1"/>
  <c r="DC67" i="2"/>
  <c r="D43" i="13" s="1"/>
  <c r="CR67" i="2"/>
  <c r="CV67" i="2" s="1"/>
  <c r="CR87" i="2"/>
  <c r="CV87" i="2" s="1"/>
  <c r="CR79" i="2"/>
  <c r="CV79" i="2" s="1"/>
  <c r="CR49" i="2"/>
  <c r="CV49" i="2" s="1"/>
  <c r="CR43" i="2"/>
  <c r="CV43" i="2" s="1"/>
  <c r="DE43" i="2" s="1"/>
  <c r="E38" i="11" s="1"/>
  <c r="CR31" i="2"/>
  <c r="CV31" i="2" s="1"/>
  <c r="CR26" i="2"/>
  <c r="CV26" i="2" s="1"/>
  <c r="CR57" i="2"/>
  <c r="CV57" i="2" s="1"/>
  <c r="CR28" i="2"/>
  <c r="CV28" i="2" s="1"/>
  <c r="CR88" i="2"/>
  <c r="CV88" i="2" s="1"/>
  <c r="CR54" i="2"/>
  <c r="CV54" i="2" s="1"/>
  <c r="DE54" i="2" s="1"/>
  <c r="E49" i="11" s="1"/>
  <c r="CR52" i="2"/>
  <c r="CV52" i="2" s="1"/>
  <c r="DC50" i="2"/>
  <c r="D27" i="13" s="1"/>
  <c r="CR50" i="2"/>
  <c r="CV50" i="2" s="1"/>
  <c r="CR59" i="2"/>
  <c r="CV59" i="2" s="1"/>
  <c r="CR78" i="2"/>
  <c r="CV78" i="2" s="1"/>
  <c r="CR30" i="2"/>
  <c r="CV30" i="2" s="1"/>
  <c r="CR25" i="2"/>
  <c r="CV25" i="2" s="1"/>
  <c r="CR33" i="2"/>
  <c r="CV33" i="2" s="1"/>
  <c r="DE33" i="2" s="1"/>
  <c r="I63" i="2"/>
  <c r="DA25" i="2"/>
  <c r="DC25" i="2" s="1"/>
  <c r="E25" i="11"/>
  <c r="E63" i="11"/>
  <c r="DD37" i="2"/>
  <c r="DC88" i="2"/>
  <c r="E50" i="11"/>
  <c r="DC53" i="2"/>
  <c r="D30" i="13" s="1"/>
  <c r="E46" i="11"/>
  <c r="DC65" i="2"/>
  <c r="D41" i="13" s="1"/>
  <c r="E57" i="11"/>
  <c r="DE66" i="2"/>
  <c r="E53" i="11"/>
  <c r="E62" i="11"/>
  <c r="DA27" i="2"/>
  <c r="E27" i="11"/>
  <c r="DC45" i="2"/>
  <c r="D22" i="13" s="1"/>
  <c r="DC57" i="2"/>
  <c r="D34" i="13" s="1"/>
  <c r="E52" i="11"/>
  <c r="E64" i="11"/>
  <c r="E61" i="11"/>
  <c r="E42" i="11"/>
  <c r="DA28" i="2"/>
  <c r="E28" i="11"/>
  <c r="DC82" i="2"/>
  <c r="D54" i="13" s="1"/>
  <c r="E65" i="11"/>
  <c r="DC44" i="2"/>
  <c r="D21" i="13" s="1"/>
  <c r="DC52" i="2"/>
  <c r="D29" i="13" s="1"/>
  <c r="E47" i="11"/>
  <c r="DC60" i="2"/>
  <c r="D37" i="13" s="1"/>
  <c r="E51" i="11"/>
  <c r="DC32" i="2"/>
  <c r="DA26" i="2"/>
  <c r="E26" i="11"/>
  <c r="DC31" i="2"/>
  <c r="DC33" i="2"/>
  <c r="DC87" i="2"/>
  <c r="DE87" i="2"/>
  <c r="E68" i="11" s="1"/>
  <c r="E59" i="11"/>
  <c r="DC59" i="2"/>
  <c r="D36" i="13" s="1"/>
  <c r="E54" i="11"/>
  <c r="DC49" i="2"/>
  <c r="D26" i="13" s="1"/>
  <c r="DC46" i="2"/>
  <c r="D23" i="13" s="1"/>
  <c r="E41" i="11"/>
  <c r="N36" i="2"/>
  <c r="O24" i="2"/>
  <c r="O36" i="2" s="1"/>
  <c r="O37" i="2" s="1"/>
  <c r="I36" i="2"/>
  <c r="K69" i="2"/>
  <c r="K75" i="2" s="1"/>
  <c r="I38" i="2"/>
  <c r="Y29" i="2"/>
  <c r="X29" i="2"/>
  <c r="T38" i="2"/>
  <c r="E69" i="11"/>
  <c r="E60" i="11"/>
  <c r="E58" i="11"/>
  <c r="AH42" i="2"/>
  <c r="AN42" i="2" s="1"/>
  <c r="AR42" i="2" s="1"/>
  <c r="AX42" i="2" s="1"/>
  <c r="BB42" i="2" s="1"/>
  <c r="BH42" i="2" s="1"/>
  <c r="BL42" i="2" s="1"/>
  <c r="BR42" i="2" s="1"/>
  <c r="BV42" i="2" s="1"/>
  <c r="CE42" i="2" s="1"/>
  <c r="CI42" i="2" s="1"/>
  <c r="AD63" i="2"/>
  <c r="E44" i="11"/>
  <c r="CW69" i="2"/>
  <c r="CW75" i="2" s="1"/>
  <c r="AJ69" i="2"/>
  <c r="AJ75" i="2" s="1"/>
  <c r="BP69" i="2"/>
  <c r="BP75" i="2" s="1"/>
  <c r="BS69" i="2"/>
  <c r="BS75" i="2" s="1"/>
  <c r="Z69" i="2"/>
  <c r="Z75" i="2" s="1"/>
  <c r="E56" i="11"/>
  <c r="E39" i="11"/>
  <c r="E31" i="11"/>
  <c r="E40" i="11"/>
  <c r="DC86" i="2"/>
  <c r="AH63" i="2"/>
  <c r="AN48" i="2"/>
  <c r="T63" i="2"/>
  <c r="X63" i="2"/>
  <c r="DC77" i="2"/>
  <c r="BH41" i="2"/>
  <c r="DC61" i="2"/>
  <c r="D38" i="13" s="1"/>
  <c r="DC56" i="2"/>
  <c r="D33" i="13" s="1"/>
  <c r="DC58" i="2"/>
  <c r="D35" i="13" s="1"/>
  <c r="DD69" i="2"/>
  <c r="E45" i="11"/>
  <c r="DC55" i="2"/>
  <c r="D32" i="13" s="1"/>
  <c r="DC51" i="2"/>
  <c r="D28" i="13" s="1"/>
  <c r="DC80" i="2"/>
  <c r="N63" i="2"/>
  <c r="T24" i="2"/>
  <c r="T36" i="2" s="1"/>
  <c r="O63" i="2"/>
  <c r="S41" i="2"/>
  <c r="E30" i="11"/>
  <c r="BD69" i="2"/>
  <c r="BD75" i="2" s="1"/>
  <c r="BK69" i="2"/>
  <c r="BK75" i="2" s="1"/>
  <c r="BT69" i="2"/>
  <c r="BT75" i="2" s="1"/>
  <c r="BJ69" i="2"/>
  <c r="BJ75" i="2" s="1"/>
  <c r="BU69" i="2"/>
  <c r="BU75" i="2" s="1"/>
  <c r="DC78" i="2" l="1"/>
  <c r="DC54" i="2"/>
  <c r="D31" i="13" s="1"/>
  <c r="DC43" i="2"/>
  <c r="J20" i="13" s="1"/>
  <c r="E33" i="11"/>
  <c r="E32" i="11"/>
  <c r="H27" i="13"/>
  <c r="I27" i="13"/>
  <c r="J27" i="13"/>
  <c r="H43" i="13"/>
  <c r="I43" i="13"/>
  <c r="J43" i="13"/>
  <c r="H28" i="13"/>
  <c r="I28" i="13"/>
  <c r="J28" i="13"/>
  <c r="H38" i="13"/>
  <c r="I38" i="13"/>
  <c r="J38" i="13"/>
  <c r="H29" i="13"/>
  <c r="I29" i="13"/>
  <c r="J29" i="13"/>
  <c r="I34" i="13"/>
  <c r="J34" i="13"/>
  <c r="H34" i="13"/>
  <c r="H30" i="13"/>
  <c r="I30" i="13"/>
  <c r="J30" i="13"/>
  <c r="J22" i="13"/>
  <c r="H22" i="13"/>
  <c r="I22" i="13"/>
  <c r="H32" i="13"/>
  <c r="I32" i="13"/>
  <c r="J32" i="13"/>
  <c r="I20" i="13"/>
  <c r="H21" i="13"/>
  <c r="I21" i="13"/>
  <c r="J21" i="13"/>
  <c r="H31" i="13"/>
  <c r="I31" i="13"/>
  <c r="J31" i="13"/>
  <c r="H42" i="13"/>
  <c r="I42" i="13"/>
  <c r="J42" i="13"/>
  <c r="I33" i="13"/>
  <c r="J33" i="13"/>
  <c r="H33" i="13"/>
  <c r="H23" i="13"/>
  <c r="I23" i="13"/>
  <c r="J23" i="13"/>
  <c r="H36" i="13"/>
  <c r="I36" i="13"/>
  <c r="J36" i="13"/>
  <c r="H26" i="13"/>
  <c r="I26" i="13"/>
  <c r="J26" i="13"/>
  <c r="J37" i="13"/>
  <c r="H37" i="13"/>
  <c r="I37" i="13"/>
  <c r="H54" i="13"/>
  <c r="H56" i="13" s="1"/>
  <c r="F54" i="13"/>
  <c r="F56" i="13" s="1"/>
  <c r="I54" i="13"/>
  <c r="I56" i="13" s="1"/>
  <c r="J54" i="13"/>
  <c r="J56" i="13" s="1"/>
  <c r="G54" i="13"/>
  <c r="G56" i="13" s="1"/>
  <c r="H41" i="13"/>
  <c r="I41" i="13"/>
  <c r="J41" i="13"/>
  <c r="J35" i="13"/>
  <c r="H35" i="13"/>
  <c r="I35" i="13"/>
  <c r="DC26" i="2"/>
  <c r="D7" i="13" s="1"/>
  <c r="DC30" i="2"/>
  <c r="D11" i="13" s="1"/>
  <c r="G11" i="13" s="1"/>
  <c r="DC28" i="2"/>
  <c r="D9" i="13" s="1"/>
  <c r="G9" i="13" s="1"/>
  <c r="DC27" i="2"/>
  <c r="D8" i="13" s="1"/>
  <c r="F8" i="13" s="1"/>
  <c r="D12" i="13"/>
  <c r="K12" i="13"/>
  <c r="O12" i="13"/>
  <c r="S12" i="13"/>
  <c r="W12" i="13"/>
  <c r="M12" i="13"/>
  <c r="U12" i="13"/>
  <c r="J12" i="13"/>
  <c r="R12" i="13"/>
  <c r="L12" i="13"/>
  <c r="P12" i="13"/>
  <c r="T12" i="13"/>
  <c r="X12" i="13"/>
  <c r="Q12" i="13"/>
  <c r="Y12" i="13"/>
  <c r="N12" i="13"/>
  <c r="V12" i="13"/>
  <c r="G12" i="13"/>
  <c r="F12" i="13"/>
  <c r="H12" i="13"/>
  <c r="I12" i="13"/>
  <c r="D13" i="13"/>
  <c r="K13" i="13"/>
  <c r="O13" i="13"/>
  <c r="S13" i="13"/>
  <c r="W13" i="13"/>
  <c r="M13" i="13"/>
  <c r="Y13" i="13"/>
  <c r="J13" i="13"/>
  <c r="R13" i="13"/>
  <c r="L13" i="13"/>
  <c r="P13" i="13"/>
  <c r="T13" i="13"/>
  <c r="X13" i="13"/>
  <c r="Q13" i="13"/>
  <c r="U13" i="13"/>
  <c r="N13" i="13"/>
  <c r="V13" i="13"/>
  <c r="H13" i="13"/>
  <c r="F13" i="13"/>
  <c r="I13" i="13"/>
  <c r="G13" i="13"/>
  <c r="DC79" i="2"/>
  <c r="S24" i="2"/>
  <c r="S36" i="2" s="1"/>
  <c r="S37" i="2" s="1"/>
  <c r="CR42" i="2"/>
  <c r="CV42" i="2" s="1"/>
  <c r="N37" i="2"/>
  <c r="D14" i="13"/>
  <c r="K14" i="13"/>
  <c r="O14" i="13"/>
  <c r="S14" i="13"/>
  <c r="W14" i="13"/>
  <c r="Q14" i="13"/>
  <c r="Y14" i="13"/>
  <c r="J14" i="13"/>
  <c r="R14" i="13"/>
  <c r="L14" i="13"/>
  <c r="P14" i="13"/>
  <c r="T14" i="13"/>
  <c r="X14" i="13"/>
  <c r="M14" i="13"/>
  <c r="U14" i="13"/>
  <c r="N14" i="13"/>
  <c r="V14" i="13"/>
  <c r="I14" i="13"/>
  <c r="F14" i="13"/>
  <c r="G14" i="13"/>
  <c r="H14" i="13"/>
  <c r="DC47" i="2"/>
  <c r="D24" i="13" s="1"/>
  <c r="G24" i="13" s="1"/>
  <c r="D6" i="13"/>
  <c r="J6" i="13" s="1"/>
  <c r="G43" i="13"/>
  <c r="F43" i="13"/>
  <c r="G42" i="13"/>
  <c r="F42" i="13"/>
  <c r="G41" i="13"/>
  <c r="F41" i="13"/>
  <c r="G38" i="13"/>
  <c r="F38" i="13"/>
  <c r="G37" i="13"/>
  <c r="F37" i="13"/>
  <c r="G36" i="13"/>
  <c r="F36" i="13"/>
  <c r="G35" i="13"/>
  <c r="F35" i="13"/>
  <c r="G34" i="13"/>
  <c r="F34" i="13"/>
  <c r="G33" i="13"/>
  <c r="F33" i="13"/>
  <c r="G32" i="13"/>
  <c r="F32" i="13"/>
  <c r="G31" i="13"/>
  <c r="F31" i="13"/>
  <c r="F30" i="13"/>
  <c r="G30" i="13"/>
  <c r="G29" i="13"/>
  <c r="F29" i="13"/>
  <c r="G28" i="13"/>
  <c r="F28" i="13"/>
  <c r="G27" i="13"/>
  <c r="F27" i="13"/>
  <c r="G26" i="13"/>
  <c r="F26" i="13"/>
  <c r="F24" i="13"/>
  <c r="G23" i="13"/>
  <c r="F23" i="13"/>
  <c r="G22" i="13"/>
  <c r="F22" i="13"/>
  <c r="G21" i="13"/>
  <c r="F21" i="13"/>
  <c r="G20" i="13"/>
  <c r="F20" i="13"/>
  <c r="G8" i="13"/>
  <c r="D56" i="13"/>
  <c r="DC42" i="2"/>
  <c r="D19" i="13" s="1"/>
  <c r="E37" i="11"/>
  <c r="I37" i="2"/>
  <c r="DD75" i="2"/>
  <c r="Y38" i="2"/>
  <c r="AC29" i="2"/>
  <c r="X38" i="2"/>
  <c r="AD29" i="2"/>
  <c r="K44" i="13"/>
  <c r="L44" i="13"/>
  <c r="D44" i="13"/>
  <c r="T37" i="2"/>
  <c r="X24" i="2"/>
  <c r="X36" i="2" s="1"/>
  <c r="BL41" i="2"/>
  <c r="AR48" i="2"/>
  <c r="AN63" i="2"/>
  <c r="S63" i="2"/>
  <c r="Y41" i="2"/>
  <c r="Y24" i="2"/>
  <c r="Y36" i="2" s="1"/>
  <c r="O69" i="2"/>
  <c r="O75" i="2" s="1"/>
  <c r="N69" i="2"/>
  <c r="N75" i="2" s="1"/>
  <c r="I69" i="2"/>
  <c r="I75" i="2" s="1"/>
  <c r="G7" i="13" l="1"/>
  <c r="J44" i="13"/>
  <c r="H20" i="13"/>
  <c r="F7" i="13"/>
  <c r="H44" i="13"/>
  <c r="I44" i="13"/>
  <c r="I6" i="13"/>
  <c r="F9" i="13"/>
  <c r="F11" i="13"/>
  <c r="F6" i="13"/>
  <c r="G6" i="13"/>
  <c r="H8" i="13"/>
  <c r="I8" i="13"/>
  <c r="J8" i="13"/>
  <c r="H6" i="13"/>
  <c r="H9" i="13"/>
  <c r="I9" i="13"/>
  <c r="J9" i="13"/>
  <c r="I19" i="13"/>
  <c r="J19" i="13"/>
  <c r="H19" i="13"/>
  <c r="H11" i="13"/>
  <c r="I11" i="13"/>
  <c r="J11" i="13"/>
  <c r="H24" i="13"/>
  <c r="I24" i="13"/>
  <c r="J24" i="13"/>
  <c r="H7" i="13"/>
  <c r="I7" i="13"/>
  <c r="J7" i="13"/>
  <c r="T16" i="13"/>
  <c r="T50" i="13" s="1"/>
  <c r="T52" i="13" s="1"/>
  <c r="S16" i="13"/>
  <c r="S50" i="13" s="1"/>
  <c r="S52" i="13" s="1"/>
  <c r="N16" i="13"/>
  <c r="N50" i="13" s="1"/>
  <c r="N52" i="13" s="1"/>
  <c r="Y16" i="13"/>
  <c r="Y50" i="13" s="1"/>
  <c r="Y52" i="13" s="1"/>
  <c r="P16" i="13"/>
  <c r="P50" i="13" s="1"/>
  <c r="P52" i="13" s="1"/>
  <c r="O16" i="13"/>
  <c r="O50" i="13" s="1"/>
  <c r="O52" i="13" s="1"/>
  <c r="Q16" i="13"/>
  <c r="Q50" i="13" s="1"/>
  <c r="Q52" i="13" s="1"/>
  <c r="M16" i="13"/>
  <c r="M50" i="13" s="1"/>
  <c r="M52" i="13" s="1"/>
  <c r="U16" i="13"/>
  <c r="U50" i="13" s="1"/>
  <c r="U52" i="13" s="1"/>
  <c r="V16" i="13"/>
  <c r="V50" i="13" s="1"/>
  <c r="V52" i="13" s="1"/>
  <c r="X16" i="13"/>
  <c r="X50" i="13" s="1"/>
  <c r="X52" i="13" s="1"/>
  <c r="R16" i="13"/>
  <c r="R50" i="13" s="1"/>
  <c r="R52" i="13" s="1"/>
  <c r="W16" i="13"/>
  <c r="W50" i="13" s="1"/>
  <c r="W52" i="13" s="1"/>
  <c r="F44" i="13"/>
  <c r="G44" i="13"/>
  <c r="G19" i="13"/>
  <c r="F19" i="13"/>
  <c r="E93" i="14"/>
  <c r="F93" i="14" s="1"/>
  <c r="E89" i="14"/>
  <c r="F89" i="14" s="1"/>
  <c r="E85" i="14"/>
  <c r="F85" i="14" s="1"/>
  <c r="E81" i="14"/>
  <c r="F81" i="14" s="1"/>
  <c r="E77" i="14"/>
  <c r="F77" i="14" s="1"/>
  <c r="E92" i="14"/>
  <c r="F92" i="14" s="1"/>
  <c r="E88" i="14"/>
  <c r="F88" i="14" s="1"/>
  <c r="E84" i="14"/>
  <c r="F84" i="14" s="1"/>
  <c r="E80" i="14"/>
  <c r="F80" i="14" s="1"/>
  <c r="E76" i="14"/>
  <c r="F76" i="14" s="1"/>
  <c r="E91" i="14"/>
  <c r="F91" i="14" s="1"/>
  <c r="E87" i="14"/>
  <c r="F87" i="14" s="1"/>
  <c r="E83" i="14"/>
  <c r="F83" i="14" s="1"/>
  <c r="E79" i="14"/>
  <c r="F79" i="14" s="1"/>
  <c r="E75" i="14"/>
  <c r="E94" i="14"/>
  <c r="F94" i="14" s="1"/>
  <c r="E90" i="14"/>
  <c r="F90" i="14" s="1"/>
  <c r="E86" i="14"/>
  <c r="F86" i="14" s="1"/>
  <c r="E82" i="14"/>
  <c r="F82" i="14" s="1"/>
  <c r="E78" i="14"/>
  <c r="F78" i="14" s="1"/>
  <c r="AC38" i="2"/>
  <c r="AI29" i="2"/>
  <c r="AD38" i="2"/>
  <c r="AH29" i="2"/>
  <c r="Y63" i="2"/>
  <c r="AC41" i="2"/>
  <c r="BR41" i="2"/>
  <c r="T69" i="2"/>
  <c r="T75" i="2" s="1"/>
  <c r="Y37" i="2"/>
  <c r="AC24" i="2"/>
  <c r="AC36" i="2" s="1"/>
  <c r="S69" i="2"/>
  <c r="S75" i="2" s="1"/>
  <c r="AR63" i="2"/>
  <c r="AX48" i="2"/>
  <c r="AD24" i="2"/>
  <c r="AD36" i="2" s="1"/>
  <c r="F75" i="14" l="1"/>
  <c r="E95" i="14"/>
  <c r="AM29" i="2"/>
  <c r="AI38" i="2"/>
  <c r="AH38" i="2"/>
  <c r="AN29" i="2"/>
  <c r="AH24" i="2"/>
  <c r="AH36" i="2" s="1"/>
  <c r="BB48" i="2"/>
  <c r="AX63" i="2"/>
  <c r="BV41" i="2"/>
  <c r="CE41" i="2" s="1"/>
  <c r="Y69" i="2"/>
  <c r="Y75" i="2" s="1"/>
  <c r="X37" i="2"/>
  <c r="X69" i="2"/>
  <c r="X75" i="2" s="1"/>
  <c r="AC37" i="2"/>
  <c r="AI24" i="2"/>
  <c r="AI36" i="2" s="1"/>
  <c r="AC63" i="2"/>
  <c r="AI41" i="2"/>
  <c r="CI41" i="2" l="1"/>
  <c r="CR41" i="2" s="1"/>
  <c r="AM38" i="2"/>
  <c r="AS29" i="2"/>
  <c r="AC69" i="2"/>
  <c r="AC75" i="2" s="1"/>
  <c r="AR29" i="2"/>
  <c r="AN38" i="2"/>
  <c r="BH48" i="2"/>
  <c r="BB63" i="2"/>
  <c r="AD37" i="2"/>
  <c r="AD69" i="2"/>
  <c r="AD75" i="2" s="1"/>
  <c r="AI63" i="2"/>
  <c r="AM41" i="2"/>
  <c r="AI37" i="2"/>
  <c r="AM24" i="2"/>
  <c r="AM36" i="2" s="1"/>
  <c r="AN24" i="2"/>
  <c r="AN36" i="2" s="1"/>
  <c r="CV41" i="2" l="1"/>
  <c r="AW29" i="2"/>
  <c r="AS38" i="2"/>
  <c r="AX29" i="2"/>
  <c r="AR38" i="2"/>
  <c r="AR24" i="2"/>
  <c r="AR36" i="2" s="1"/>
  <c r="AI69" i="2"/>
  <c r="AI75" i="2" s="1"/>
  <c r="BL48" i="2"/>
  <c r="BH63" i="2"/>
  <c r="AH37" i="2"/>
  <c r="AH69" i="2"/>
  <c r="AH75" i="2" s="1"/>
  <c r="AM37" i="2"/>
  <c r="AS24" i="2"/>
  <c r="AS36" i="2" s="1"/>
  <c r="AM63" i="2"/>
  <c r="AS41" i="2"/>
  <c r="AW38" i="2" l="1"/>
  <c r="AM69" i="2"/>
  <c r="AM75" i="2" s="1"/>
  <c r="BB29" i="2"/>
  <c r="AX38" i="2"/>
  <c r="AN37" i="2"/>
  <c r="AN69" i="2"/>
  <c r="AN75" i="2" s="1"/>
  <c r="AS63" i="2"/>
  <c r="AW41" i="2"/>
  <c r="AS37" i="2"/>
  <c r="AW24" i="2"/>
  <c r="AW36" i="2" s="1"/>
  <c r="BR48" i="2"/>
  <c r="BL63" i="2"/>
  <c r="AX24" i="2"/>
  <c r="AX36" i="2" s="1"/>
  <c r="BG29" i="2" l="1"/>
  <c r="BC38" i="2"/>
  <c r="BB38" i="2"/>
  <c r="BH29" i="2"/>
  <c r="BB24" i="2"/>
  <c r="BB36" i="2" s="1"/>
  <c r="AW37" i="2"/>
  <c r="BC24" i="2"/>
  <c r="BC36" i="2" s="1"/>
  <c r="AW63" i="2"/>
  <c r="BC41" i="2"/>
  <c r="AR37" i="2"/>
  <c r="AR69" i="2"/>
  <c r="AR75" i="2" s="1"/>
  <c r="BV48" i="2"/>
  <c r="CE48" i="2" s="1"/>
  <c r="BR63" i="2"/>
  <c r="AS69" i="2"/>
  <c r="AS75" i="2" s="1"/>
  <c r="CI48" i="2" l="1"/>
  <c r="CE63" i="2"/>
  <c r="BM29" i="2"/>
  <c r="BG38" i="2"/>
  <c r="AW69" i="2"/>
  <c r="AW75" i="2" s="1"/>
  <c r="BH38" i="2"/>
  <c r="BL29" i="2"/>
  <c r="BV63" i="2"/>
  <c r="BC63" i="2"/>
  <c r="BG41" i="2"/>
  <c r="BC37" i="2"/>
  <c r="BG24" i="2"/>
  <c r="BG36" i="2" s="1"/>
  <c r="AX37" i="2"/>
  <c r="AX69" i="2"/>
  <c r="AX75" i="2" s="1"/>
  <c r="BH24" i="2"/>
  <c r="BH36" i="2" s="1"/>
  <c r="E43" i="11" l="1"/>
  <c r="CR48" i="2"/>
  <c r="L51" i="13"/>
  <c r="K51" i="13"/>
  <c r="CI63" i="2"/>
  <c r="BM38" i="2"/>
  <c r="BQ29" i="2"/>
  <c r="BW29" i="2" s="1"/>
  <c r="BR29" i="2"/>
  <c r="BL38" i="2"/>
  <c r="BL24" i="2"/>
  <c r="BL36" i="2" s="1"/>
  <c r="BC69" i="2"/>
  <c r="BC75" i="2" s="1"/>
  <c r="DC48" i="2"/>
  <c r="D25" i="13" s="1"/>
  <c r="CZ63" i="2"/>
  <c r="BB37" i="2"/>
  <c r="BB69" i="2"/>
  <c r="BB75" i="2" s="1"/>
  <c r="BG37" i="2"/>
  <c r="BM24" i="2"/>
  <c r="BM36" i="2" s="1"/>
  <c r="BG63" i="2"/>
  <c r="BM41" i="2"/>
  <c r="H25" i="13" l="1"/>
  <c r="I25" i="13"/>
  <c r="J25" i="13"/>
  <c r="CV48" i="2"/>
  <c r="CV63" i="2" s="1"/>
  <c r="CR63" i="2"/>
  <c r="G25" i="13"/>
  <c r="F25" i="13"/>
  <c r="CD29" i="2"/>
  <c r="CJ29" i="2" s="1"/>
  <c r="BW38" i="2"/>
  <c r="BQ38" i="2"/>
  <c r="BG69" i="2"/>
  <c r="BG75" i="2" s="1"/>
  <c r="BR38" i="2"/>
  <c r="BV29" i="2"/>
  <c r="CE29" i="2" s="1"/>
  <c r="BM63" i="2"/>
  <c r="BQ41" i="2"/>
  <c r="BW41" i="2" s="1"/>
  <c r="BM37" i="2"/>
  <c r="BQ24" i="2"/>
  <c r="BH37" i="2"/>
  <c r="BH69" i="2"/>
  <c r="BH75" i="2" s="1"/>
  <c r="BR24" i="2"/>
  <c r="BR36" i="2" s="1"/>
  <c r="CJ38" i="2" l="1"/>
  <c r="CQ29" i="2"/>
  <c r="CQ38" i="2" s="1"/>
  <c r="BQ36" i="2"/>
  <c r="BQ37" i="2" s="1"/>
  <c r="BW24" i="2"/>
  <c r="CE38" i="2"/>
  <c r="CI29" i="2"/>
  <c r="BW63" i="2"/>
  <c r="CD41" i="2"/>
  <c r="CD38" i="2"/>
  <c r="BV38" i="2"/>
  <c r="BV24" i="2"/>
  <c r="BM69" i="2"/>
  <c r="BM75" i="2" s="1"/>
  <c r="BL37" i="2"/>
  <c r="BL69" i="2"/>
  <c r="BL75" i="2" s="1"/>
  <c r="BQ63" i="2"/>
  <c r="CY38" i="2" l="1"/>
  <c r="DA29" i="2"/>
  <c r="E29" i="11"/>
  <c r="CR29" i="2"/>
  <c r="E36" i="11"/>
  <c r="CJ41" i="2"/>
  <c r="CD24" i="2"/>
  <c r="CJ24" i="2" s="1"/>
  <c r="BW36" i="2"/>
  <c r="BW37" i="2" s="1"/>
  <c r="CI38" i="2"/>
  <c r="CZ38" i="2"/>
  <c r="BV36" i="2"/>
  <c r="CE24" i="2"/>
  <c r="CD63" i="2"/>
  <c r="DC41" i="2"/>
  <c r="D18" i="13" s="1"/>
  <c r="BQ69" i="2"/>
  <c r="BQ75" i="2" s="1"/>
  <c r="BR37" i="2"/>
  <c r="BR69" i="2"/>
  <c r="BR75" i="2" s="1"/>
  <c r="DA38" i="2" l="1"/>
  <c r="DC38" i="2" s="1"/>
  <c r="DA36" i="2"/>
  <c r="I18" i="13"/>
  <c r="I39" i="13" s="1"/>
  <c r="J18" i="13"/>
  <c r="J39" i="13" s="1"/>
  <c r="H18" i="13"/>
  <c r="H39" i="13" s="1"/>
  <c r="CQ41" i="2"/>
  <c r="CQ63" i="2" s="1"/>
  <c r="DE63" i="2" s="1"/>
  <c r="CJ63" i="2"/>
  <c r="CR38" i="2"/>
  <c r="CV29" i="2"/>
  <c r="CV38" i="2" s="1"/>
  <c r="CQ24" i="2"/>
  <c r="CQ36" i="2" s="1"/>
  <c r="CJ36" i="2"/>
  <c r="CJ37" i="2" s="1"/>
  <c r="G18" i="13"/>
  <c r="G39" i="13" s="1"/>
  <c r="F18" i="13"/>
  <c r="F39" i="13" s="1"/>
  <c r="CY63" i="2"/>
  <c r="DC63" i="2" s="1"/>
  <c r="DC29" i="2"/>
  <c r="D10" i="13" s="1"/>
  <c r="D16" i="13" s="1"/>
  <c r="BW69" i="2"/>
  <c r="BW75" i="2" s="1"/>
  <c r="CI24" i="2"/>
  <c r="CE36" i="2"/>
  <c r="CD36" i="2"/>
  <c r="K39" i="13"/>
  <c r="L39" i="13"/>
  <c r="D39" i="13"/>
  <c r="BV37" i="2"/>
  <c r="BV69" i="2"/>
  <c r="BV75" i="2" s="1"/>
  <c r="DA69" i="2" l="1"/>
  <c r="DA75" i="2" s="1"/>
  <c r="DA37" i="2"/>
  <c r="H10" i="13"/>
  <c r="H51" i="13" s="1"/>
  <c r="I10" i="13"/>
  <c r="I51" i="13" s="1"/>
  <c r="J10" i="13"/>
  <c r="J51" i="13" s="1"/>
  <c r="CQ37" i="2"/>
  <c r="E24" i="11"/>
  <c r="CR24" i="2"/>
  <c r="CJ69" i="2"/>
  <c r="CJ75" i="2" s="1"/>
  <c r="CQ69" i="2"/>
  <c r="G10" i="13"/>
  <c r="G51" i="13" s="1"/>
  <c r="F10" i="13"/>
  <c r="F51" i="13" s="1"/>
  <c r="D51" i="13"/>
  <c r="CD37" i="2"/>
  <c r="CE37" i="2"/>
  <c r="CE69" i="2"/>
  <c r="CE75" i="2" s="1"/>
  <c r="CI36" i="2"/>
  <c r="CI69" i="2" s="1"/>
  <c r="CI75" i="2" s="1"/>
  <c r="CZ24" i="2"/>
  <c r="CZ36" i="2" s="1"/>
  <c r="CY36" i="2"/>
  <c r="CD69" i="2"/>
  <c r="CQ75" i="2" l="1"/>
  <c r="CR36" i="2"/>
  <c r="CV24" i="2"/>
  <c r="CV36" i="2" s="1"/>
  <c r="DE36" i="2" s="1"/>
  <c r="DC24" i="2"/>
  <c r="D5" i="13" s="1"/>
  <c r="E54" i="14"/>
  <c r="E65" i="14"/>
  <c r="E61" i="14"/>
  <c r="E57" i="14"/>
  <c r="E53" i="14"/>
  <c r="E49" i="14"/>
  <c r="E64" i="14"/>
  <c r="E60" i="14"/>
  <c r="E56" i="14"/>
  <c r="E52" i="14"/>
  <c r="E48" i="14"/>
  <c r="E63" i="14"/>
  <c r="E59" i="14"/>
  <c r="E55" i="14"/>
  <c r="E51" i="14"/>
  <c r="E47" i="14"/>
  <c r="E66" i="14"/>
  <c r="E62" i="14"/>
  <c r="E58" i="14"/>
  <c r="E50" i="14"/>
  <c r="L16" i="13"/>
  <c r="L50" i="13" s="1"/>
  <c r="L52" i="13" s="1"/>
  <c r="K16" i="13"/>
  <c r="K50" i="13" s="1"/>
  <c r="K52" i="13" s="1"/>
  <c r="CD75" i="2"/>
  <c r="CI37" i="2"/>
  <c r="CY37" i="2"/>
  <c r="CY69" i="2"/>
  <c r="CY75" i="2" s="1"/>
  <c r="CZ37" i="2"/>
  <c r="CZ69" i="2"/>
  <c r="CZ75" i="2" s="1"/>
  <c r="H5" i="13" l="1"/>
  <c r="H16" i="13" s="1"/>
  <c r="H50" i="13" s="1"/>
  <c r="H52" i="13" s="1"/>
  <c r="I5" i="13"/>
  <c r="I16" i="13" s="1"/>
  <c r="I50" i="13" s="1"/>
  <c r="I52" i="13" s="1"/>
  <c r="J5" i="13"/>
  <c r="J16" i="13" s="1"/>
  <c r="J50" i="13" s="1"/>
  <c r="J52" i="13" s="1"/>
  <c r="DC36" i="2"/>
  <c r="DC69" i="2" s="1"/>
  <c r="DC75" i="2" s="1"/>
  <c r="CV37" i="2"/>
  <c r="DE37" i="2" s="1"/>
  <c r="CV69" i="2"/>
  <c r="CR37" i="2"/>
  <c r="CR69" i="2"/>
  <c r="CR75" i="2" s="1"/>
  <c r="G5" i="13"/>
  <c r="G16" i="13" s="1"/>
  <c r="G50" i="13" s="1"/>
  <c r="G52" i="13" s="1"/>
  <c r="F5" i="13"/>
  <c r="F16" i="13" s="1"/>
  <c r="F50" i="13" s="1"/>
  <c r="F50" i="14"/>
  <c r="F57" i="14"/>
  <c r="F65" i="14"/>
  <c r="F53" i="14"/>
  <c r="F52" i="14"/>
  <c r="F60" i="14"/>
  <c r="F63" i="14"/>
  <c r="F56" i="14"/>
  <c r="F61" i="14"/>
  <c r="F66" i="14"/>
  <c r="F62" i="14"/>
  <c r="F64" i="14"/>
  <c r="F59" i="14"/>
  <c r="F55" i="14"/>
  <c r="F51" i="14"/>
  <c r="F58" i="14"/>
  <c r="F54" i="14"/>
  <c r="F49" i="14"/>
  <c r="F48" i="14"/>
  <c r="DC37" i="2"/>
  <c r="E20" i="14" l="1"/>
  <c r="F20" i="14" s="1"/>
  <c r="D50" i="13"/>
  <c r="CV75" i="2"/>
  <c r="DE75" i="2" s="1"/>
  <c r="DE69" i="2"/>
  <c r="F52" i="13"/>
  <c r="E24" i="14"/>
  <c r="F24" i="14" s="1"/>
  <c r="E23" i="14"/>
  <c r="F23" i="14" s="1"/>
  <c r="E21" i="14"/>
  <c r="F21" i="14" s="1"/>
  <c r="E35" i="14"/>
  <c r="F35" i="14" s="1"/>
  <c r="E32" i="14"/>
  <c r="F32" i="14" s="1"/>
  <c r="E34" i="14"/>
  <c r="F34" i="14" s="1"/>
  <c r="E39" i="14"/>
  <c r="F39" i="14" s="1"/>
  <c r="E33" i="14"/>
  <c r="F33" i="14" s="1"/>
  <c r="E27" i="14"/>
  <c r="F27" i="14" s="1"/>
  <c r="E28" i="14"/>
  <c r="F28" i="14" s="1"/>
  <c r="E37" i="14"/>
  <c r="F37" i="14" s="1"/>
  <c r="E25" i="14"/>
  <c r="F25" i="14" s="1"/>
  <c r="E26" i="14"/>
  <c r="F26" i="14" s="1"/>
  <c r="E31" i="14"/>
  <c r="F31" i="14" s="1"/>
  <c r="E36" i="14"/>
  <c r="F36" i="14" s="1"/>
  <c r="E29" i="14"/>
  <c r="F29" i="14" s="1"/>
  <c r="E30" i="14"/>
  <c r="F30" i="14" s="1"/>
  <c r="E22" i="14"/>
  <c r="F22" i="14" s="1"/>
  <c r="E38" i="14"/>
  <c r="F38" i="14" s="1"/>
  <c r="E67" i="14"/>
  <c r="F47" i="14"/>
  <c r="E40" i="14" l="1"/>
</calcChain>
</file>

<file path=xl/sharedStrings.xml><?xml version="1.0" encoding="utf-8"?>
<sst xmlns="http://schemas.openxmlformats.org/spreadsheetml/2006/main" count="456" uniqueCount="328">
  <si>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</si>
  <si>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</si>
  <si>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</si>
  <si>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</si>
  <si>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</si>
  <si>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</si>
  <si>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</si>
  <si>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</si>
  <si>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</si>
  <si>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</si>
  <si>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</si>
  <si>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</si>
  <si>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</si>
  <si>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</si>
  <si>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</si>
  <si>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</si>
  <si>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</si>
  <si>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</si>
  <si>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</si>
  <si>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</si>
  <si>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</si>
  <si>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</si>
  <si>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</si>
  <si>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</si>
  <si>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</si>
  <si>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</si>
  <si>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</si>
  <si>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</si>
  <si>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</si>
  <si>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</si>
  <si>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</si>
  <si>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</si>
  <si>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</si>
  <si>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</si>
  <si>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</si>
  <si>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</si>
  <si>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</si>
  <si>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</si>
  <si>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</si>
  <si>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</si>
  <si>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</si>
  <si>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</si>
  <si>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</si>
  <si>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</si>
  <si>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</si>
  <si>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</si>
  <si>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</si>
  <si>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</si>
  <si>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</si>
  <si>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</si>
  <si>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</si>
  <si>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</si>
  <si>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</si>
  <si>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</si>
  <si>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</si>
  <si>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</si>
  <si>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</si>
  <si>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</si>
  <si>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</si>
  <si>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</si>
  <si>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</si>
  <si>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</si>
  <si>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</si>
  <si>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</si>
  <si>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</si>
  <si>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</si>
  <si>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</si>
  <si>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</si>
  <si>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</si>
  <si>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</si>
  <si>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</si>
  <si>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</si>
  <si>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</si>
  <si>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</si>
  <si>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</si>
  <si>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</si>
  <si>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</si>
  <si>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</si>
  <si>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</si>
  <si>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</si>
  <si>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</si>
  <si>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</si>
  <si>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</si>
  <si>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</si>
  <si>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</si>
  <si>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</si>
  <si>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</si>
  <si>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</si>
  <si>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</si>
  <si>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</si>
  <si>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</si>
  <si>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</si>
  <si>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</si>
  <si>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</si>
  <si>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</si>
  <si>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</si>
  <si>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</si>
  <si>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</si>
  <si>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</si>
  <si>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</si>
  <si>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</si>
  <si>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</si>
  <si>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</si>
  <si>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</si>
  <si>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</si>
  <si>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</si>
  <si>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</si>
  <si>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</si>
  <si>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</si>
  <si>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</si>
  <si>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</si>
  <si>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</si>
  <si>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</si>
  <si>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</si>
  <si>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</si>
  <si>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</si>
  <si>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</si>
  <si>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</si>
  <si>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</si>
  <si>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</si>
  <si>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</si>
  <si>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</si>
  <si>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</si>
  <si>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</si>
  <si>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</si>
  <si>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</si>
  <si>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</si>
  <si>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</si>
  <si>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</si>
  <si>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</si>
  <si>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</si>
  <si>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</si>
  <si>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</si>
  <si>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</si>
  <si>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</si>
  <si>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</si>
  <si>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</si>
  <si>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</si>
  <si>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</si>
  <si>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</si>
  <si>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</si>
  <si>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</si>
  <si>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</si>
  <si>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</si>
  <si>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</si>
  <si>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</si>
  <si>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</si>
  <si>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</si>
  <si>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</si>
  <si>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</si>
  <si>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</si>
  <si>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</si>
  <si>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</si>
  <si>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</si>
  <si>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</si>
  <si>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</si>
  <si>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</si>
  <si>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</si>
  <si>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</si>
  <si>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</si>
  <si>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</si>
  <si>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</si>
  <si>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</si>
  <si>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</si>
  <si>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</si>
  <si>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</si>
  <si>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</si>
  <si>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</si>
  <si>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</si>
  <si>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</si>
  <si>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</si>
  <si>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</si>
  <si>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</si>
  <si>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</si>
  <si>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</si>
  <si>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</si>
  <si>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</si>
  <si>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</si>
  <si>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</si>
  <si>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</si>
  <si>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</si>
  <si>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</si>
  <si>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</si>
  <si>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</si>
  <si>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</si>
  <si>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Closing Principal Balances as of Dec 31-12 Adjusted for Dispositions during 2013</t>
  </si>
  <si>
    <t>Closing Interest Balances as of Dec 31-12 Adjusted for Dispositions during 2013</t>
  </si>
  <si>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</si>
  <si>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</si>
  <si>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</si>
  <si>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</si>
  <si>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</si>
  <si>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</si>
  <si>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</si>
  <si>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</si>
  <si>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</si>
  <si>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</si>
  <si>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</si>
  <si>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</si>
  <si>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</si>
  <si>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</si>
  <si>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</si>
  <si>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</si>
  <si>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</si>
  <si>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</si>
  <si>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</si>
  <si>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</si>
  <si>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</si>
  <si>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</si>
  <si>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</si>
  <si>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</si>
  <si>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</si>
  <si>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</si>
  <si>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</si>
  <si>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</si>
  <si>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</si>
  <si>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</si>
  <si>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</si>
  <si>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</si>
  <si>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</si>
  <si>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</si>
  <si>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</si>
  <si>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</si>
  <si>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</si>
  <si>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</si>
  <si>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</si>
  <si>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</si>
  <si>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</si>
  <si>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</si>
  <si>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</si>
  <si>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</si>
  <si>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</si>
  <si>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</si>
  <si>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</si>
  <si>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</si>
  <si>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</si>
  <si>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</si>
  <si>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</si>
  <si>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</si>
  <si>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</si>
  <si>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</si>
  <si>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</si>
  <si>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</si>
  <si>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</si>
  <si>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</si>
  <si>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</si>
  <si>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</si>
  <si>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</si>
  <si>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</si>
  <si>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</si>
  <si>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</si>
  <si>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</si>
  <si>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</si>
  <si>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</si>
  <si>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</si>
  <si>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</si>
  <si>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</si>
  <si>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</si>
  <si>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</si>
  <si>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</si>
  <si>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</si>
  <si>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</si>
  <si>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</si>
  <si>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</si>
  <si>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</si>
  <si>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</si>
  <si>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</si>
  <si>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</si>
  <si>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</si>
  <si>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</si>
  <si>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</si>
  <si>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</si>
  <si>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</si>
  <si>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</si>
  <si>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</si>
  <si>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</si>
  <si>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</si>
  <si>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</si>
  <si>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</si>
  <si>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</si>
  <si>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</si>
  <si>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</si>
  <si>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</si>
  <si>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</si>
  <si>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</si>
  <si>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</si>
  <si>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</si>
  <si>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</si>
  <si>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</si>
  <si>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</si>
  <si>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 xml:space="preserve">Accounts that produced a variance on the 2015 continuity schedule are listed below.  
Please provide a detailed explanation for each variance below.
</t>
  </si>
  <si>
    <t>Opening Principal Amounts as of Jan-1-13</t>
  </si>
  <si>
    <r>
      <t xml:space="preserve">Transactions Debit / (Credit) during 2013 excluding interest and adjustments </t>
    </r>
    <r>
      <rPr>
        <b/>
        <vertAlign val="superscript"/>
        <sz val="10"/>
        <rFont val="Book Antiqua"/>
        <family val="1"/>
      </rPr>
      <t>3</t>
    </r>
  </si>
  <si>
    <t>Board-Approved Disposition during 2013</t>
  </si>
  <si>
    <r>
      <t xml:space="preserve">Other </t>
    </r>
    <r>
      <rPr>
        <b/>
        <vertAlign val="superscript"/>
        <sz val="10"/>
        <rFont val="Book Antiqua"/>
        <family val="1"/>
      </rPr>
      <t xml:space="preserve">2 </t>
    </r>
    <r>
      <rPr>
        <b/>
        <sz val="10"/>
        <rFont val="Book Antiqua"/>
        <family val="1"/>
      </rPr>
      <t>Adjustments during Q1 2013</t>
    </r>
  </si>
  <si>
    <r>
      <t xml:space="preserve">Other </t>
    </r>
    <r>
      <rPr>
        <b/>
        <vertAlign val="superscript"/>
        <sz val="10"/>
        <rFont val="Book Antiqua"/>
        <family val="1"/>
      </rPr>
      <t xml:space="preserve">2 </t>
    </r>
    <r>
      <rPr>
        <b/>
        <sz val="10"/>
        <rFont val="Book Antiqua"/>
        <family val="1"/>
      </rPr>
      <t>Adjustments during Q2 2013</t>
    </r>
  </si>
  <si>
    <r>
      <t xml:space="preserve">Other </t>
    </r>
    <r>
      <rPr>
        <b/>
        <vertAlign val="superscript"/>
        <sz val="10"/>
        <rFont val="Book Antiqua"/>
        <family val="1"/>
      </rPr>
      <t xml:space="preserve">2 </t>
    </r>
    <r>
      <rPr>
        <b/>
        <sz val="10"/>
        <rFont val="Book Antiqua"/>
        <family val="1"/>
      </rPr>
      <t>Adjustments during Q3 2013</t>
    </r>
  </si>
  <si>
    <r>
      <t xml:space="preserve">Other </t>
    </r>
    <r>
      <rPr>
        <b/>
        <vertAlign val="superscript"/>
        <sz val="10"/>
        <rFont val="Book Antiqua"/>
        <family val="1"/>
      </rPr>
      <t xml:space="preserve">2 </t>
    </r>
    <r>
      <rPr>
        <b/>
        <sz val="10"/>
        <rFont val="Book Antiqua"/>
        <family val="1"/>
      </rPr>
      <t>Adjustments during Q4 2013</t>
    </r>
  </si>
  <si>
    <t>Closing Principal Balance as of Dec-31-13</t>
  </si>
  <si>
    <t>Opening Interest Amounts as of Jan-1-13</t>
  </si>
  <si>
    <t>Interest Jan-1 to Dec-31-13</t>
  </si>
  <si>
    <r>
      <t xml:space="preserve">Adjustments during 2013 - other </t>
    </r>
    <r>
      <rPr>
        <b/>
        <vertAlign val="superscript"/>
        <sz val="10"/>
        <rFont val="Book Antiqua"/>
        <family val="1"/>
      </rPr>
      <t>2</t>
    </r>
  </si>
  <si>
    <t>Closing Interest Amounts as of Dec-31-13</t>
  </si>
  <si>
    <t>Projected Interest on Dec-31-13 Balances</t>
  </si>
  <si>
    <r>
      <t xml:space="preserve">Projected Interest from Jan 1, 2014 to December 31, 2014 on                        Dec 31 -13 balance adjusted for disposition during 2014 </t>
    </r>
    <r>
      <rPr>
        <b/>
        <vertAlign val="superscript"/>
        <sz val="10"/>
        <rFont val="Book Antiqua"/>
        <family val="1"/>
      </rPr>
      <t>6</t>
    </r>
  </si>
  <si>
    <r>
      <t xml:space="preserve">Projected Interest from January 1, 2015 to April 30, 2015 on Dec 31 -13 balance adjusted for disposition during 2014  </t>
    </r>
    <r>
      <rPr>
        <b/>
        <vertAlign val="superscript"/>
        <sz val="11"/>
        <rFont val="Book Antiqua"/>
        <family val="1"/>
      </rPr>
      <t>6</t>
    </r>
  </si>
  <si>
    <t>As of Dec 31-13</t>
  </si>
  <si>
    <r>
      <t xml:space="preserve">Variance                           RRR vs. 2013 Balance                        </t>
    </r>
    <r>
      <rPr>
        <b/>
        <i/>
        <sz val="10"/>
        <rFont val="Book Antiqua"/>
        <family val="1"/>
      </rPr>
      <t>(Principal + Interest)</t>
    </r>
  </si>
  <si>
    <t>Robert Kent, Director Finance and Regulatory Affairs</t>
  </si>
  <si>
    <t>1-519-631-5550 x 5258</t>
  </si>
  <si>
    <t>rkent@sttenergy.com</t>
  </si>
  <si>
    <t>Residential</t>
  </si>
  <si>
    <t>General Service &lt; 50 kW</t>
  </si>
  <si>
    <t>General Service &gt; 50</t>
  </si>
  <si>
    <t>Sentinel Lighting</t>
  </si>
  <si>
    <t>Street Lighting</t>
  </si>
  <si>
    <t>kWh</t>
  </si>
  <si>
    <t>kW</t>
  </si>
  <si>
    <r>
      <t>Disposition and Recovery/Refund of Regulatory Balances (2012)</t>
    </r>
    <r>
      <rPr>
        <vertAlign val="superscript"/>
        <sz val="11"/>
        <rFont val="Arial"/>
        <family val="2"/>
      </rPr>
      <t>7</t>
    </r>
  </si>
  <si>
    <t>Note:  Changed year from 2009 to 2012</t>
  </si>
  <si>
    <t>Formula was referencing 2012 activity (Col CD &amp; CI)</t>
  </si>
  <si>
    <t>so I changed formula to reference 2013 activity (Col CQ &amp; CV)</t>
  </si>
  <si>
    <t>EB-2014-0113</t>
  </si>
  <si>
    <t>Interest Disposition during 2014 - instructed by Board</t>
  </si>
  <si>
    <t>Principal Disposition during 2014 - instructed by Board</t>
  </si>
  <si>
    <t>net of Group 1 and 2</t>
  </si>
  <si>
    <t>Manually adjusted IFRS to 0, do not want to dispose.</t>
  </si>
  <si>
    <t>With the adjustment Tab 6 is correct net amount of refund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</si>
</sst>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_(* #,##0.0_);_(* \(#,##0.0\);_(* &quot;-&quot;??_);_(@_)"/>
    <numFmt numFmtId="165" formatCode="_(* #,##0_);_(* \(#,##0\);_(* &quot;-&quot;??_);_(@_)"/>
    <numFmt numFmtId="166" formatCode="&quot;£ &quot;#,##0.00;[Red]\-&quot;£ &quot;#,##0.00"/>
    <numFmt numFmtId="167" formatCode="#,##0.0"/>
    <numFmt numFmtId="168" formatCode="##\-#"/>
    <numFmt numFmtId="169" formatCode="mm/dd/yyyy"/>
    <numFmt numFmtId="170" formatCode="0\-0"/>
    <numFmt numFmtId="171" formatCode="_-&quot;$&quot;* #,##0_-;\-&quot;$&quot;* #,##0_-;_-&quot;$&quot;* &quot;-&quot;??_-;_-@_-"/>
    <numFmt numFmtId="172" formatCode="0.0"/>
    <numFmt numFmtId="173" formatCode="#,##0;[Red]\(#,##0\)"/>
    <numFmt numFmtId="174" formatCode="_-* #,##0_-;\-* #,##0_-;_-* &quot;-&quot;??_-;_-@_-"/>
    <numFmt numFmtId="175" formatCode="_-* #,##0.0000_-;\-* #,##0.0000_-;_-* &quot;-&quot;??_-;_-@_-"/>
    <numFmt numFmtId="176" formatCode="_ #,##0;[Red]\(#,##0\)"/>
  </numFmts>
  <fonts count="56"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u/>
      <sz val="10"/>
      <color theme="10"/>
      <name val="Arial"/>
      <family val="2"/>
    </font>
    <font>
      <sz val="10"/>
      <color rgb="FF0000FF"/>
      <name val="Arial"/>
      <family val="2"/>
    </font>
    <font>
      <b/>
      <sz val="10"/>
      <color rgb="FF0000FF"/>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s>
  <cellStyleXfs count="73">
    <xf numFmtId="0" fontId="0" fillId="0" borderId="0"/>
    <xf numFmtId="164" fontId="3" fillId="0" borderId="0"/>
    <xf numFmtId="167" fontId="3" fillId="0" borderId="0"/>
    <xf numFmtId="169" fontId="3" fillId="0" borderId="0"/>
    <xf numFmtId="170"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68" fontId="3" fillId="0" borderId="0"/>
    <xf numFmtId="165" fontId="3" fillId="0" borderId="0"/>
    <xf numFmtId="0" fontId="30" fillId="24" borderId="0" applyNumberFormat="0" applyBorder="0" applyAlignment="0" applyProtection="0"/>
    <xf numFmtId="166"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2" fillId="0" borderId="0"/>
    <xf numFmtId="164" fontId="3" fillId="0" borderId="0"/>
    <xf numFmtId="164" fontId="3" fillId="0" borderId="0"/>
    <xf numFmtId="164" fontId="3" fillId="0" borderId="0"/>
    <xf numFmtId="164" fontId="3" fillId="0" borderId="0"/>
    <xf numFmtId="169"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52" fillId="0" borderId="0"/>
    <xf numFmtId="0" fontId="53" fillId="0" borderId="0" applyNumberFormat="0" applyFill="0" applyBorder="0" applyAlignment="0" applyProtection="0"/>
  </cellStyleXfs>
  <cellXfs count="298">
    <xf numFmtId="0" fontId="0" fillId="0" borderId="0" xfId="0"/>
    <xf numFmtId="0" fontId="0" fillId="0" borderId="0" xfId="0" applyProtection="1"/>
    <xf numFmtId="0" fontId="6" fillId="0" borderId="0" xfId="0" applyFont="1" applyProtection="1"/>
    <xf numFmtId="0" fontId="17" fillId="0" borderId="0" xfId="0" applyFont="1" applyProtection="1"/>
    <xf numFmtId="0" fontId="5" fillId="0" borderId="0" xfId="0" applyFont="1" applyProtection="1"/>
    <xf numFmtId="0" fontId="4" fillId="0" borderId="0" xfId="0" applyFont="1" applyProtection="1"/>
    <xf numFmtId="0" fontId="4" fillId="0" borderId="0" xfId="0" applyFont="1" applyBorder="1" applyProtection="1"/>
    <xf numFmtId="0" fontId="0" fillId="0" borderId="10" xfId="0" applyBorder="1" applyProtection="1"/>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5" fillId="0" borderId="0" xfId="0" applyFont="1" applyFill="1" applyBorder="1" applyProtection="1"/>
    <xf numFmtId="0" fontId="10" fillId="0" borderId="0" xfId="0" applyFont="1" applyProtection="1"/>
    <xf numFmtId="0" fontId="11" fillId="0" borderId="0" xfId="0" applyFont="1" applyProtection="1"/>
    <xf numFmtId="0" fontId="10" fillId="0" borderId="0" xfId="0" applyFont="1" applyAlignment="1" applyProtection="1">
      <alignment horizontal="right"/>
    </xf>
    <xf numFmtId="0" fontId="34" fillId="0" borderId="0" xfId="0" applyFont="1" applyAlignment="1" applyProtection="1">
      <alignment vertical="center"/>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6" xfId="0" applyBorder="1" applyProtection="1"/>
    <xf numFmtId="0" fontId="16" fillId="0" borderId="17" xfId="0" applyFont="1" applyBorder="1" applyAlignment="1" applyProtection="1"/>
    <xf numFmtId="44" fontId="0" fillId="0" borderId="15"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0" fillId="0" borderId="0" xfId="59" applyFont="1" applyProtection="1"/>
    <xf numFmtId="172" fontId="41" fillId="0" borderId="0" xfId="59" applyNumberFormat="1" applyFont="1" applyAlignment="1" applyProtection="1">
      <alignment horizontal="left"/>
    </xf>
    <xf numFmtId="0" fontId="42"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2" fillId="0" borderId="0" xfId="59" applyFont="1" applyAlignment="1" applyProtection="1">
      <alignment horizontal="right" vertical="center" indent="1"/>
    </xf>
    <xf numFmtId="0" fontId="43" fillId="0" borderId="0" xfId="59" applyFont="1" applyProtection="1"/>
    <xf numFmtId="0" fontId="43" fillId="0" borderId="0" xfId="59" applyFont="1" applyAlignment="1" applyProtection="1">
      <alignment horizontal="right" vertical="center"/>
    </xf>
    <xf numFmtId="0" fontId="45"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0" fontId="0" fillId="0" borderId="4" xfId="0" applyBorder="1"/>
    <xf numFmtId="0" fontId="6" fillId="0" borderId="4" xfId="0" applyFont="1" applyBorder="1"/>
    <xf numFmtId="171" fontId="6" fillId="0" borderId="4" xfId="57" applyNumberFormat="1" applyFont="1" applyBorder="1"/>
    <xf numFmtId="0" fontId="7" fillId="0" borderId="0" xfId="0" applyFont="1" applyAlignment="1">
      <alignment horizontal="right" indent="1"/>
    </xf>
    <xf numFmtId="171" fontId="7" fillId="0" borderId="0" xfId="57" applyNumberFormat="1" applyFont="1" applyAlignment="1">
      <alignment horizontal="right" indent="1"/>
    </xf>
    <xf numFmtId="171" fontId="7" fillId="0" borderId="0" xfId="0" applyNumberFormat="1" applyFont="1" applyAlignment="1">
      <alignment horizontal="right" indent="1"/>
    </xf>
    <xf numFmtId="0" fontId="6" fillId="0" borderId="58" xfId="0" applyFont="1" applyBorder="1" applyAlignment="1">
      <alignment horizontal="center" vertical="center"/>
    </xf>
    <xf numFmtId="0" fontId="6" fillId="0" borderId="58"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3"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1"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3" fontId="3" fillId="0" borderId="0" xfId="57" applyNumberFormat="1" applyFont="1" applyBorder="1" applyAlignment="1" applyProtection="1">
      <alignment horizontal="center" vertical="center"/>
    </xf>
    <xf numFmtId="0" fontId="3" fillId="0" borderId="0" xfId="0" applyFont="1" applyBorder="1" applyProtection="1"/>
    <xf numFmtId="171" fontId="3" fillId="0" borderId="0" xfId="57" applyNumberFormat="1" applyFont="1" applyBorder="1" applyProtection="1"/>
    <xf numFmtId="171"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6" fillId="31" borderId="4" xfId="0" applyFont="1" applyFill="1" applyBorder="1" applyProtection="1"/>
    <xf numFmtId="173"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3" fontId="6" fillId="0" borderId="4" xfId="0" applyNumberFormat="1" applyFont="1" applyBorder="1"/>
    <xf numFmtId="9" fontId="6" fillId="0" borderId="4" xfId="58" applyFont="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3"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4" fontId="0" fillId="0" borderId="4" xfId="56" applyNumberFormat="1" applyFont="1" applyBorder="1" applyAlignment="1">
      <alignment horizontal="center" vertical="center"/>
    </xf>
    <xf numFmtId="171" fontId="0" fillId="0" borderId="4" xfId="57" applyNumberFormat="1" applyFont="1" applyBorder="1"/>
    <xf numFmtId="173" fontId="6" fillId="31" borderId="4" xfId="0" applyNumberFormat="1" applyFont="1" applyFill="1" applyBorder="1" applyAlignment="1" applyProtection="1">
      <alignment vertical="center"/>
    </xf>
    <xf numFmtId="173"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3"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4" fontId="6" fillId="32" borderId="4" xfId="56" applyNumberFormat="1" applyFont="1" applyFill="1" applyBorder="1" applyAlignment="1">
      <alignment horizontal="center" vertical="center"/>
    </xf>
    <xf numFmtId="171" fontId="6" fillId="32" borderId="4" xfId="57" applyNumberFormat="1" applyFont="1" applyFill="1" applyBorder="1"/>
    <xf numFmtId="175"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174" fontId="3" fillId="28" borderId="4" xfId="0" applyNumberFormat="1" applyFont="1" applyFill="1" applyBorder="1" applyAlignment="1">
      <alignment horizontal="right" vertical="center"/>
    </xf>
    <xf numFmtId="0" fontId="51" fillId="0" borderId="0" xfId="0" applyFont="1"/>
    <xf numFmtId="174" fontId="0" fillId="0" borderId="0" xfId="0" applyNumberFormat="1"/>
    <xf numFmtId="0" fontId="3" fillId="0" borderId="0" xfId="0" applyFont="1" applyProtection="1"/>
    <xf numFmtId="0" fontId="0" fillId="0" borderId="10" xfId="0" applyBorder="1" applyAlignment="1" applyProtection="1">
      <alignment horizontal="left" vertical="top" wrapText="1"/>
      <protection locked="0"/>
    </xf>
    <xf numFmtId="0" fontId="10" fillId="0" borderId="0" xfId="0" applyFont="1" applyAlignment="1" applyProtection="1">
      <alignment vertical="top"/>
    </xf>
    <xf numFmtId="0" fontId="0" fillId="0" borderId="4" xfId="0" applyFill="1" applyBorder="1"/>
    <xf numFmtId="0" fontId="52" fillId="0" borderId="4" xfId="71" applyFont="1" applyFill="1" applyBorder="1"/>
    <xf numFmtId="0" fontId="3" fillId="0" borderId="4" xfId="0" applyFont="1" applyFill="1" applyBorder="1"/>
    <xf numFmtId="8" fontId="0" fillId="0" borderId="0" xfId="0" applyNumberFormat="1" applyProtection="1"/>
    <xf numFmtId="8" fontId="4" fillId="0" borderId="0" xfId="0" applyNumberFormat="1" applyFont="1" applyFill="1" applyBorder="1" applyProtection="1"/>
    <xf numFmtId="8" fontId="11" fillId="0" borderId="0" xfId="0" applyNumberFormat="1" applyFont="1" applyProtection="1"/>
    <xf numFmtId="8" fontId="4" fillId="0" borderId="0" xfId="0" applyNumberFormat="1" applyFont="1" applyProtection="1"/>
    <xf numFmtId="8" fontId="0" fillId="0" borderId="0" xfId="0" applyNumberFormat="1" applyAlignment="1" applyProtection="1">
      <alignment horizontal="center" vertical="center" wrapText="1"/>
    </xf>
    <xf numFmtId="8" fontId="4" fillId="0" borderId="0" xfId="0" applyNumberFormat="1" applyFont="1" applyFill="1" applyProtection="1"/>
    <xf numFmtId="8" fontId="5" fillId="0" borderId="0" xfId="0" applyNumberFormat="1" applyFont="1" applyAlignment="1" applyProtection="1">
      <alignment horizontal="center" vertical="center" wrapText="1"/>
    </xf>
    <xf numFmtId="0" fontId="0" fillId="0" borderId="0" xfId="0" applyNumberFormat="1" applyProtection="1"/>
    <xf numFmtId="0" fontId="5" fillId="0" borderId="0" xfId="0" applyNumberFormat="1" applyFont="1" applyProtection="1"/>
    <xf numFmtId="0" fontId="5" fillId="0" borderId="0" xfId="0" applyNumberFormat="1" applyFont="1" applyAlignment="1" applyProtection="1">
      <alignment wrapText="1"/>
    </xf>
    <xf numFmtId="0" fontId="16" fillId="0" borderId="14" xfId="0" applyNumberFormat="1" applyFont="1" applyBorder="1" applyAlignment="1" applyProtection="1">
      <alignment horizontal="center"/>
    </xf>
    <xf numFmtId="0" fontId="16" fillId="0" borderId="13" xfId="0" applyNumberFormat="1" applyFont="1" applyBorder="1" applyAlignment="1" applyProtection="1"/>
    <xf numFmtId="0" fontId="4" fillId="0" borderId="1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43" xfId="0" applyFont="1" applyBorder="1" applyAlignment="1" applyProtection="1">
      <alignment vertical="center"/>
    </xf>
    <xf numFmtId="0" fontId="3" fillId="29" borderId="4" xfId="0" applyFont="1" applyFill="1" applyBorder="1" applyAlignment="1" applyProtection="1">
      <alignment horizontal="center" vertical="center"/>
      <protection locked="0"/>
    </xf>
    <xf numFmtId="173" fontId="3" fillId="30" borderId="4" xfId="57" applyNumberFormat="1" applyFont="1" applyFill="1" applyBorder="1" applyAlignment="1" applyProtection="1">
      <alignment horizontal="center" vertical="center"/>
      <protection locked="0"/>
    </xf>
    <xf numFmtId="0" fontId="3" fillId="30" borderId="4" xfId="0" applyFont="1" applyFill="1" applyBorder="1" applyProtection="1">
      <protection locked="0"/>
    </xf>
    <xf numFmtId="0" fontId="3" fillId="29" borderId="4" xfId="0" applyFont="1" applyFill="1" applyBorder="1" applyProtection="1">
      <protection locked="0"/>
    </xf>
    <xf numFmtId="174" fontId="3" fillId="30" borderId="4" xfId="56" applyNumberFormat="1" applyFont="1" applyFill="1" applyBorder="1" applyProtection="1">
      <protection locked="0"/>
    </xf>
    <xf numFmtId="9" fontId="3" fillId="30" borderId="4" xfId="58" applyFont="1" applyFill="1" applyBorder="1" applyProtection="1">
      <protection locked="0"/>
    </xf>
    <xf numFmtId="6" fontId="4" fillId="0" borderId="9" xfId="0" applyNumberFormat="1" applyFont="1" applyBorder="1" applyProtection="1"/>
    <xf numFmtId="6" fontId="4" fillId="0" borderId="0" xfId="0" applyNumberFormat="1" applyFont="1" applyBorder="1" applyProtection="1"/>
    <xf numFmtId="6" fontId="0" fillId="0" borderId="0" xfId="0" applyNumberFormat="1" applyBorder="1" applyAlignment="1" applyProtection="1">
      <alignment wrapText="1"/>
    </xf>
    <xf numFmtId="6" fontId="5" fillId="0" borderId="10" xfId="0" applyNumberFormat="1" applyFont="1" applyBorder="1" applyAlignment="1" applyProtection="1">
      <alignment horizontal="center" vertical="center" wrapText="1"/>
    </xf>
    <xf numFmtId="6" fontId="0" fillId="0" borderId="12" xfId="0" applyNumberFormat="1" applyBorder="1" applyAlignment="1" applyProtection="1">
      <alignment wrapText="1"/>
    </xf>
    <xf numFmtId="6" fontId="0" fillId="0" borderId="18" xfId="0" applyNumberFormat="1" applyBorder="1" applyAlignment="1" applyProtection="1">
      <alignment wrapText="1"/>
    </xf>
    <xf numFmtId="6" fontId="0" fillId="0" borderId="11" xfId="0" applyNumberFormat="1" applyBorder="1" applyAlignment="1" applyProtection="1">
      <alignment wrapText="1"/>
    </xf>
    <xf numFmtId="6" fontId="0" fillId="0" borderId="0" xfId="0" applyNumberFormat="1" applyBorder="1" applyProtection="1"/>
    <xf numFmtId="6" fontId="0" fillId="0" borderId="10" xfId="0" applyNumberFormat="1" applyBorder="1" applyProtection="1"/>
    <xf numFmtId="6" fontId="0" fillId="0" borderId="15" xfId="0" applyNumberFormat="1" applyBorder="1" applyProtection="1"/>
    <xf numFmtId="6" fontId="0" fillId="0" borderId="11" xfId="0" applyNumberFormat="1" applyBorder="1" applyProtection="1"/>
    <xf numFmtId="6" fontId="0" fillId="0" borderId="0" xfId="0" applyNumberFormat="1" applyProtection="1"/>
    <xf numFmtId="6" fontId="4" fillId="30" borderId="19" xfId="0" applyNumberFormat="1" applyFont="1" applyFill="1" applyBorder="1" applyProtection="1">
      <protection locked="0"/>
    </xf>
    <xf numFmtId="6" fontId="4" fillId="30" borderId="20" xfId="0" applyNumberFormat="1" applyFont="1" applyFill="1" applyBorder="1" applyProtection="1">
      <protection locked="0"/>
    </xf>
    <xf numFmtId="6" fontId="4" fillId="0" borderId="0" xfId="0" applyNumberFormat="1" applyFont="1" applyFill="1" applyBorder="1" applyProtection="1"/>
    <xf numFmtId="6" fontId="4" fillId="0" borderId="10" xfId="0" applyNumberFormat="1" applyFont="1" applyFill="1" applyBorder="1" applyProtection="1"/>
    <xf numFmtId="6" fontId="4" fillId="26" borderId="19" xfId="0" applyNumberFormat="1" applyFont="1" applyFill="1" applyBorder="1" applyProtection="1"/>
    <xf numFmtId="6" fontId="4" fillId="26" borderId="20" xfId="0" applyNumberFormat="1" applyFont="1" applyFill="1" applyBorder="1" applyProtection="1"/>
    <xf numFmtId="6" fontId="4" fillId="26" borderId="38" xfId="0" applyNumberFormat="1" applyFont="1" applyFill="1" applyBorder="1" applyProtection="1"/>
    <xf numFmtId="6" fontId="4" fillId="30" borderId="21" xfId="0" applyNumberFormat="1" applyFont="1" applyFill="1" applyBorder="1" applyProtection="1">
      <protection locked="0"/>
    </xf>
    <xf numFmtId="6" fontId="4" fillId="30" borderId="22" xfId="0" applyNumberFormat="1" applyFont="1" applyFill="1" applyBorder="1" applyProtection="1">
      <protection locked="0"/>
    </xf>
    <xf numFmtId="6" fontId="4" fillId="0" borderId="9" xfId="0" applyNumberFormat="1" applyFont="1" applyFill="1" applyBorder="1" applyProtection="1"/>
    <xf numFmtId="6" fontId="4" fillId="0" borderId="15" xfId="0" applyNumberFormat="1" applyFont="1" applyFill="1" applyBorder="1" applyProtection="1"/>
    <xf numFmtId="6" fontId="4" fillId="22" borderId="19" xfId="0" applyNumberFormat="1" applyFont="1" applyFill="1" applyBorder="1" applyProtection="1"/>
    <xf numFmtId="6" fontId="4" fillId="22" borderId="20" xfId="0" applyNumberFormat="1" applyFont="1" applyFill="1" applyBorder="1" applyProtection="1"/>
    <xf numFmtId="6" fontId="4" fillId="30" borderId="23" xfId="0" applyNumberFormat="1" applyFont="1" applyFill="1" applyBorder="1" applyProtection="1">
      <protection locked="0"/>
    </xf>
    <xf numFmtId="6" fontId="4" fillId="30" borderId="24" xfId="0" applyNumberFormat="1" applyFont="1" applyFill="1" applyBorder="1" applyProtection="1">
      <protection locked="0"/>
    </xf>
    <xf numFmtId="6" fontId="4" fillId="30" borderId="25" xfId="0" applyNumberFormat="1" applyFont="1" applyFill="1" applyBorder="1" applyProtection="1">
      <protection locked="0"/>
    </xf>
    <xf numFmtId="6" fontId="4" fillId="30" borderId="26" xfId="0" applyNumberFormat="1" applyFont="1" applyFill="1" applyBorder="1" applyProtection="1">
      <protection locked="0"/>
    </xf>
    <xf numFmtId="6" fontId="4" fillId="26" borderId="25" xfId="0" applyNumberFormat="1" applyFont="1" applyFill="1" applyBorder="1" applyProtection="1"/>
    <xf numFmtId="6" fontId="4" fillId="22" borderId="24" xfId="0" applyNumberFormat="1" applyFont="1" applyFill="1" applyBorder="1" applyProtection="1"/>
    <xf numFmtId="6" fontId="4" fillId="30" borderId="20" xfId="0" applyNumberFormat="1" applyFont="1" applyFill="1" applyBorder="1" applyAlignment="1" applyProtection="1">
      <alignment horizontal="center"/>
      <protection locked="0"/>
    </xf>
    <xf numFmtId="6" fontId="4" fillId="22" borderId="9" xfId="0" applyNumberFormat="1" applyFont="1" applyFill="1" applyBorder="1" applyProtection="1"/>
    <xf numFmtId="6" fontId="4" fillId="22" borderId="0" xfId="0" applyNumberFormat="1" applyFont="1" applyFill="1" applyBorder="1" applyProtection="1"/>
    <xf numFmtId="6" fontId="4" fillId="22" borderId="10" xfId="0" applyNumberFormat="1" applyFont="1" applyFill="1" applyBorder="1" applyProtection="1"/>
    <xf numFmtId="6" fontId="4" fillId="30" borderId="27" xfId="0" applyNumberFormat="1" applyFont="1" applyFill="1" applyBorder="1" applyProtection="1">
      <protection locked="0"/>
    </xf>
    <xf numFmtId="6" fontId="4" fillId="30" borderId="28" xfId="0" applyNumberFormat="1" applyFont="1" applyFill="1" applyBorder="1" applyProtection="1">
      <protection locked="0"/>
    </xf>
    <xf numFmtId="6" fontId="4" fillId="30" borderId="15" xfId="0" applyNumberFormat="1" applyFont="1" applyFill="1" applyBorder="1" applyProtection="1">
      <protection locked="0"/>
    </xf>
    <xf numFmtId="6" fontId="4" fillId="26" borderId="23" xfId="0" applyNumberFormat="1" applyFont="1" applyFill="1" applyBorder="1" applyProtection="1"/>
    <xf numFmtId="6" fontId="4" fillId="26" borderId="24" xfId="0" applyNumberFormat="1" applyFont="1" applyFill="1" applyBorder="1" applyProtection="1"/>
    <xf numFmtId="6" fontId="4" fillId="30" borderId="61" xfId="0" applyNumberFormat="1" applyFont="1" applyFill="1" applyBorder="1" applyProtection="1">
      <protection locked="0"/>
    </xf>
    <xf numFmtId="6" fontId="4" fillId="30" borderId="62" xfId="0" applyNumberFormat="1" applyFont="1" applyFill="1" applyBorder="1" applyProtection="1">
      <protection locked="0"/>
    </xf>
    <xf numFmtId="6" fontId="4" fillId="22" borderId="21" xfId="0" applyNumberFormat="1" applyFont="1" applyFill="1" applyBorder="1" applyProtection="1"/>
    <xf numFmtId="6" fontId="4" fillId="26" borderId="26" xfId="0" applyNumberFormat="1" applyFont="1" applyFill="1" applyBorder="1" applyProtection="1"/>
    <xf numFmtId="6" fontId="4" fillId="0" borderId="42" xfId="0" applyNumberFormat="1" applyFont="1" applyFill="1" applyBorder="1" applyProtection="1"/>
    <xf numFmtId="6" fontId="4" fillId="0" borderId="41" xfId="0" applyNumberFormat="1" applyFont="1" applyFill="1" applyBorder="1" applyProtection="1"/>
    <xf numFmtId="6" fontId="4" fillId="0" borderId="10" xfId="0" applyNumberFormat="1" applyFont="1" applyBorder="1" applyProtection="1"/>
    <xf numFmtId="6" fontId="4" fillId="30" borderId="33" xfId="0" applyNumberFormat="1" applyFont="1" applyFill="1" applyBorder="1" applyProtection="1">
      <protection locked="0"/>
    </xf>
    <xf numFmtId="6" fontId="4" fillId="30" borderId="29" xfId="0" applyNumberFormat="1" applyFont="1" applyFill="1" applyBorder="1" applyProtection="1">
      <protection locked="0"/>
    </xf>
    <xf numFmtId="6" fontId="4" fillId="0" borderId="29" xfId="0" applyNumberFormat="1" applyFont="1" applyFill="1" applyBorder="1" applyProtection="1"/>
    <xf numFmtId="6" fontId="4" fillId="0" borderId="30" xfId="0" applyNumberFormat="1" applyFont="1" applyFill="1" applyBorder="1" applyProtection="1"/>
    <xf numFmtId="6" fontId="4" fillId="26" borderId="33" xfId="0" applyNumberFormat="1" applyFont="1" applyFill="1" applyBorder="1" applyProtection="1"/>
    <xf numFmtId="6" fontId="4" fillId="26" borderId="29" xfId="0" applyNumberFormat="1" applyFont="1" applyFill="1" applyBorder="1" applyProtection="1"/>
    <xf numFmtId="6" fontId="4" fillId="0" borderId="31" xfId="0" applyNumberFormat="1" applyFont="1" applyFill="1" applyBorder="1" applyProtection="1"/>
    <xf numFmtId="6" fontId="4" fillId="0" borderId="43" xfId="0" applyNumberFormat="1" applyFont="1" applyFill="1" applyBorder="1" applyProtection="1"/>
    <xf numFmtId="6" fontId="4" fillId="26" borderId="44" xfId="0" applyNumberFormat="1" applyFont="1" applyFill="1" applyBorder="1" applyProtection="1"/>
    <xf numFmtId="6" fontId="4" fillId="30" borderId="35" xfId="0" applyNumberFormat="1" applyFont="1" applyFill="1" applyBorder="1" applyProtection="1">
      <protection locked="0"/>
    </xf>
    <xf numFmtId="6" fontId="4" fillId="30" borderId="36" xfId="0" applyNumberFormat="1" applyFont="1" applyFill="1" applyBorder="1" applyProtection="1">
      <protection locked="0"/>
    </xf>
    <xf numFmtId="6" fontId="4" fillId="30" borderId="34" xfId="0" applyNumberFormat="1" applyFont="1" applyFill="1" applyBorder="1" applyProtection="1">
      <protection locked="0"/>
    </xf>
    <xf numFmtId="6" fontId="0" fillId="0" borderId="57" xfId="0" applyNumberFormat="1" applyBorder="1" applyProtection="1"/>
    <xf numFmtId="6" fontId="4" fillId="30" borderId="32" xfId="0" applyNumberFormat="1" applyFont="1" applyFill="1" applyBorder="1" applyProtection="1">
      <protection locked="0"/>
    </xf>
    <xf numFmtId="6" fontId="3" fillId="0" borderId="0" xfId="0" applyNumberFormat="1" applyFont="1" applyProtection="1"/>
    <xf numFmtId="8" fontId="3" fillId="0" borderId="0" xfId="0" applyNumberFormat="1" applyFont="1" applyProtection="1"/>
    <xf numFmtId="8" fontId="0" fillId="0" borderId="59" xfId="0" applyNumberFormat="1" applyBorder="1" applyProtection="1"/>
    <xf numFmtId="8" fontId="3" fillId="0" borderId="59" xfId="0" applyNumberFormat="1" applyFont="1" applyFill="1" applyBorder="1" applyProtection="1"/>
    <xf numFmtId="0" fontId="54" fillId="30" borderId="4" xfId="0" applyFont="1" applyFill="1" applyBorder="1" applyProtection="1">
      <protection locked="0"/>
    </xf>
    <xf numFmtId="0" fontId="54" fillId="29" borderId="4" xfId="0" applyFont="1" applyFill="1" applyBorder="1" applyProtection="1">
      <protection locked="0"/>
    </xf>
    <xf numFmtId="174" fontId="54" fillId="30" borderId="4" xfId="56" applyNumberFormat="1" applyFont="1" applyFill="1" applyBorder="1" applyProtection="1">
      <protection locked="0"/>
    </xf>
    <xf numFmtId="174" fontId="54" fillId="28" borderId="4" xfId="0" applyNumberFormat="1" applyFont="1" applyFill="1" applyBorder="1" applyAlignment="1">
      <alignment horizontal="right" vertical="center"/>
    </xf>
    <xf numFmtId="0" fontId="55" fillId="30" borderId="4" xfId="0" applyFont="1" applyFill="1" applyBorder="1" applyProtection="1">
      <protection locked="0"/>
    </xf>
    <xf numFmtId="10" fontId="3" fillId="30" borderId="4" xfId="58" applyNumberFormat="1" applyFont="1" applyFill="1" applyBorder="1" applyProtection="1">
      <protection locked="0"/>
    </xf>
    <xf numFmtId="0" fontId="3" fillId="0" borderId="0" xfId="0" applyFont="1" applyFill="1" applyBorder="1"/>
    <xf numFmtId="176" fontId="4" fillId="30" borderId="20" xfId="59" applyNumberFormat="1" applyFont="1" applyFill="1" applyBorder="1" applyProtection="1">
      <protection locked="0"/>
    </xf>
    <xf numFmtId="171" fontId="0" fillId="0" borderId="0" xfId="0" applyNumberFormat="1"/>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3" fillId="29" borderId="54" xfId="59" applyFont="1" applyFill="1" applyBorder="1" applyAlignment="1" applyProtection="1">
      <alignment horizontal="left" vertical="center" wrapText="1"/>
      <protection locked="0"/>
    </xf>
    <xf numFmtId="0" fontId="43" fillId="29" borderId="55" xfId="59" applyFont="1" applyFill="1" applyBorder="1" applyAlignment="1" applyProtection="1">
      <alignment horizontal="left" vertical="center" wrapText="1"/>
      <protection locked="0"/>
    </xf>
    <xf numFmtId="0" fontId="43" fillId="29" borderId="56" xfId="59" applyFont="1" applyFill="1" applyBorder="1" applyAlignment="1" applyProtection="1">
      <alignment horizontal="left" vertical="center" wrapText="1"/>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3" fillId="30" borderId="54" xfId="59" applyFont="1" applyFill="1" applyBorder="1" applyAlignment="1" applyProtection="1">
      <alignment horizontal="left" vertical="center"/>
      <protection locked="0"/>
    </xf>
    <xf numFmtId="0" fontId="43" fillId="30" borderId="55" xfId="59" applyFont="1" applyFill="1" applyBorder="1" applyAlignment="1" applyProtection="1">
      <alignment horizontal="left" vertical="center"/>
      <protection locked="0"/>
    </xf>
    <xf numFmtId="0" fontId="43" fillId="30" borderId="56" xfId="59" applyFont="1" applyFill="1" applyBorder="1" applyAlignment="1" applyProtection="1">
      <alignment horizontal="left" vertical="center"/>
      <protection locked="0"/>
    </xf>
    <xf numFmtId="0" fontId="53" fillId="30" borderId="54" xfId="72" applyNumberFormat="1" applyFill="1" applyBorder="1" applyAlignment="1" applyProtection="1">
      <alignment horizontal="left" vertical="center"/>
      <protection locked="0"/>
    </xf>
    <xf numFmtId="0" fontId="43" fillId="30" borderId="55" xfId="59" applyNumberFormat="1" applyFont="1" applyFill="1" applyBorder="1" applyAlignment="1" applyProtection="1">
      <alignment horizontal="left" vertical="center"/>
      <protection locked="0"/>
    </xf>
    <xf numFmtId="0" fontId="43" fillId="30" borderId="56" xfId="59" applyNumberFormat="1" applyFont="1" applyFill="1" applyBorder="1" applyAlignment="1" applyProtection="1">
      <alignment horizontal="left" vertical="center"/>
      <protection locked="0"/>
    </xf>
    <xf numFmtId="8" fontId="17" fillId="0" borderId="40" xfId="0" applyNumberFormat="1" applyFont="1" applyBorder="1" applyAlignment="1" applyProtection="1">
      <alignment horizontal="center" vertical="center" wrapText="1"/>
    </xf>
    <xf numFmtId="8" fontId="15" fillId="0" borderId="0" xfId="0" applyNumberFormat="1" applyFont="1" applyBorder="1" applyAlignment="1" applyProtection="1">
      <alignment horizontal="center" vertical="center" wrapText="1"/>
    </xf>
    <xf numFmtId="8" fontId="15" fillId="0" borderId="48" xfId="0" applyNumberFormat="1" applyFont="1" applyBorder="1" applyAlignment="1" applyProtection="1">
      <alignment horizontal="center" vertical="center" wrapText="1"/>
    </xf>
    <xf numFmtId="8" fontId="17" fillId="0" borderId="0" xfId="0" applyNumberFormat="1" applyFont="1" applyBorder="1" applyAlignment="1" applyProtection="1">
      <alignment horizontal="center" vertical="center" wrapText="1"/>
    </xf>
    <xf numFmtId="8" fontId="17" fillId="0" borderId="48" xfId="0" applyNumberFormat="1" applyFont="1" applyBorder="1" applyAlignment="1" applyProtection="1">
      <alignment horizontal="center" vertical="center" wrapText="1"/>
    </xf>
    <xf numFmtId="8" fontId="17" fillId="0" borderId="49" xfId="0" applyNumberFormat="1" applyFont="1" applyBorder="1" applyAlignment="1" applyProtection="1">
      <alignment horizontal="center" vertical="center" wrapText="1"/>
    </xf>
    <xf numFmtId="8" fontId="17" fillId="0" borderId="10" xfId="0" applyNumberFormat="1" applyFont="1" applyBorder="1" applyAlignment="1" applyProtection="1">
      <alignment horizontal="center" vertical="center" wrapText="1"/>
    </xf>
    <xf numFmtId="8" fontId="17" fillId="0" borderId="50" xfId="0" applyNumberFormat="1" applyFont="1" applyBorder="1" applyAlignment="1" applyProtection="1">
      <alignment horizontal="center" vertical="center" wrapText="1"/>
    </xf>
    <xf numFmtId="8" fontId="17" fillId="0" borderId="46" xfId="0" applyNumberFormat="1" applyFont="1" applyBorder="1" applyAlignment="1" applyProtection="1">
      <alignment horizontal="center" vertical="center" wrapText="1"/>
    </xf>
    <xf numFmtId="8" fontId="17" fillId="0" borderId="9" xfId="0" applyNumberFormat="1" applyFont="1" applyBorder="1" applyAlignment="1" applyProtection="1">
      <alignment horizontal="center" vertical="center" wrapText="1"/>
    </xf>
    <xf numFmtId="8" fontId="17" fillId="0" borderId="47" xfId="0" applyNumberFormat="1" applyFont="1" applyBorder="1" applyAlignment="1" applyProtection="1">
      <alignment horizontal="center" vertical="center" wrapText="1"/>
    </xf>
    <xf numFmtId="8" fontId="17" fillId="0" borderId="51" xfId="0" applyNumberFormat="1" applyFont="1" applyBorder="1" applyAlignment="1" applyProtection="1">
      <alignment horizontal="center" vertical="center" wrapText="1"/>
    </xf>
    <xf numFmtId="8" fontId="17" fillId="0" borderId="15" xfId="0" applyNumberFormat="1" applyFont="1" applyBorder="1" applyAlignment="1" applyProtection="1">
      <alignment horizontal="center" vertical="center" wrapText="1"/>
    </xf>
    <xf numFmtId="8" fontId="17" fillId="0" borderId="52" xfId="0" applyNumberFormat="1" applyFont="1" applyBorder="1" applyAlignment="1" applyProtection="1">
      <alignment horizontal="center" vertical="center" wrapText="1"/>
    </xf>
    <xf numFmtId="0" fontId="16" fillId="0" borderId="17" xfId="0" applyNumberFormat="1" applyFont="1" applyBorder="1" applyAlignment="1" applyProtection="1">
      <alignment horizontal="center"/>
    </xf>
    <xf numFmtId="0" fontId="16" fillId="0" borderId="45" xfId="0" applyNumberFormat="1" applyFont="1" applyBorder="1" applyAlignment="1" applyProtection="1">
      <alignment horizontal="center"/>
    </xf>
    <xf numFmtId="0" fontId="16" fillId="0" borderId="13" xfId="0" applyNumberFormat="1" applyFont="1" applyBorder="1" applyAlignment="1" applyProtection="1">
      <alignment horizontal="center"/>
    </xf>
    <xf numFmtId="0" fontId="14" fillId="0" borderId="17" xfId="0" applyNumberFormat="1" applyFont="1" applyFill="1" applyBorder="1" applyAlignment="1" applyProtection="1">
      <alignment horizontal="center" vertical="center"/>
    </xf>
    <xf numFmtId="0" fontId="14" fillId="0" borderId="45"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8" fontId="36" fillId="0" borderId="40" xfId="0" applyNumberFormat="1" applyFont="1" applyBorder="1" applyAlignment="1" applyProtection="1">
      <alignment horizontal="center" vertical="center" wrapText="1"/>
    </xf>
    <xf numFmtId="8" fontId="37" fillId="0" borderId="0" xfId="0" applyNumberFormat="1" applyFont="1" applyBorder="1" applyAlignment="1" applyProtection="1">
      <alignment horizontal="center" vertical="center" wrapText="1"/>
    </xf>
    <xf numFmtId="8" fontId="37" fillId="0" borderId="48" xfId="0" applyNumberFormat="1" applyFont="1" applyBorder="1" applyAlignment="1" applyProtection="1">
      <alignment horizontal="center" vertical="center" wrapText="1"/>
    </xf>
    <xf numFmtId="0" fontId="3" fillId="0" borderId="0" xfId="0" applyFont="1" applyAlignment="1" applyProtection="1">
      <alignment wrapText="1"/>
    </xf>
    <xf numFmtId="0" fontId="0" fillId="0" borderId="0" xfId="0" applyAlignment="1">
      <alignment wrapText="1"/>
    </xf>
    <xf numFmtId="0" fontId="11" fillId="0" borderId="0" xfId="0" applyFont="1" applyAlignment="1" applyProtection="1">
      <alignment horizontal="left" vertical="top" wrapText="1"/>
    </xf>
    <xf numFmtId="0" fontId="34" fillId="0" borderId="46"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7" xfId="0" applyFont="1" applyBorder="1" applyAlignment="1" applyProtection="1">
      <alignment horizontal="left" vertical="center"/>
    </xf>
    <xf numFmtId="0" fontId="17" fillId="0" borderId="4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5" fillId="27" borderId="0" xfId="0" applyFont="1" applyFill="1" applyBorder="1" applyAlignment="1" applyProtection="1">
      <alignment horizontal="left" vertical="top" wrapText="1"/>
    </xf>
    <xf numFmtId="0" fontId="17" fillId="0" borderId="5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34" fillId="0" borderId="46"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47" xfId="0" applyFont="1" applyBorder="1" applyAlignment="1" applyProtection="1">
      <alignment horizontal="left" vertical="center"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173"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173" fontId="6" fillId="28" borderId="4"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59"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58" xfId="69" applyFont="1" applyFill="1" applyBorder="1" applyAlignment="1" applyProtection="1">
      <alignment horizontal="center" vertical="center" wrapText="1"/>
    </xf>
    <xf numFmtId="0" fontId="6" fillId="28" borderId="60"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cellXfs>
  <cellStyles count="73">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2"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3" xfId="71"/>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9061586" cy="1924049"/>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2015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0</xdr:row>
      <xdr:rowOff>113926</xdr:rowOff>
    </xdr:from>
    <xdr:to>
      <xdr:col>6</xdr:col>
      <xdr:colOff>41275</xdr:colOff>
      <xdr:row>15</xdr:row>
      <xdr:rowOff>2801</xdr:rowOff>
    </xdr:to>
    <xdr:grpSp>
      <xdr:nvGrpSpPr>
        <xdr:cNvPr id="16" name="Group 15"/>
        <xdr:cNvGrpSpPr/>
      </xdr:nvGrpSpPr>
      <xdr:grpSpPr>
        <a:xfrm>
          <a:off x="580571" y="112112"/>
          <a:ext cx="9629775" cy="2285546"/>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64457" y="29029"/>
          <a:ext cx="9637940" cy="2329542"/>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2015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73025</xdr:colOff>
      <xdr:row>14</xdr:row>
      <xdr:rowOff>95250</xdr:rowOff>
    </xdr:to>
    <xdr:grpSp>
      <xdr:nvGrpSpPr>
        <xdr:cNvPr id="2" name="Group 1"/>
        <xdr:cNvGrpSpPr/>
      </xdr:nvGrpSpPr>
      <xdr:grpSpPr>
        <a:xfrm>
          <a:off x="0" y="0"/>
          <a:ext cx="9791614" cy="234366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2015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41275" y="0"/>
          <a:ext cx="9290050" cy="180975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2015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514350</xdr:colOff>
      <xdr:row>11</xdr:row>
      <xdr:rowOff>63500</xdr:rowOff>
    </xdr:to>
    <xdr:grpSp>
      <xdr:nvGrpSpPr>
        <xdr:cNvPr id="2" name="Group 1"/>
        <xdr:cNvGrpSpPr/>
      </xdr:nvGrpSpPr>
      <xdr:grpSpPr>
        <a:xfrm>
          <a:off x="0" y="0"/>
          <a:ext cx="12011891" cy="1831167"/>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2015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kent@sttenerg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showGridLines="0" tabSelected="1" topLeftCell="A10" workbookViewId="0">
      <selection activeCell="Q27" sqref="Q27"/>
    </sheetView>
  </sheetViews>
  <sheetFormatPr defaultRowHeight="15" x14ac:dyDescent="0.25"/>
  <cols>
    <col min="1" max="1" width="13.28515625" style="41" customWidth="1"/>
    <col min="2" max="4" width="9.140625" style="41"/>
    <col min="5" max="5" width="9.140625" style="41" customWidth="1"/>
    <col min="6" max="7" width="9.140625" style="41"/>
    <col min="8" max="8" width="12.85546875" style="41" customWidth="1"/>
    <col min="9" max="21" width="9.140625" style="41"/>
    <col min="22" max="22" width="0" style="41" hidden="1" customWidth="1"/>
    <col min="23" max="16384" width="9.140625" style="41"/>
  </cols>
  <sheetData>
    <row r="1" spans="2:22" x14ac:dyDescent="0.25">
      <c r="V1" s="125" t="s">
        <v>202</v>
      </c>
    </row>
    <row r="2" spans="2:22" x14ac:dyDescent="0.25">
      <c r="V2" s="125" t="s">
        <v>203</v>
      </c>
    </row>
    <row r="3" spans="2:22" x14ac:dyDescent="0.25">
      <c r="V3" s="125" t="s">
        <v>204</v>
      </c>
    </row>
    <row r="4" spans="2:22" x14ac:dyDescent="0.25">
      <c r="V4" s="125" t="s">
        <v>205</v>
      </c>
    </row>
    <row r="5" spans="2:22" x14ac:dyDescent="0.25">
      <c r="V5" s="125" t="s">
        <v>206</v>
      </c>
    </row>
    <row r="6" spans="2:22" x14ac:dyDescent="0.25">
      <c r="V6" s="125" t="s">
        <v>207</v>
      </c>
    </row>
    <row r="7" spans="2:22" x14ac:dyDescent="0.25">
      <c r="V7" s="125" t="s">
        <v>208</v>
      </c>
    </row>
    <row r="8" spans="2:22" x14ac:dyDescent="0.25">
      <c r="V8" s="125" t="s">
        <v>209</v>
      </c>
    </row>
    <row r="9" spans="2:22" x14ac:dyDescent="0.25">
      <c r="V9" s="125" t="s">
        <v>210</v>
      </c>
    </row>
    <row r="10" spans="2:22" x14ac:dyDescent="0.25">
      <c r="V10" s="125" t="s">
        <v>211</v>
      </c>
    </row>
    <row r="11" spans="2:22" x14ac:dyDescent="0.25">
      <c r="G11" s="42"/>
      <c r="V11" s="125" t="s">
        <v>212</v>
      </c>
    </row>
    <row r="12" spans="2:22" x14ac:dyDescent="0.25">
      <c r="B12" s="43"/>
      <c r="C12" s="43"/>
      <c r="D12" s="43"/>
      <c r="E12" s="43"/>
      <c r="F12" s="43"/>
      <c r="G12" s="42"/>
      <c r="M12" s="44" t="s">
        <v>118</v>
      </c>
      <c r="N12" s="45">
        <v>2.2000000000000002</v>
      </c>
      <c r="V12" s="125" t="s">
        <v>213</v>
      </c>
    </row>
    <row r="13" spans="2:22" ht="15.75" thickBot="1" x14ac:dyDescent="0.3">
      <c r="G13" s="42"/>
      <c r="V13" s="125" t="s">
        <v>214</v>
      </c>
    </row>
    <row r="14" spans="2:22" ht="16.5" customHeight="1" thickTop="1" thickBot="1" x14ac:dyDescent="0.3">
      <c r="E14" s="46" t="s">
        <v>119</v>
      </c>
      <c r="F14" s="230" t="s">
        <v>266</v>
      </c>
      <c r="G14" s="231"/>
      <c r="H14" s="231"/>
      <c r="I14" s="231"/>
      <c r="J14" s="231"/>
      <c r="K14" s="231"/>
      <c r="L14" s="232"/>
      <c r="V14" s="125" t="s">
        <v>215</v>
      </c>
    </row>
    <row r="15" spans="2:22" ht="15.75" thickBot="1" x14ac:dyDescent="0.3">
      <c r="E15" s="47"/>
      <c r="F15" s="48"/>
      <c r="G15" s="49"/>
      <c r="H15" s="48"/>
      <c r="I15" s="48"/>
      <c r="J15" s="48"/>
      <c r="V15" s="125" t="s">
        <v>216</v>
      </c>
    </row>
    <row r="16" spans="2:22" ht="16.5" thickTop="1" thickBot="1" x14ac:dyDescent="0.3">
      <c r="E16" s="50" t="s">
        <v>120</v>
      </c>
      <c r="F16" s="233" t="s">
        <v>121</v>
      </c>
      <c r="G16" s="234"/>
      <c r="H16" s="234"/>
      <c r="I16" s="234"/>
      <c r="J16" s="235"/>
      <c r="V16" s="125" t="s">
        <v>217</v>
      </c>
    </row>
    <row r="17" spans="2:22" ht="15.75" thickBot="1" x14ac:dyDescent="0.3">
      <c r="E17" s="51"/>
      <c r="V17" s="126" t="s">
        <v>218</v>
      </c>
    </row>
    <row r="18" spans="2:22" ht="16.5" thickTop="1" thickBot="1" x14ac:dyDescent="0.3">
      <c r="E18" s="50" t="s">
        <v>122</v>
      </c>
      <c r="F18" s="236" t="s">
        <v>322</v>
      </c>
      <c r="G18" s="237"/>
      <c r="H18" s="237"/>
      <c r="I18" s="237"/>
      <c r="J18" s="238"/>
      <c r="V18" s="125" t="s">
        <v>219</v>
      </c>
    </row>
    <row r="19" spans="2:22" ht="15.75" thickBot="1" x14ac:dyDescent="0.3">
      <c r="E19" s="51"/>
      <c r="V19" s="125" t="s">
        <v>220</v>
      </c>
    </row>
    <row r="20" spans="2:22" ht="16.5" thickTop="1" thickBot="1" x14ac:dyDescent="0.3">
      <c r="E20" s="50" t="s">
        <v>123</v>
      </c>
      <c r="F20" s="236" t="s">
        <v>308</v>
      </c>
      <c r="G20" s="237"/>
      <c r="H20" s="237"/>
      <c r="I20" s="237"/>
      <c r="J20" s="238"/>
      <c r="V20" s="125" t="s">
        <v>221</v>
      </c>
    </row>
    <row r="21" spans="2:22" ht="15.75" thickBot="1" x14ac:dyDescent="0.3">
      <c r="E21" s="52"/>
      <c r="F21" s="48"/>
      <c r="G21" s="49"/>
      <c r="H21" s="48"/>
      <c r="I21" s="48"/>
      <c r="J21" s="48"/>
      <c r="V21" s="125" t="s">
        <v>222</v>
      </c>
    </row>
    <row r="22" spans="2:22" ht="16.5" thickTop="1" thickBot="1" x14ac:dyDescent="0.3">
      <c r="E22" s="46" t="s">
        <v>124</v>
      </c>
      <c r="F22" s="236" t="s">
        <v>309</v>
      </c>
      <c r="G22" s="237"/>
      <c r="H22" s="237"/>
      <c r="I22" s="237"/>
      <c r="J22" s="238"/>
      <c r="V22" s="125" t="s">
        <v>223</v>
      </c>
    </row>
    <row r="23" spans="2:22" ht="15.75" thickBot="1" x14ac:dyDescent="0.3">
      <c r="E23" s="52"/>
      <c r="F23" s="48"/>
      <c r="G23" s="49"/>
      <c r="H23" s="48"/>
      <c r="I23" s="48"/>
      <c r="J23" s="48"/>
      <c r="V23" s="125" t="s">
        <v>224</v>
      </c>
    </row>
    <row r="24" spans="2:22" ht="16.5" thickTop="1" thickBot="1" x14ac:dyDescent="0.3">
      <c r="E24" s="46" t="s">
        <v>125</v>
      </c>
      <c r="F24" s="239" t="s">
        <v>310</v>
      </c>
      <c r="G24" s="240"/>
      <c r="H24" s="240"/>
      <c r="I24" s="240"/>
      <c r="J24" s="241"/>
      <c r="V24" s="125" t="s">
        <v>225</v>
      </c>
    </row>
    <row r="25" spans="2:22" x14ac:dyDescent="0.25">
      <c r="E25" s="52"/>
      <c r="F25" s="48"/>
      <c r="G25" s="49"/>
      <c r="H25" s="48"/>
      <c r="I25" s="48"/>
      <c r="J25" s="48"/>
      <c r="V25" s="125" t="s">
        <v>226</v>
      </c>
    </row>
    <row r="26" spans="2:22" x14ac:dyDescent="0.25">
      <c r="E26" s="46"/>
      <c r="I26" s="48"/>
      <c r="J26" s="48"/>
      <c r="V26" s="125" t="s">
        <v>227</v>
      </c>
    </row>
    <row r="27" spans="2:22" ht="168.75" customHeight="1" x14ac:dyDescent="0.25">
      <c r="B27" s="229" t="s">
        <v>130</v>
      </c>
      <c r="C27" s="229"/>
      <c r="D27" s="229"/>
      <c r="E27" s="229"/>
      <c r="F27" s="229"/>
      <c r="G27" s="229"/>
      <c r="H27" s="229"/>
      <c r="I27" s="229"/>
      <c r="J27" s="229"/>
      <c r="K27" s="229"/>
      <c r="L27" s="229"/>
      <c r="M27" s="229"/>
      <c r="V27" s="125" t="s">
        <v>228</v>
      </c>
    </row>
    <row r="28" spans="2:22" x14ac:dyDescent="0.25">
      <c r="V28" s="125" t="s">
        <v>229</v>
      </c>
    </row>
    <row r="29" spans="2:22" x14ac:dyDescent="0.25">
      <c r="B29" s="53" t="s">
        <v>126</v>
      </c>
      <c r="C29" s="54"/>
      <c r="D29" s="54"/>
      <c r="E29" s="54"/>
      <c r="F29" s="54"/>
      <c r="G29" s="54"/>
      <c r="H29" s="54"/>
      <c r="I29" s="54"/>
      <c r="J29" s="54"/>
      <c r="K29" s="54"/>
      <c r="L29" s="54"/>
      <c r="M29" s="54"/>
      <c r="N29" s="54"/>
      <c r="V29" s="125" t="s">
        <v>230</v>
      </c>
    </row>
    <row r="30" spans="2:22" ht="15.75" thickBot="1" x14ac:dyDescent="0.3">
      <c r="B30" s="54"/>
      <c r="C30" s="54"/>
      <c r="D30" s="54"/>
      <c r="E30" s="54"/>
      <c r="F30" s="54"/>
      <c r="G30" s="54"/>
      <c r="H30" s="54"/>
      <c r="I30" s="54"/>
      <c r="J30" s="54"/>
      <c r="K30" s="54"/>
      <c r="L30" s="54"/>
      <c r="M30" s="54"/>
      <c r="N30" s="54"/>
      <c r="V30" s="125" t="s">
        <v>231</v>
      </c>
    </row>
    <row r="31" spans="2:22" ht="15.75" thickBot="1" x14ac:dyDescent="0.3">
      <c r="B31" s="55"/>
      <c r="C31" s="224" t="s">
        <v>127</v>
      </c>
      <c r="D31" s="224"/>
      <c r="E31" s="224"/>
      <c r="F31" s="224"/>
      <c r="G31" s="224"/>
      <c r="H31" s="224"/>
      <c r="I31" s="224"/>
      <c r="J31" s="224"/>
      <c r="K31" s="224"/>
      <c r="L31" s="224"/>
      <c r="M31" s="54"/>
      <c r="N31" s="54"/>
      <c r="V31" s="125" t="s">
        <v>232</v>
      </c>
    </row>
    <row r="32" spans="2:22" ht="15.75" thickBot="1" x14ac:dyDescent="0.3">
      <c r="B32" s="54"/>
      <c r="C32" s="54"/>
      <c r="D32" s="54"/>
      <c r="E32" s="54"/>
      <c r="F32" s="54"/>
      <c r="G32" s="54"/>
      <c r="H32" s="54"/>
      <c r="I32" s="54"/>
      <c r="J32" s="54"/>
      <c r="K32" s="54"/>
      <c r="L32" s="54"/>
      <c r="M32" s="54"/>
      <c r="N32" s="54"/>
      <c r="V32" s="125" t="s">
        <v>233</v>
      </c>
    </row>
    <row r="33" spans="2:22" ht="15.75" thickBot="1" x14ac:dyDescent="0.3">
      <c r="B33" s="56"/>
      <c r="C33" s="225" t="s">
        <v>128</v>
      </c>
      <c r="D33" s="226"/>
      <c r="E33" s="226"/>
      <c r="F33" s="226"/>
      <c r="G33" s="226"/>
      <c r="H33" s="226"/>
      <c r="I33" s="226"/>
      <c r="J33" s="226"/>
      <c r="K33" s="226"/>
      <c r="L33" s="226"/>
      <c r="M33" s="226"/>
      <c r="N33" s="226"/>
      <c r="V33" s="125" t="s">
        <v>234</v>
      </c>
    </row>
    <row r="34" spans="2:22" ht="15.75" thickBot="1" x14ac:dyDescent="0.3">
      <c r="B34" s="57"/>
      <c r="C34" s="54"/>
      <c r="D34" s="54"/>
      <c r="E34" s="54"/>
      <c r="F34" s="54"/>
      <c r="G34" s="54"/>
      <c r="H34" s="54"/>
      <c r="I34" s="54"/>
      <c r="J34" s="54"/>
      <c r="K34" s="54"/>
      <c r="L34" s="54"/>
      <c r="M34" s="54"/>
      <c r="N34" s="54"/>
      <c r="V34" s="125" t="s">
        <v>235</v>
      </c>
    </row>
    <row r="35" spans="2:22" ht="15.75" thickBot="1" x14ac:dyDescent="0.3">
      <c r="B35" s="58"/>
      <c r="C35" s="227" t="s">
        <v>129</v>
      </c>
      <c r="D35" s="228"/>
      <c r="E35" s="228"/>
      <c r="F35" s="228"/>
      <c r="G35" s="228"/>
      <c r="H35" s="228"/>
      <c r="I35" s="228"/>
      <c r="J35" s="228"/>
      <c r="K35" s="228"/>
      <c r="L35" s="228"/>
      <c r="M35" s="228"/>
      <c r="N35" s="54"/>
      <c r="V35" s="127" t="s">
        <v>236</v>
      </c>
    </row>
    <row r="36" spans="2:22" x14ac:dyDescent="0.25">
      <c r="B36" s="54"/>
      <c r="C36" s="54"/>
      <c r="D36" s="54"/>
      <c r="E36" s="54"/>
      <c r="F36" s="54"/>
      <c r="G36" s="54"/>
      <c r="H36" s="54"/>
      <c r="I36" s="54"/>
      <c r="J36" s="54"/>
      <c r="K36" s="54"/>
      <c r="L36" s="54"/>
      <c r="M36" s="54"/>
      <c r="N36" s="54"/>
      <c r="V36" s="125" t="s">
        <v>237</v>
      </c>
    </row>
    <row r="37" spans="2:22" x14ac:dyDescent="0.25">
      <c r="V37" s="125" t="s">
        <v>238</v>
      </c>
    </row>
    <row r="38" spans="2:22" x14ac:dyDescent="0.25">
      <c r="V38" s="125" t="s">
        <v>239</v>
      </c>
    </row>
    <row r="39" spans="2:22" x14ac:dyDescent="0.25">
      <c r="V39" s="125" t="s">
        <v>240</v>
      </c>
    </row>
    <row r="40" spans="2:22" x14ac:dyDescent="0.25">
      <c r="V40" s="125" t="s">
        <v>241</v>
      </c>
    </row>
    <row r="41" spans="2:22" x14ac:dyDescent="0.25">
      <c r="V41" s="125" t="s">
        <v>242</v>
      </c>
    </row>
    <row r="42" spans="2:22" x14ac:dyDescent="0.25">
      <c r="V42" s="125" t="s">
        <v>243</v>
      </c>
    </row>
    <row r="43" spans="2:22" x14ac:dyDescent="0.25">
      <c r="V43" s="125" t="s">
        <v>244</v>
      </c>
    </row>
    <row r="44" spans="2:22" x14ac:dyDescent="0.25">
      <c r="V44" s="125" t="s">
        <v>245</v>
      </c>
    </row>
    <row r="45" spans="2:22" x14ac:dyDescent="0.25">
      <c r="V45" s="125" t="s">
        <v>246</v>
      </c>
    </row>
    <row r="46" spans="2:22" x14ac:dyDescent="0.25">
      <c r="V46" s="125" t="s">
        <v>247</v>
      </c>
    </row>
    <row r="47" spans="2:22" x14ac:dyDescent="0.25">
      <c r="V47" s="125" t="s">
        <v>248</v>
      </c>
    </row>
    <row r="48" spans="2:22" x14ac:dyDescent="0.25">
      <c r="V48" s="125" t="s">
        <v>249</v>
      </c>
    </row>
    <row r="49" spans="22:22" x14ac:dyDescent="0.25">
      <c r="V49" s="125" t="s">
        <v>250</v>
      </c>
    </row>
    <row r="50" spans="22:22" x14ac:dyDescent="0.25">
      <c r="V50" s="125" t="s">
        <v>251</v>
      </c>
    </row>
    <row r="51" spans="22:22" x14ac:dyDescent="0.25">
      <c r="V51" s="125" t="s">
        <v>252</v>
      </c>
    </row>
    <row r="52" spans="22:22" x14ac:dyDescent="0.25">
      <c r="V52" s="125" t="s">
        <v>253</v>
      </c>
    </row>
    <row r="53" spans="22:22" x14ac:dyDescent="0.25">
      <c r="V53" s="125" t="s">
        <v>254</v>
      </c>
    </row>
    <row r="54" spans="22:22" x14ac:dyDescent="0.25">
      <c r="V54" s="125" t="s">
        <v>255</v>
      </c>
    </row>
    <row r="55" spans="22:22" x14ac:dyDescent="0.25">
      <c r="V55" s="125" t="s">
        <v>256</v>
      </c>
    </row>
    <row r="56" spans="22:22" x14ac:dyDescent="0.25">
      <c r="V56" s="125" t="s">
        <v>257</v>
      </c>
    </row>
    <row r="57" spans="22:22" x14ac:dyDescent="0.25">
      <c r="V57" s="125" t="s">
        <v>258</v>
      </c>
    </row>
    <row r="58" spans="22:22" x14ac:dyDescent="0.25">
      <c r="V58" s="125" t="s">
        <v>259</v>
      </c>
    </row>
    <row r="59" spans="22:22" x14ac:dyDescent="0.25">
      <c r="V59" s="125" t="s">
        <v>260</v>
      </c>
    </row>
    <row r="60" spans="22:22" x14ac:dyDescent="0.25">
      <c r="V60" s="125" t="s">
        <v>261</v>
      </c>
    </row>
    <row r="61" spans="22:22" x14ac:dyDescent="0.25">
      <c r="V61" s="125" t="s">
        <v>262</v>
      </c>
    </row>
    <row r="62" spans="22:22" x14ac:dyDescent="0.25">
      <c r="V62" s="125" t="s">
        <v>263</v>
      </c>
    </row>
    <row r="63" spans="22:22" x14ac:dyDescent="0.25">
      <c r="V63" s="125" t="s">
        <v>264</v>
      </c>
    </row>
    <row r="64" spans="22:22" x14ac:dyDescent="0.25">
      <c r="V64" s="125" t="s">
        <v>265</v>
      </c>
    </row>
    <row r="65" spans="22:22" x14ac:dyDescent="0.25">
      <c r="V65" s="125" t="s">
        <v>266</v>
      </c>
    </row>
    <row r="66" spans="22:22" x14ac:dyDescent="0.25">
      <c r="V66" s="125" t="s">
        <v>267</v>
      </c>
    </row>
    <row r="67" spans="22:22" x14ac:dyDescent="0.25">
      <c r="V67" s="125" t="s">
        <v>268</v>
      </c>
    </row>
    <row r="68" spans="22:22" x14ac:dyDescent="0.25">
      <c r="V68" s="125" t="s">
        <v>269</v>
      </c>
    </row>
    <row r="69" spans="22:22" x14ac:dyDescent="0.25">
      <c r="V69" s="125" t="s">
        <v>270</v>
      </c>
    </row>
    <row r="70" spans="22:22" x14ac:dyDescent="0.25">
      <c r="V70" s="125" t="s">
        <v>271</v>
      </c>
    </row>
    <row r="71" spans="22:22" x14ac:dyDescent="0.25">
      <c r="V71" s="125" t="s">
        <v>272</v>
      </c>
    </row>
    <row r="72" spans="22:22" x14ac:dyDescent="0.25">
      <c r="V72" s="125" t="s">
        <v>273</v>
      </c>
    </row>
    <row r="73" spans="22:22" x14ac:dyDescent="0.25">
      <c r="V73" s="125" t="s">
        <v>274</v>
      </c>
    </row>
    <row r="74" spans="22:22" x14ac:dyDescent="0.25">
      <c r="V74" s="125" t="s">
        <v>275</v>
      </c>
    </row>
    <row r="75" spans="22:22" x14ac:dyDescent="0.25">
      <c r="V75" s="125" t="s">
        <v>276</v>
      </c>
    </row>
    <row r="76" spans="22:22" x14ac:dyDescent="0.25">
      <c r="V76" s="125" t="s">
        <v>277</v>
      </c>
    </row>
    <row r="77" spans="22:22" x14ac:dyDescent="0.25">
      <c r="V77" s="125" t="s">
        <v>278</v>
      </c>
    </row>
    <row r="78" spans="22:22" x14ac:dyDescent="0.25">
      <c r="V78" s="125" t="s">
        <v>279</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8:DF108"/>
  <sheetViews>
    <sheetView topLeftCell="A12" zoomScaleNormal="100" workbookViewId="0">
      <pane xSplit="4" ySplit="11" topLeftCell="CZ29" activePane="bottomRight" state="frozenSplit"/>
      <selection activeCell="A12" sqref="A12"/>
      <selection pane="topRight" activeCell="E12" sqref="E12"/>
      <selection pane="bottomLeft" activeCell="A23" sqref="A23"/>
      <selection pane="bottomRight" activeCell="C79" sqref="C79"/>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8" customWidth="1"/>
    <col min="6" max="6" width="23.140625" style="128" customWidth="1"/>
    <col min="7" max="8" width="18.42578125" style="128" customWidth="1"/>
    <col min="9" max="9" width="17.7109375" style="128" customWidth="1"/>
    <col min="10" max="10" width="14.140625" style="128" customWidth="1"/>
    <col min="11" max="13" width="14.85546875" style="128" customWidth="1"/>
    <col min="14" max="14" width="15.42578125" style="128" customWidth="1"/>
    <col min="15" max="15" width="16.140625" style="128" customWidth="1"/>
    <col min="16" max="16" width="23.140625" style="128" customWidth="1"/>
    <col min="17" max="18" width="18.42578125" style="128" customWidth="1"/>
    <col min="19" max="19" width="14.7109375" style="128" customWidth="1"/>
    <col min="20" max="20" width="14.140625" style="128" customWidth="1"/>
    <col min="21" max="23" width="14.85546875" style="128" customWidth="1"/>
    <col min="24" max="24" width="15.42578125" style="128" customWidth="1"/>
    <col min="25" max="25" width="16.140625" style="128" customWidth="1"/>
    <col min="26" max="26" width="23.140625" style="128" customWidth="1"/>
    <col min="27" max="28" width="18.42578125" style="128" customWidth="1"/>
    <col min="29" max="29" width="14.7109375" style="128" customWidth="1"/>
    <col min="30" max="30" width="14.140625" style="128" customWidth="1"/>
    <col min="31" max="33" width="14.85546875" style="128" customWidth="1"/>
    <col min="34" max="34" width="15.42578125" style="128" customWidth="1"/>
    <col min="35" max="35" width="16.140625" style="128" customWidth="1"/>
    <col min="36" max="36" width="23.140625" style="128" customWidth="1"/>
    <col min="37" max="38" width="18.42578125" style="128" customWidth="1"/>
    <col min="39" max="39" width="14.7109375" style="128" customWidth="1"/>
    <col min="40" max="40" width="14.140625" style="128" customWidth="1"/>
    <col min="41" max="43" width="14.85546875" style="128" customWidth="1"/>
    <col min="44" max="44" width="15.42578125" style="128" customWidth="1"/>
    <col min="45" max="45" width="16.140625" style="128" customWidth="1"/>
    <col min="46" max="46" width="23.140625" style="128" customWidth="1"/>
    <col min="47" max="48" width="18.42578125" style="128" customWidth="1"/>
    <col min="49" max="49" width="14.7109375" style="128" customWidth="1"/>
    <col min="50" max="50" width="14.140625" style="128" customWidth="1"/>
    <col min="51" max="53" width="14.85546875" style="128" customWidth="1"/>
    <col min="54" max="54" width="15.42578125" style="128" customWidth="1"/>
    <col min="55" max="55" width="16.140625" style="128" customWidth="1"/>
    <col min="56" max="56" width="23.140625" style="128" customWidth="1"/>
    <col min="57" max="58" width="18.42578125" style="128" customWidth="1"/>
    <col min="59" max="59" width="14.7109375" style="128" customWidth="1"/>
    <col min="60" max="60" width="14.140625" style="128" customWidth="1"/>
    <col min="61" max="63" width="14.85546875" style="128" customWidth="1"/>
    <col min="64" max="64" width="15.42578125" style="128" customWidth="1"/>
    <col min="65" max="65" width="16.140625" style="128" customWidth="1"/>
    <col min="66" max="66" width="23.140625" style="128" customWidth="1"/>
    <col min="67" max="68" width="18.42578125" style="128" customWidth="1"/>
    <col min="69" max="69" width="14.7109375" style="128" customWidth="1"/>
    <col min="70" max="70" width="14.140625" style="128" customWidth="1"/>
    <col min="71" max="73" width="14.85546875" style="128" customWidth="1"/>
    <col min="74" max="74" width="15.42578125" style="128" customWidth="1"/>
    <col min="75" max="75" width="16.140625" style="128" customWidth="1"/>
    <col min="76" max="76" width="23.140625" style="128" customWidth="1"/>
    <col min="77" max="81" width="18.42578125" style="128" customWidth="1"/>
    <col min="82" max="82" width="14.7109375" style="128" customWidth="1"/>
    <col min="83" max="83" width="14.140625" style="128" customWidth="1"/>
    <col min="84" max="86" width="14.85546875" style="128" customWidth="1"/>
    <col min="87" max="100" width="15.42578125" style="128" customWidth="1"/>
    <col min="101" max="102" width="14.85546875" style="128" customWidth="1"/>
    <col min="103" max="103" width="16.85546875" style="128" customWidth="1"/>
    <col min="104" max="104" width="17.28515625" style="128" customWidth="1"/>
    <col min="105" max="106" width="26.85546875" style="128" customWidth="1"/>
    <col min="107" max="107" width="22.28515625" style="128" bestFit="1" customWidth="1"/>
    <col min="108" max="108" width="22.42578125" style="128" bestFit="1" customWidth="1"/>
    <col min="109" max="109" width="19.85546875" style="128" customWidth="1"/>
    <col min="110" max="16384" width="9.140625" style="1"/>
  </cols>
  <sheetData>
    <row r="18" spans="1:110" ht="15.75" thickBot="1" x14ac:dyDescent="0.35">
      <c r="C18" s="3"/>
    </row>
    <row r="19" spans="1:110" s="135" customFormat="1" ht="29.25" thickBot="1" x14ac:dyDescent="0.5">
      <c r="C19" s="136"/>
      <c r="D19" s="137"/>
      <c r="E19" s="259">
        <v>2005</v>
      </c>
      <c r="F19" s="260"/>
      <c r="G19" s="260"/>
      <c r="H19" s="260"/>
      <c r="I19" s="260"/>
      <c r="J19" s="260"/>
      <c r="K19" s="260"/>
      <c r="L19" s="260"/>
      <c r="M19" s="260"/>
      <c r="N19" s="261"/>
      <c r="O19" s="259">
        <v>2006</v>
      </c>
      <c r="P19" s="260"/>
      <c r="Q19" s="260"/>
      <c r="R19" s="260"/>
      <c r="S19" s="260"/>
      <c r="T19" s="260"/>
      <c r="U19" s="260"/>
      <c r="V19" s="260"/>
      <c r="W19" s="260"/>
      <c r="X19" s="261"/>
      <c r="Y19" s="259">
        <v>2007</v>
      </c>
      <c r="Z19" s="260"/>
      <c r="AA19" s="260"/>
      <c r="AB19" s="260"/>
      <c r="AC19" s="260"/>
      <c r="AD19" s="260"/>
      <c r="AE19" s="260"/>
      <c r="AF19" s="260"/>
      <c r="AG19" s="260"/>
      <c r="AH19" s="261"/>
      <c r="AI19" s="259">
        <v>2008</v>
      </c>
      <c r="AJ19" s="260"/>
      <c r="AK19" s="260"/>
      <c r="AL19" s="260"/>
      <c r="AM19" s="260"/>
      <c r="AN19" s="260"/>
      <c r="AO19" s="260"/>
      <c r="AP19" s="260"/>
      <c r="AQ19" s="260"/>
      <c r="AR19" s="261"/>
      <c r="AS19" s="259">
        <v>2009</v>
      </c>
      <c r="AT19" s="260"/>
      <c r="AU19" s="260"/>
      <c r="AV19" s="260"/>
      <c r="AW19" s="260"/>
      <c r="AX19" s="260"/>
      <c r="AY19" s="260"/>
      <c r="AZ19" s="260"/>
      <c r="BA19" s="260"/>
      <c r="BB19" s="261"/>
      <c r="BC19" s="259">
        <v>2010</v>
      </c>
      <c r="BD19" s="260"/>
      <c r="BE19" s="260"/>
      <c r="BF19" s="260"/>
      <c r="BG19" s="260"/>
      <c r="BH19" s="260"/>
      <c r="BI19" s="260"/>
      <c r="BJ19" s="260"/>
      <c r="BK19" s="260"/>
      <c r="BL19" s="261"/>
      <c r="BM19" s="259">
        <v>2011</v>
      </c>
      <c r="BN19" s="260"/>
      <c r="BO19" s="260"/>
      <c r="BP19" s="260"/>
      <c r="BQ19" s="260"/>
      <c r="BR19" s="260"/>
      <c r="BS19" s="260"/>
      <c r="BT19" s="260"/>
      <c r="BU19" s="260"/>
      <c r="BV19" s="261"/>
      <c r="BW19" s="259">
        <v>2012</v>
      </c>
      <c r="BX19" s="260"/>
      <c r="BY19" s="260"/>
      <c r="BZ19" s="260"/>
      <c r="CA19" s="260"/>
      <c r="CB19" s="260"/>
      <c r="CC19" s="260"/>
      <c r="CD19" s="260"/>
      <c r="CE19" s="260"/>
      <c r="CF19" s="260"/>
      <c r="CG19" s="260"/>
      <c r="CH19" s="260"/>
      <c r="CI19" s="261"/>
      <c r="CJ19" s="259">
        <v>2013</v>
      </c>
      <c r="CK19" s="260"/>
      <c r="CL19" s="260"/>
      <c r="CM19" s="260"/>
      <c r="CN19" s="260"/>
      <c r="CO19" s="260"/>
      <c r="CP19" s="260"/>
      <c r="CQ19" s="260"/>
      <c r="CR19" s="260"/>
      <c r="CS19" s="260"/>
      <c r="CT19" s="260"/>
      <c r="CU19" s="260"/>
      <c r="CV19" s="261"/>
      <c r="CW19" s="259">
        <v>2014</v>
      </c>
      <c r="CX19" s="260"/>
      <c r="CY19" s="260"/>
      <c r="CZ19" s="261"/>
      <c r="DA19" s="256" t="s">
        <v>303</v>
      </c>
      <c r="DB19" s="257"/>
      <c r="DC19" s="258"/>
      <c r="DD19" s="138" t="s">
        <v>49</v>
      </c>
      <c r="DE19" s="139"/>
    </row>
    <row r="20" spans="1:110" ht="14.25" customHeight="1" x14ac:dyDescent="0.2">
      <c r="C20" s="268" t="s">
        <v>40</v>
      </c>
      <c r="D20" s="271" t="s">
        <v>0</v>
      </c>
      <c r="E20" s="250" t="s">
        <v>73</v>
      </c>
      <c r="F20" s="242" t="s">
        <v>98</v>
      </c>
      <c r="G20" s="242" t="s">
        <v>51</v>
      </c>
      <c r="H20" s="242" t="s">
        <v>91</v>
      </c>
      <c r="I20" s="242" t="s">
        <v>10</v>
      </c>
      <c r="J20" s="242" t="s">
        <v>8</v>
      </c>
      <c r="K20" s="242" t="s">
        <v>42</v>
      </c>
      <c r="L20" s="242" t="s">
        <v>51</v>
      </c>
      <c r="M20" s="242" t="s">
        <v>91</v>
      </c>
      <c r="N20" s="247" t="s">
        <v>9</v>
      </c>
      <c r="O20" s="250" t="s">
        <v>74</v>
      </c>
      <c r="P20" s="242" t="s">
        <v>99</v>
      </c>
      <c r="Q20" s="242" t="s">
        <v>89</v>
      </c>
      <c r="R20" s="242" t="s">
        <v>92</v>
      </c>
      <c r="S20" s="242" t="s">
        <v>11</v>
      </c>
      <c r="T20" s="242" t="s">
        <v>12</v>
      </c>
      <c r="U20" s="242" t="s">
        <v>43</v>
      </c>
      <c r="V20" s="242" t="s">
        <v>89</v>
      </c>
      <c r="W20" s="242" t="s">
        <v>92</v>
      </c>
      <c r="X20" s="247" t="s">
        <v>13</v>
      </c>
      <c r="Y20" s="250" t="s">
        <v>75</v>
      </c>
      <c r="Z20" s="242" t="s">
        <v>100</v>
      </c>
      <c r="AA20" s="242" t="s">
        <v>52</v>
      </c>
      <c r="AB20" s="242" t="s">
        <v>93</v>
      </c>
      <c r="AC20" s="242" t="s">
        <v>23</v>
      </c>
      <c r="AD20" s="242" t="s">
        <v>25</v>
      </c>
      <c r="AE20" s="242" t="s">
        <v>44</v>
      </c>
      <c r="AF20" s="242" t="s">
        <v>52</v>
      </c>
      <c r="AG20" s="242" t="s">
        <v>93</v>
      </c>
      <c r="AH20" s="247" t="s">
        <v>24</v>
      </c>
      <c r="AI20" s="250" t="s">
        <v>76</v>
      </c>
      <c r="AJ20" s="242" t="s">
        <v>101</v>
      </c>
      <c r="AK20" s="242" t="s">
        <v>53</v>
      </c>
      <c r="AL20" s="242" t="s">
        <v>94</v>
      </c>
      <c r="AM20" s="242" t="s">
        <v>26</v>
      </c>
      <c r="AN20" s="242" t="s">
        <v>27</v>
      </c>
      <c r="AO20" s="242" t="s">
        <v>45</v>
      </c>
      <c r="AP20" s="242" t="s">
        <v>53</v>
      </c>
      <c r="AQ20" s="242" t="s">
        <v>94</v>
      </c>
      <c r="AR20" s="247" t="s">
        <v>28</v>
      </c>
      <c r="AS20" s="250" t="s">
        <v>77</v>
      </c>
      <c r="AT20" s="242" t="s">
        <v>102</v>
      </c>
      <c r="AU20" s="242" t="s">
        <v>54</v>
      </c>
      <c r="AV20" s="242" t="s">
        <v>95</v>
      </c>
      <c r="AW20" s="242" t="s">
        <v>29</v>
      </c>
      <c r="AX20" s="242" t="s">
        <v>30</v>
      </c>
      <c r="AY20" s="242" t="s">
        <v>46</v>
      </c>
      <c r="AZ20" s="242" t="s">
        <v>54</v>
      </c>
      <c r="BA20" s="242" t="s">
        <v>95</v>
      </c>
      <c r="BB20" s="247" t="s">
        <v>31</v>
      </c>
      <c r="BC20" s="250" t="s">
        <v>78</v>
      </c>
      <c r="BD20" s="242" t="s">
        <v>103</v>
      </c>
      <c r="BE20" s="242" t="s">
        <v>55</v>
      </c>
      <c r="BF20" s="242" t="s">
        <v>96</v>
      </c>
      <c r="BG20" s="242" t="s">
        <v>36</v>
      </c>
      <c r="BH20" s="242" t="s">
        <v>37</v>
      </c>
      <c r="BI20" s="242" t="s">
        <v>47</v>
      </c>
      <c r="BJ20" s="242" t="s">
        <v>55</v>
      </c>
      <c r="BK20" s="242" t="s">
        <v>96</v>
      </c>
      <c r="BL20" s="247" t="s">
        <v>38</v>
      </c>
      <c r="BM20" s="250" t="s">
        <v>80</v>
      </c>
      <c r="BN20" s="242" t="s">
        <v>104</v>
      </c>
      <c r="BO20" s="242" t="s">
        <v>81</v>
      </c>
      <c r="BP20" s="242" t="s">
        <v>96</v>
      </c>
      <c r="BQ20" s="242" t="s">
        <v>82</v>
      </c>
      <c r="BR20" s="242" t="s">
        <v>83</v>
      </c>
      <c r="BS20" s="242" t="s">
        <v>84</v>
      </c>
      <c r="BT20" s="242" t="s">
        <v>81</v>
      </c>
      <c r="BU20" s="242" t="s">
        <v>97</v>
      </c>
      <c r="BV20" s="247" t="s">
        <v>85</v>
      </c>
      <c r="BW20" s="250" t="s">
        <v>173</v>
      </c>
      <c r="BX20" s="242" t="s">
        <v>174</v>
      </c>
      <c r="BY20" s="242" t="s">
        <v>175</v>
      </c>
      <c r="BZ20" s="242" t="s">
        <v>176</v>
      </c>
      <c r="CA20" s="242" t="s">
        <v>177</v>
      </c>
      <c r="CB20" s="242" t="s">
        <v>178</v>
      </c>
      <c r="CC20" s="242" t="s">
        <v>179</v>
      </c>
      <c r="CD20" s="242" t="s">
        <v>180</v>
      </c>
      <c r="CE20" s="242" t="s">
        <v>181</v>
      </c>
      <c r="CF20" s="242" t="s">
        <v>182</v>
      </c>
      <c r="CG20" s="242" t="s">
        <v>175</v>
      </c>
      <c r="CH20" s="242" t="s">
        <v>183</v>
      </c>
      <c r="CI20" s="247" t="s">
        <v>184</v>
      </c>
      <c r="CJ20" s="250" t="s">
        <v>291</v>
      </c>
      <c r="CK20" s="242" t="s">
        <v>292</v>
      </c>
      <c r="CL20" s="242" t="s">
        <v>293</v>
      </c>
      <c r="CM20" s="242" t="s">
        <v>294</v>
      </c>
      <c r="CN20" s="242" t="s">
        <v>295</v>
      </c>
      <c r="CO20" s="242" t="s">
        <v>296</v>
      </c>
      <c r="CP20" s="242" t="s">
        <v>297</v>
      </c>
      <c r="CQ20" s="242" t="s">
        <v>298</v>
      </c>
      <c r="CR20" s="242" t="s">
        <v>299</v>
      </c>
      <c r="CS20" s="242" t="s">
        <v>300</v>
      </c>
      <c r="CT20" s="242" t="s">
        <v>293</v>
      </c>
      <c r="CU20" s="242" t="s">
        <v>301</v>
      </c>
      <c r="CV20" s="247" t="s">
        <v>302</v>
      </c>
      <c r="CW20" s="242" t="s">
        <v>324</v>
      </c>
      <c r="CX20" s="242" t="s">
        <v>323</v>
      </c>
      <c r="CY20" s="262" t="s">
        <v>185</v>
      </c>
      <c r="CZ20" s="262" t="s">
        <v>186</v>
      </c>
      <c r="DA20" s="250" t="s">
        <v>304</v>
      </c>
      <c r="DB20" s="242" t="s">
        <v>305</v>
      </c>
      <c r="DC20" s="247" t="s">
        <v>48</v>
      </c>
      <c r="DD20" s="253" t="s">
        <v>306</v>
      </c>
      <c r="DE20" s="247" t="s">
        <v>307</v>
      </c>
    </row>
    <row r="21" spans="1:110" ht="24.75" customHeight="1" x14ac:dyDescent="0.2">
      <c r="C21" s="269"/>
      <c r="D21" s="272"/>
      <c r="E21" s="251"/>
      <c r="F21" s="245"/>
      <c r="G21" s="243"/>
      <c r="H21" s="243"/>
      <c r="I21" s="243"/>
      <c r="J21" s="245"/>
      <c r="K21" s="243"/>
      <c r="L21" s="243"/>
      <c r="M21" s="243"/>
      <c r="N21" s="248"/>
      <c r="O21" s="251"/>
      <c r="P21" s="245"/>
      <c r="Q21" s="243"/>
      <c r="R21" s="243"/>
      <c r="S21" s="243"/>
      <c r="T21" s="245"/>
      <c r="U21" s="243"/>
      <c r="V21" s="243"/>
      <c r="W21" s="243"/>
      <c r="X21" s="248"/>
      <c r="Y21" s="251"/>
      <c r="Z21" s="245"/>
      <c r="AA21" s="243"/>
      <c r="AB21" s="243"/>
      <c r="AC21" s="243"/>
      <c r="AD21" s="245"/>
      <c r="AE21" s="243"/>
      <c r="AF21" s="243"/>
      <c r="AG21" s="243"/>
      <c r="AH21" s="248"/>
      <c r="AI21" s="251"/>
      <c r="AJ21" s="245"/>
      <c r="AK21" s="243"/>
      <c r="AL21" s="243"/>
      <c r="AM21" s="243"/>
      <c r="AN21" s="245"/>
      <c r="AO21" s="243"/>
      <c r="AP21" s="243"/>
      <c r="AQ21" s="243"/>
      <c r="AR21" s="248"/>
      <c r="AS21" s="251"/>
      <c r="AT21" s="245"/>
      <c r="AU21" s="243"/>
      <c r="AV21" s="243"/>
      <c r="AW21" s="243"/>
      <c r="AX21" s="245"/>
      <c r="AY21" s="243"/>
      <c r="AZ21" s="243"/>
      <c r="BA21" s="243"/>
      <c r="BB21" s="248"/>
      <c r="BC21" s="251"/>
      <c r="BD21" s="245"/>
      <c r="BE21" s="243"/>
      <c r="BF21" s="243"/>
      <c r="BG21" s="243"/>
      <c r="BH21" s="245"/>
      <c r="BI21" s="243"/>
      <c r="BJ21" s="243"/>
      <c r="BK21" s="243"/>
      <c r="BL21" s="248"/>
      <c r="BM21" s="251"/>
      <c r="BN21" s="245"/>
      <c r="BO21" s="243"/>
      <c r="BP21" s="243"/>
      <c r="BQ21" s="243"/>
      <c r="BR21" s="245"/>
      <c r="BS21" s="243"/>
      <c r="BT21" s="243"/>
      <c r="BU21" s="243"/>
      <c r="BV21" s="248"/>
      <c r="BW21" s="251"/>
      <c r="BX21" s="245"/>
      <c r="BY21" s="243"/>
      <c r="BZ21" s="243"/>
      <c r="CA21" s="243"/>
      <c r="CB21" s="243"/>
      <c r="CC21" s="243"/>
      <c r="CD21" s="243"/>
      <c r="CE21" s="245"/>
      <c r="CF21" s="243"/>
      <c r="CG21" s="243"/>
      <c r="CH21" s="243"/>
      <c r="CI21" s="248"/>
      <c r="CJ21" s="251"/>
      <c r="CK21" s="245"/>
      <c r="CL21" s="243"/>
      <c r="CM21" s="243"/>
      <c r="CN21" s="243"/>
      <c r="CO21" s="243"/>
      <c r="CP21" s="243"/>
      <c r="CQ21" s="243"/>
      <c r="CR21" s="245"/>
      <c r="CS21" s="243"/>
      <c r="CT21" s="243"/>
      <c r="CU21" s="243"/>
      <c r="CV21" s="248"/>
      <c r="CW21" s="243"/>
      <c r="CX21" s="243"/>
      <c r="CY21" s="263"/>
      <c r="CZ21" s="263"/>
      <c r="DA21" s="251"/>
      <c r="DB21" s="245"/>
      <c r="DC21" s="248"/>
      <c r="DD21" s="254"/>
      <c r="DE21" s="248"/>
    </row>
    <row r="22" spans="1:110" ht="36.75" customHeight="1" thickBot="1" x14ac:dyDescent="0.25">
      <c r="B22" s="21"/>
      <c r="C22" s="270"/>
      <c r="D22" s="273"/>
      <c r="E22" s="252"/>
      <c r="F22" s="246"/>
      <c r="G22" s="244"/>
      <c r="H22" s="244"/>
      <c r="I22" s="244"/>
      <c r="J22" s="246"/>
      <c r="K22" s="244"/>
      <c r="L22" s="244"/>
      <c r="M22" s="244"/>
      <c r="N22" s="249"/>
      <c r="O22" s="252"/>
      <c r="P22" s="246"/>
      <c r="Q22" s="244"/>
      <c r="R22" s="244"/>
      <c r="S22" s="244"/>
      <c r="T22" s="246"/>
      <c r="U22" s="244"/>
      <c r="V22" s="244"/>
      <c r="W22" s="244"/>
      <c r="X22" s="249"/>
      <c r="Y22" s="252"/>
      <c r="Z22" s="246"/>
      <c r="AA22" s="244"/>
      <c r="AB22" s="244"/>
      <c r="AC22" s="244"/>
      <c r="AD22" s="246"/>
      <c r="AE22" s="244"/>
      <c r="AF22" s="244"/>
      <c r="AG22" s="244"/>
      <c r="AH22" s="249"/>
      <c r="AI22" s="252"/>
      <c r="AJ22" s="246"/>
      <c r="AK22" s="244"/>
      <c r="AL22" s="244"/>
      <c r="AM22" s="244"/>
      <c r="AN22" s="246"/>
      <c r="AO22" s="244"/>
      <c r="AP22" s="244"/>
      <c r="AQ22" s="244"/>
      <c r="AR22" s="249"/>
      <c r="AS22" s="252"/>
      <c r="AT22" s="246"/>
      <c r="AU22" s="244"/>
      <c r="AV22" s="244"/>
      <c r="AW22" s="244"/>
      <c r="AX22" s="246"/>
      <c r="AY22" s="244"/>
      <c r="AZ22" s="244"/>
      <c r="BA22" s="244"/>
      <c r="BB22" s="249"/>
      <c r="BC22" s="252"/>
      <c r="BD22" s="246"/>
      <c r="BE22" s="244"/>
      <c r="BF22" s="244"/>
      <c r="BG22" s="244"/>
      <c r="BH22" s="246"/>
      <c r="BI22" s="244"/>
      <c r="BJ22" s="244"/>
      <c r="BK22" s="244"/>
      <c r="BL22" s="249"/>
      <c r="BM22" s="252"/>
      <c r="BN22" s="246"/>
      <c r="BO22" s="244"/>
      <c r="BP22" s="244"/>
      <c r="BQ22" s="244"/>
      <c r="BR22" s="246"/>
      <c r="BS22" s="244"/>
      <c r="BT22" s="244"/>
      <c r="BU22" s="244"/>
      <c r="BV22" s="249"/>
      <c r="BW22" s="252"/>
      <c r="BX22" s="246"/>
      <c r="BY22" s="244"/>
      <c r="BZ22" s="244"/>
      <c r="CA22" s="244"/>
      <c r="CB22" s="244"/>
      <c r="CC22" s="244"/>
      <c r="CD22" s="244"/>
      <c r="CE22" s="246"/>
      <c r="CF22" s="244"/>
      <c r="CG22" s="244"/>
      <c r="CH22" s="244"/>
      <c r="CI22" s="249"/>
      <c r="CJ22" s="252"/>
      <c r="CK22" s="246"/>
      <c r="CL22" s="244"/>
      <c r="CM22" s="244"/>
      <c r="CN22" s="244"/>
      <c r="CO22" s="244"/>
      <c r="CP22" s="244"/>
      <c r="CQ22" s="244"/>
      <c r="CR22" s="246"/>
      <c r="CS22" s="244"/>
      <c r="CT22" s="244"/>
      <c r="CU22" s="244"/>
      <c r="CV22" s="249"/>
      <c r="CW22" s="244"/>
      <c r="CX22" s="244"/>
      <c r="CY22" s="264"/>
      <c r="CZ22" s="264"/>
      <c r="DA22" s="252"/>
      <c r="DB22" s="246"/>
      <c r="DC22" s="249" t="s">
        <v>22</v>
      </c>
      <c r="DD22" s="255"/>
      <c r="DE22" s="249"/>
    </row>
    <row r="23" spans="1:110" s="161" customFormat="1" ht="33.75" customHeight="1" thickBot="1" x14ac:dyDescent="0.25">
      <c r="A23" s="1"/>
      <c r="B23" s="1"/>
      <c r="C23" s="59" t="s">
        <v>60</v>
      </c>
      <c r="D23" s="5"/>
      <c r="E23" s="150"/>
      <c r="F23" s="151"/>
      <c r="G23" s="152"/>
      <c r="H23" s="152"/>
      <c r="I23" s="152"/>
      <c r="J23" s="152"/>
      <c r="K23" s="152"/>
      <c r="L23" s="152"/>
      <c r="M23" s="152"/>
      <c r="N23" s="153"/>
      <c r="O23" s="150"/>
      <c r="P23" s="151"/>
      <c r="Q23" s="152"/>
      <c r="R23" s="152"/>
      <c r="S23" s="152"/>
      <c r="T23" s="152"/>
      <c r="U23" s="152"/>
      <c r="V23" s="152"/>
      <c r="W23" s="152"/>
      <c r="X23" s="153"/>
      <c r="Y23" s="150"/>
      <c r="Z23" s="151"/>
      <c r="AA23" s="152"/>
      <c r="AB23" s="152"/>
      <c r="AC23" s="152"/>
      <c r="AD23" s="152"/>
      <c r="AE23" s="152"/>
      <c r="AF23" s="152"/>
      <c r="AG23" s="152"/>
      <c r="AH23" s="153"/>
      <c r="AI23" s="150"/>
      <c r="AJ23" s="151"/>
      <c r="AK23" s="152"/>
      <c r="AL23" s="152"/>
      <c r="AM23" s="152"/>
      <c r="AN23" s="152"/>
      <c r="AO23" s="152"/>
      <c r="AP23" s="152"/>
      <c r="AQ23" s="152"/>
      <c r="AR23" s="153"/>
      <c r="AS23" s="150"/>
      <c r="AT23" s="151"/>
      <c r="AU23" s="152"/>
      <c r="AV23" s="152"/>
      <c r="AW23" s="152"/>
      <c r="AX23" s="152"/>
      <c r="AY23" s="152"/>
      <c r="AZ23" s="152"/>
      <c r="BA23" s="152"/>
      <c r="BB23" s="153"/>
      <c r="BC23" s="150"/>
      <c r="BD23" s="151"/>
      <c r="BE23" s="152"/>
      <c r="BF23" s="152"/>
      <c r="BG23" s="152"/>
      <c r="BH23" s="152"/>
      <c r="BI23" s="152"/>
      <c r="BJ23" s="152"/>
      <c r="BK23" s="152"/>
      <c r="BL23" s="153"/>
      <c r="BM23" s="150"/>
      <c r="BN23" s="151"/>
      <c r="BO23" s="152"/>
      <c r="BP23" s="152"/>
      <c r="BQ23" s="152"/>
      <c r="BR23" s="152"/>
      <c r="BS23" s="152"/>
      <c r="BT23" s="152"/>
      <c r="BU23" s="152"/>
      <c r="BV23" s="153"/>
      <c r="BW23" s="150"/>
      <c r="BX23" s="151"/>
      <c r="BY23" s="152"/>
      <c r="BZ23" s="152"/>
      <c r="CA23" s="152"/>
      <c r="CB23" s="152"/>
      <c r="CC23" s="152"/>
      <c r="CD23" s="152"/>
      <c r="CE23" s="152"/>
      <c r="CF23" s="152"/>
      <c r="CG23" s="152"/>
      <c r="CH23" s="152"/>
      <c r="CI23" s="153"/>
      <c r="CJ23" s="150"/>
      <c r="CK23" s="151"/>
      <c r="CL23" s="152"/>
      <c r="CM23" s="152"/>
      <c r="CN23" s="152"/>
      <c r="CO23" s="152"/>
      <c r="CP23" s="152"/>
      <c r="CQ23" s="152"/>
      <c r="CR23" s="152"/>
      <c r="CS23" s="152"/>
      <c r="CT23" s="152"/>
      <c r="CU23" s="152"/>
      <c r="CV23" s="153"/>
      <c r="CW23" s="154"/>
      <c r="CX23" s="155"/>
      <c r="CY23" s="152"/>
      <c r="CZ23" s="156"/>
      <c r="DA23" s="157"/>
      <c r="DB23" s="157"/>
      <c r="DC23" s="158"/>
      <c r="DD23" s="159"/>
      <c r="DE23" s="160"/>
    </row>
    <row r="24" spans="1:110" s="161" customFormat="1" ht="15" customHeight="1" thickBot="1" x14ac:dyDescent="0.25">
      <c r="A24" s="1">
        <v>1</v>
      </c>
      <c r="B24" s="1"/>
      <c r="C24" s="5" t="s">
        <v>62</v>
      </c>
      <c r="D24" s="8">
        <v>1550</v>
      </c>
      <c r="E24" s="162"/>
      <c r="F24" s="163"/>
      <c r="G24" s="163"/>
      <c r="H24" s="163"/>
      <c r="I24" s="164">
        <f>E24+F24-G24+H24</f>
        <v>0</v>
      </c>
      <c r="J24" s="163"/>
      <c r="K24" s="163"/>
      <c r="L24" s="163"/>
      <c r="M24" s="163"/>
      <c r="N24" s="165">
        <f>J24+K24-L24+M24</f>
        <v>0</v>
      </c>
      <c r="O24" s="166">
        <f>I24</f>
        <v>0</v>
      </c>
      <c r="P24" s="163"/>
      <c r="Q24" s="163"/>
      <c r="R24" s="163"/>
      <c r="S24" s="164">
        <f>O24+P24-Q24+R24</f>
        <v>0</v>
      </c>
      <c r="T24" s="167">
        <f>N24</f>
        <v>0</v>
      </c>
      <c r="U24" s="163"/>
      <c r="V24" s="163"/>
      <c r="W24" s="163"/>
      <c r="X24" s="165">
        <f>T24+U24-V24+W24</f>
        <v>0</v>
      </c>
      <c r="Y24" s="166">
        <f>S24</f>
        <v>0</v>
      </c>
      <c r="Z24" s="163"/>
      <c r="AA24" s="163"/>
      <c r="AB24" s="163"/>
      <c r="AC24" s="164">
        <f>Y24+Z24-AA24+AB24</f>
        <v>0</v>
      </c>
      <c r="AD24" s="167">
        <f>X24</f>
        <v>0</v>
      </c>
      <c r="AE24" s="163"/>
      <c r="AF24" s="163"/>
      <c r="AG24" s="163"/>
      <c r="AH24" s="165">
        <f>AD24+AE24-AF24+AG24</f>
        <v>0</v>
      </c>
      <c r="AI24" s="166">
        <f>AC24</f>
        <v>0</v>
      </c>
      <c r="AJ24" s="163"/>
      <c r="AK24" s="163"/>
      <c r="AL24" s="163"/>
      <c r="AM24" s="164">
        <f>AI24+AJ24-AK24+AL24</f>
        <v>0</v>
      </c>
      <c r="AN24" s="167">
        <f>AH24</f>
        <v>0</v>
      </c>
      <c r="AO24" s="163"/>
      <c r="AP24" s="163"/>
      <c r="AQ24" s="163"/>
      <c r="AR24" s="165">
        <f>AN24+AO24-AP24+AQ24</f>
        <v>0</v>
      </c>
      <c r="AS24" s="166">
        <f>AM24</f>
        <v>0</v>
      </c>
      <c r="AT24" s="163"/>
      <c r="AU24" s="163"/>
      <c r="AV24" s="163"/>
      <c r="AW24" s="164">
        <f>AS24+AT24-AU24+AV24</f>
        <v>0</v>
      </c>
      <c r="AX24" s="167">
        <f>AR24</f>
        <v>0</v>
      </c>
      <c r="AY24" s="163"/>
      <c r="AZ24" s="163"/>
      <c r="BA24" s="163"/>
      <c r="BB24" s="165">
        <f>AX24+AY24-AZ24+BA24</f>
        <v>0</v>
      </c>
      <c r="BC24" s="166">
        <f>AW24</f>
        <v>0</v>
      </c>
      <c r="BD24" s="163"/>
      <c r="BE24" s="163"/>
      <c r="BF24" s="163"/>
      <c r="BG24" s="164">
        <f>BC24+BD24-BE24+BF24</f>
        <v>0</v>
      </c>
      <c r="BH24" s="167">
        <f>BB24</f>
        <v>0</v>
      </c>
      <c r="BI24" s="163"/>
      <c r="BJ24" s="163"/>
      <c r="BK24" s="163"/>
      <c r="BL24" s="165">
        <f>BH24+BI24-BJ24+BK24</f>
        <v>0</v>
      </c>
      <c r="BM24" s="166">
        <f>BG24</f>
        <v>0</v>
      </c>
      <c r="BN24" s="163"/>
      <c r="BO24" s="163"/>
      <c r="BP24" s="163"/>
      <c r="BQ24" s="164">
        <f t="shared" ref="BQ24:BQ34" si="0">BM24+BN24-BO24+SUM(BP24:BP24)</f>
        <v>0</v>
      </c>
      <c r="BR24" s="167">
        <f t="shared" ref="BR24:BR34" si="1">BL24</f>
        <v>0</v>
      </c>
      <c r="BS24" s="163"/>
      <c r="BT24" s="163"/>
      <c r="BU24" s="163"/>
      <c r="BV24" s="165">
        <f>BR24+BS24-BT24+BU24</f>
        <v>0</v>
      </c>
      <c r="BW24" s="166">
        <f>BQ24</f>
        <v>0</v>
      </c>
      <c r="BX24" s="163"/>
      <c r="BY24" s="163"/>
      <c r="BZ24" s="163"/>
      <c r="CA24" s="163"/>
      <c r="CB24" s="163"/>
      <c r="CC24" s="163"/>
      <c r="CD24" s="164">
        <f>BW24+BX24-BY24+SUM(BZ24:CC24)</f>
        <v>0</v>
      </c>
      <c r="CE24" s="167">
        <f>BV24</f>
        <v>0</v>
      </c>
      <c r="CF24" s="163"/>
      <c r="CG24" s="163"/>
      <c r="CH24" s="163"/>
      <c r="CI24" s="165">
        <f>CE24+CF24-CG24+CH24</f>
        <v>0</v>
      </c>
      <c r="CJ24" s="166">
        <f>CD24</f>
        <v>0</v>
      </c>
      <c r="CK24" s="163"/>
      <c r="CL24" s="163"/>
      <c r="CM24" s="163"/>
      <c r="CN24" s="163"/>
      <c r="CO24" s="163"/>
      <c r="CP24" s="163"/>
      <c r="CQ24" s="164">
        <f>CJ24+CK24-CL24+SUM(CM24:CP24)</f>
        <v>0</v>
      </c>
      <c r="CR24" s="167">
        <f>CI24</f>
        <v>0</v>
      </c>
      <c r="CS24" s="163"/>
      <c r="CT24" s="163"/>
      <c r="CU24" s="163"/>
      <c r="CV24" s="165">
        <f>CR24+CS24-CT24+CU24</f>
        <v>0</v>
      </c>
      <c r="CW24" s="162"/>
      <c r="CX24" s="163"/>
      <c r="CY24" s="167">
        <f t="shared" ref="CY24:CY34" si="2">CQ24-CW24</f>
        <v>0</v>
      </c>
      <c r="CZ24" s="168">
        <f t="shared" ref="CZ24" si="3">CI24-CX24</f>
        <v>0</v>
      </c>
      <c r="DA24" s="169"/>
      <c r="DB24" s="163"/>
      <c r="DC24" s="158">
        <f>SUM(CY24:DB24)</f>
        <v>0</v>
      </c>
      <c r="DD24" s="170"/>
      <c r="DE24" s="158">
        <f>DD24-SUM(CQ24,CV24)</f>
        <v>0</v>
      </c>
    </row>
    <row r="25" spans="1:110" s="161" customFormat="1" ht="15" thickBot="1" x14ac:dyDescent="0.25">
      <c r="A25" s="1">
        <v>2</v>
      </c>
      <c r="B25" s="1"/>
      <c r="C25" s="9" t="s">
        <v>1</v>
      </c>
      <c r="D25" s="8">
        <v>1580</v>
      </c>
      <c r="E25" s="162"/>
      <c r="F25" s="163"/>
      <c r="G25" s="163"/>
      <c r="H25" s="163"/>
      <c r="I25" s="164">
        <f t="shared" ref="I25:I32" si="4">E25+F25-G25+H25</f>
        <v>0</v>
      </c>
      <c r="J25" s="163"/>
      <c r="K25" s="163"/>
      <c r="L25" s="163"/>
      <c r="M25" s="163"/>
      <c r="N25" s="165">
        <f t="shared" ref="N25:N32" si="5">J25+K25-L25+M25</f>
        <v>0</v>
      </c>
      <c r="O25" s="166">
        <f t="shared" ref="O25:O32" si="6">I25</f>
        <v>0</v>
      </c>
      <c r="P25" s="163"/>
      <c r="Q25" s="163"/>
      <c r="R25" s="163"/>
      <c r="S25" s="164">
        <f t="shared" ref="S25:S32" si="7">O25+P25-Q25+R25</f>
        <v>0</v>
      </c>
      <c r="T25" s="167">
        <f t="shared" ref="T25:T32" si="8">N25</f>
        <v>0</v>
      </c>
      <c r="U25" s="163"/>
      <c r="V25" s="163"/>
      <c r="W25" s="163"/>
      <c r="X25" s="165">
        <f t="shared" ref="X25:X32" si="9">T25+U25-V25+W25</f>
        <v>0</v>
      </c>
      <c r="Y25" s="166">
        <f t="shared" ref="Y25:Y32" si="10">S25</f>
        <v>0</v>
      </c>
      <c r="Z25" s="163"/>
      <c r="AA25" s="163"/>
      <c r="AB25" s="163"/>
      <c r="AC25" s="164">
        <f t="shared" ref="AC25:AC32" si="11">Y25+Z25-AA25+AB25</f>
        <v>0</v>
      </c>
      <c r="AD25" s="167">
        <f t="shared" ref="AD25:AD32" si="12">X25</f>
        <v>0</v>
      </c>
      <c r="AE25" s="163"/>
      <c r="AF25" s="163"/>
      <c r="AG25" s="163"/>
      <c r="AH25" s="165">
        <f t="shared" ref="AH25:AH32" si="13">AD25+AE25-AF25+AG25</f>
        <v>0</v>
      </c>
      <c r="AI25" s="166">
        <f t="shared" ref="AI25:AI32" si="14">AC25</f>
        <v>0</v>
      </c>
      <c r="AJ25" s="163"/>
      <c r="AK25" s="163"/>
      <c r="AL25" s="163"/>
      <c r="AM25" s="164">
        <f t="shared" ref="AM25:AM32" si="15">AI25+AJ25-AK25+AL25</f>
        <v>0</v>
      </c>
      <c r="AN25" s="167">
        <f t="shared" ref="AN25:AN32" si="16">AH25</f>
        <v>0</v>
      </c>
      <c r="AO25" s="163"/>
      <c r="AP25" s="163"/>
      <c r="AQ25" s="163"/>
      <c r="AR25" s="165">
        <f t="shared" ref="AR25:AR32" si="17">AN25+AO25-AP25+AQ25</f>
        <v>0</v>
      </c>
      <c r="AS25" s="166">
        <f t="shared" ref="AS25:AS32" si="18">AM25</f>
        <v>0</v>
      </c>
      <c r="AT25" s="163"/>
      <c r="AU25" s="163"/>
      <c r="AV25" s="163"/>
      <c r="AW25" s="164">
        <f t="shared" ref="AW25:AW32" si="19">AS25+AT25-AU25+AV25</f>
        <v>0</v>
      </c>
      <c r="AX25" s="167">
        <f t="shared" ref="AX25:AX32" si="20">AR25</f>
        <v>0</v>
      </c>
      <c r="AY25" s="163"/>
      <c r="AZ25" s="163"/>
      <c r="BA25" s="163"/>
      <c r="BB25" s="165">
        <f t="shared" ref="BB25:BB32" si="21">AX25+AY25-AZ25+BA25</f>
        <v>0</v>
      </c>
      <c r="BC25" s="166">
        <v>-870326</v>
      </c>
      <c r="BD25" s="163">
        <v>-315418</v>
      </c>
      <c r="BE25" s="163">
        <v>-785470</v>
      </c>
      <c r="BF25" s="163"/>
      <c r="BG25" s="164">
        <f t="shared" ref="BG25:BG33" si="22">BC25+BD25-BE25+SUM(BF25:BF25)</f>
        <v>-400274</v>
      </c>
      <c r="BH25" s="167">
        <v>-45177</v>
      </c>
      <c r="BI25" s="163">
        <v>-3610</v>
      </c>
      <c r="BJ25" s="163">
        <v>-46181</v>
      </c>
      <c r="BK25" s="163"/>
      <c r="BL25" s="165">
        <f t="shared" ref="BL25:BL32" si="23">BH25+BI25-BJ25+BK25</f>
        <v>-2606</v>
      </c>
      <c r="BM25" s="166">
        <f t="shared" ref="BM25:BM30" si="24">BG25</f>
        <v>-400274</v>
      </c>
      <c r="BN25" s="163">
        <v>-285638</v>
      </c>
      <c r="BO25" s="163">
        <v>-84856</v>
      </c>
      <c r="BP25" s="163"/>
      <c r="BQ25" s="164">
        <f t="shared" si="0"/>
        <v>-601056</v>
      </c>
      <c r="BR25" s="167">
        <f t="shared" si="1"/>
        <v>-2606</v>
      </c>
      <c r="BS25" s="163">
        <v>-7474</v>
      </c>
      <c r="BT25" s="163">
        <v>-47610</v>
      </c>
      <c r="BU25" s="163"/>
      <c r="BV25" s="165">
        <f t="shared" ref="BV25:BV32" si="25">BR25+BS25-BT25+BU25</f>
        <v>37530</v>
      </c>
      <c r="BW25" s="166">
        <f t="shared" ref="BW25:BW30" si="26">BQ25</f>
        <v>-601056</v>
      </c>
      <c r="BX25" s="163">
        <v>-366964</v>
      </c>
      <c r="BY25" s="163">
        <v>-315418</v>
      </c>
      <c r="BZ25" s="163"/>
      <c r="CA25" s="163"/>
      <c r="CB25" s="163"/>
      <c r="CC25" s="163"/>
      <c r="CD25" s="164">
        <f t="shared" ref="CD25:CD32" si="27">BW25+BX25-BY25+SUM(BZ25:CC25)</f>
        <v>-652602</v>
      </c>
      <c r="CE25" s="167">
        <f t="shared" ref="CE25:CE30" si="28">BV25</f>
        <v>37530</v>
      </c>
      <c r="CF25" s="163">
        <v>-7893</v>
      </c>
      <c r="CG25" s="163">
        <v>38226</v>
      </c>
      <c r="CH25" s="163"/>
      <c r="CI25" s="165">
        <f t="shared" ref="CI25:CI32" si="29">CE25+CF25-CG25+CH25</f>
        <v>-8589</v>
      </c>
      <c r="CJ25" s="166">
        <f t="shared" ref="CJ25:CJ30" si="30">CD25</f>
        <v>-652602</v>
      </c>
      <c r="CK25" s="163">
        <v>-175725.81</v>
      </c>
      <c r="CL25" s="163"/>
      <c r="CM25" s="163"/>
      <c r="CN25" s="163"/>
      <c r="CO25" s="163"/>
      <c r="CP25" s="163"/>
      <c r="CQ25" s="164">
        <f t="shared" ref="CQ25:CQ32" si="31">CJ25+CK25-CL25+SUM(CM25:CP25)</f>
        <v>-828327.81</v>
      </c>
      <c r="CR25" s="167">
        <f t="shared" ref="CR25:CR30" si="32">CI25</f>
        <v>-8589</v>
      </c>
      <c r="CS25" s="163">
        <v>-11682.86</v>
      </c>
      <c r="CT25" s="163"/>
      <c r="CU25" s="163"/>
      <c r="CV25" s="165">
        <f t="shared" ref="CV25:CV32" si="33">CR25+CS25-CT25+CU25</f>
        <v>-20271.86</v>
      </c>
      <c r="CW25" s="162">
        <v>-652602</v>
      </c>
      <c r="CX25" s="163">
        <v>-21336</v>
      </c>
      <c r="CY25" s="167">
        <f t="shared" si="2"/>
        <v>-175725.81000000006</v>
      </c>
      <c r="CZ25" s="168">
        <f t="shared" ref="CZ25:CZ34" si="34">CV25-CX25</f>
        <v>1064.1399999999994</v>
      </c>
      <c r="DA25" s="169">
        <f>+CY25*0.0147</f>
        <v>-2583.1694070000008</v>
      </c>
      <c r="DB25" s="222">
        <f>ROUND(+CY25*0.0147*120/365,0)</f>
        <v>-849</v>
      </c>
      <c r="DC25" s="158">
        <f>SUM(CY25:DB25)</f>
        <v>-178093.83940700005</v>
      </c>
      <c r="DD25" s="170">
        <v>-848599.36</v>
      </c>
      <c r="DE25" s="158">
        <f>DD25-SUM(CQ25,CV25)</f>
        <v>0.31000000005587935</v>
      </c>
      <c r="DF25" s="211" t="s">
        <v>320</v>
      </c>
    </row>
    <row r="26" spans="1:110" s="161" customFormat="1" ht="15" thickBot="1" x14ac:dyDescent="0.25">
      <c r="A26" s="1">
        <v>3</v>
      </c>
      <c r="B26" s="1"/>
      <c r="C26" s="9" t="s">
        <v>2</v>
      </c>
      <c r="D26" s="8">
        <v>1584</v>
      </c>
      <c r="E26" s="162"/>
      <c r="F26" s="163"/>
      <c r="G26" s="163"/>
      <c r="H26" s="163"/>
      <c r="I26" s="164">
        <f t="shared" si="4"/>
        <v>0</v>
      </c>
      <c r="J26" s="163"/>
      <c r="K26" s="163"/>
      <c r="L26" s="163"/>
      <c r="M26" s="163"/>
      <c r="N26" s="165">
        <f t="shared" si="5"/>
        <v>0</v>
      </c>
      <c r="O26" s="166">
        <f t="shared" si="6"/>
        <v>0</v>
      </c>
      <c r="P26" s="163"/>
      <c r="Q26" s="163"/>
      <c r="R26" s="163"/>
      <c r="S26" s="164">
        <f t="shared" si="7"/>
        <v>0</v>
      </c>
      <c r="T26" s="167">
        <f t="shared" si="8"/>
        <v>0</v>
      </c>
      <c r="U26" s="163"/>
      <c r="V26" s="163"/>
      <c r="W26" s="163"/>
      <c r="X26" s="165">
        <f t="shared" si="9"/>
        <v>0</v>
      </c>
      <c r="Y26" s="166">
        <f t="shared" si="10"/>
        <v>0</v>
      </c>
      <c r="Z26" s="163"/>
      <c r="AA26" s="163"/>
      <c r="AB26" s="163"/>
      <c r="AC26" s="164">
        <f t="shared" si="11"/>
        <v>0</v>
      </c>
      <c r="AD26" s="167">
        <f t="shared" si="12"/>
        <v>0</v>
      </c>
      <c r="AE26" s="163"/>
      <c r="AF26" s="163"/>
      <c r="AG26" s="163"/>
      <c r="AH26" s="165">
        <f t="shared" si="13"/>
        <v>0</v>
      </c>
      <c r="AI26" s="166">
        <f t="shared" si="14"/>
        <v>0</v>
      </c>
      <c r="AJ26" s="163"/>
      <c r="AK26" s="163"/>
      <c r="AL26" s="163"/>
      <c r="AM26" s="164">
        <f t="shared" si="15"/>
        <v>0</v>
      </c>
      <c r="AN26" s="167">
        <f t="shared" si="16"/>
        <v>0</v>
      </c>
      <c r="AO26" s="163"/>
      <c r="AP26" s="163"/>
      <c r="AQ26" s="163"/>
      <c r="AR26" s="165">
        <f t="shared" si="17"/>
        <v>0</v>
      </c>
      <c r="AS26" s="166">
        <f t="shared" si="18"/>
        <v>0</v>
      </c>
      <c r="AT26" s="163"/>
      <c r="AU26" s="163"/>
      <c r="AV26" s="163"/>
      <c r="AW26" s="164">
        <f t="shared" si="19"/>
        <v>0</v>
      </c>
      <c r="AX26" s="167">
        <f t="shared" si="20"/>
        <v>0</v>
      </c>
      <c r="AY26" s="163"/>
      <c r="AZ26" s="163"/>
      <c r="BA26" s="163"/>
      <c r="BB26" s="165">
        <f t="shared" si="21"/>
        <v>0</v>
      </c>
      <c r="BC26" s="166">
        <v>191232</v>
      </c>
      <c r="BD26" s="163">
        <v>28785</v>
      </c>
      <c r="BE26" s="163">
        <v>242896</v>
      </c>
      <c r="BF26" s="163"/>
      <c r="BG26" s="164">
        <f t="shared" si="22"/>
        <v>-22879</v>
      </c>
      <c r="BH26" s="167">
        <v>33519</v>
      </c>
      <c r="BI26" s="163">
        <v>454</v>
      </c>
      <c r="BJ26" s="163">
        <v>34202</v>
      </c>
      <c r="BK26" s="163"/>
      <c r="BL26" s="165">
        <f t="shared" si="23"/>
        <v>-229</v>
      </c>
      <c r="BM26" s="166">
        <f t="shared" si="24"/>
        <v>-22879</v>
      </c>
      <c r="BN26" s="163">
        <v>108249</v>
      </c>
      <c r="BO26" s="163">
        <v>-51664</v>
      </c>
      <c r="BP26" s="163"/>
      <c r="BQ26" s="164">
        <f t="shared" si="0"/>
        <v>137034</v>
      </c>
      <c r="BR26" s="167">
        <f t="shared" si="1"/>
        <v>-229</v>
      </c>
      <c r="BS26" s="163">
        <v>486</v>
      </c>
      <c r="BT26" s="163">
        <v>33343</v>
      </c>
      <c r="BU26" s="163"/>
      <c r="BV26" s="165">
        <f t="shared" si="25"/>
        <v>-33086</v>
      </c>
      <c r="BW26" s="166">
        <f t="shared" si="26"/>
        <v>137034</v>
      </c>
      <c r="BX26" s="163">
        <v>114025</v>
      </c>
      <c r="BY26" s="163">
        <v>28785</v>
      </c>
      <c r="BZ26" s="163"/>
      <c r="CA26" s="163"/>
      <c r="CB26" s="163"/>
      <c r="CC26" s="163"/>
      <c r="CD26" s="164">
        <f t="shared" si="27"/>
        <v>222274</v>
      </c>
      <c r="CE26" s="167">
        <f t="shared" si="28"/>
        <v>-33086</v>
      </c>
      <c r="CF26" s="163">
        <v>2954</v>
      </c>
      <c r="CG26" s="163">
        <v>-33385</v>
      </c>
      <c r="CH26" s="163"/>
      <c r="CI26" s="165">
        <f t="shared" si="29"/>
        <v>3253</v>
      </c>
      <c r="CJ26" s="166">
        <f t="shared" si="30"/>
        <v>222274</v>
      </c>
      <c r="CK26" s="163">
        <v>8749.51</v>
      </c>
      <c r="CL26" s="163"/>
      <c r="CM26" s="163"/>
      <c r="CN26" s="163"/>
      <c r="CO26" s="163"/>
      <c r="CP26" s="163"/>
      <c r="CQ26" s="164">
        <f t="shared" si="31"/>
        <v>231023.51</v>
      </c>
      <c r="CR26" s="167">
        <f t="shared" si="32"/>
        <v>3253</v>
      </c>
      <c r="CS26" s="163">
        <v>3200.49</v>
      </c>
      <c r="CT26" s="163"/>
      <c r="CU26" s="163"/>
      <c r="CV26" s="165">
        <f t="shared" si="33"/>
        <v>6453.49</v>
      </c>
      <c r="CW26" s="162">
        <v>222274</v>
      </c>
      <c r="CX26" s="163">
        <v>7594</v>
      </c>
      <c r="CY26" s="167">
        <f t="shared" si="2"/>
        <v>8749.5100000000093</v>
      </c>
      <c r="CZ26" s="168">
        <f t="shared" si="34"/>
        <v>-1140.5100000000002</v>
      </c>
      <c r="DA26" s="169">
        <f>+CY26*0.0147</f>
        <v>128.61779700000014</v>
      </c>
      <c r="DB26" s="222">
        <f>ROUND(+CY26*0.0147*120/365,0)</f>
        <v>42</v>
      </c>
      <c r="DC26" s="158">
        <f t="shared" ref="DC26:DC88" si="35">SUM(CY26:DB26)</f>
        <v>7779.617797000009</v>
      </c>
      <c r="DD26" s="170">
        <v>237476.87</v>
      </c>
      <c r="DE26" s="158">
        <f>DD26-SUM(CQ26,CV26)</f>
        <v>-0.13000000000465661</v>
      </c>
      <c r="DF26" s="211" t="s">
        <v>321</v>
      </c>
    </row>
    <row r="27" spans="1:110" s="161" customFormat="1" ht="15" thickBot="1" x14ac:dyDescent="0.25">
      <c r="A27" s="1">
        <v>4</v>
      </c>
      <c r="B27" s="1"/>
      <c r="C27" s="9" t="s">
        <v>3</v>
      </c>
      <c r="D27" s="8">
        <v>1586</v>
      </c>
      <c r="E27" s="162"/>
      <c r="F27" s="163"/>
      <c r="G27" s="163"/>
      <c r="H27" s="163"/>
      <c r="I27" s="164">
        <f t="shared" si="4"/>
        <v>0</v>
      </c>
      <c r="J27" s="163"/>
      <c r="K27" s="163"/>
      <c r="L27" s="163"/>
      <c r="M27" s="163"/>
      <c r="N27" s="165">
        <f t="shared" si="5"/>
        <v>0</v>
      </c>
      <c r="O27" s="166">
        <f t="shared" si="6"/>
        <v>0</v>
      </c>
      <c r="P27" s="163"/>
      <c r="Q27" s="163"/>
      <c r="R27" s="163"/>
      <c r="S27" s="164">
        <f t="shared" si="7"/>
        <v>0</v>
      </c>
      <c r="T27" s="167">
        <f t="shared" si="8"/>
        <v>0</v>
      </c>
      <c r="U27" s="163"/>
      <c r="V27" s="163"/>
      <c r="W27" s="163"/>
      <c r="X27" s="165">
        <f t="shared" si="9"/>
        <v>0</v>
      </c>
      <c r="Y27" s="166">
        <f t="shared" si="10"/>
        <v>0</v>
      </c>
      <c r="Z27" s="163"/>
      <c r="AA27" s="163"/>
      <c r="AB27" s="163"/>
      <c r="AC27" s="164">
        <f t="shared" si="11"/>
        <v>0</v>
      </c>
      <c r="AD27" s="167">
        <f t="shared" si="12"/>
        <v>0</v>
      </c>
      <c r="AE27" s="163"/>
      <c r="AF27" s="163"/>
      <c r="AG27" s="163"/>
      <c r="AH27" s="165">
        <f t="shared" si="13"/>
        <v>0</v>
      </c>
      <c r="AI27" s="166">
        <f t="shared" si="14"/>
        <v>0</v>
      </c>
      <c r="AJ27" s="163"/>
      <c r="AK27" s="163"/>
      <c r="AL27" s="163"/>
      <c r="AM27" s="164">
        <f t="shared" si="15"/>
        <v>0</v>
      </c>
      <c r="AN27" s="167">
        <f t="shared" si="16"/>
        <v>0</v>
      </c>
      <c r="AO27" s="163"/>
      <c r="AP27" s="163"/>
      <c r="AQ27" s="163"/>
      <c r="AR27" s="165">
        <f t="shared" si="17"/>
        <v>0</v>
      </c>
      <c r="AS27" s="166">
        <f t="shared" si="18"/>
        <v>0</v>
      </c>
      <c r="AT27" s="163"/>
      <c r="AU27" s="163"/>
      <c r="AV27" s="163"/>
      <c r="AW27" s="164">
        <f t="shared" si="19"/>
        <v>0</v>
      </c>
      <c r="AX27" s="167">
        <f t="shared" si="20"/>
        <v>0</v>
      </c>
      <c r="AY27" s="163"/>
      <c r="AZ27" s="163"/>
      <c r="BA27" s="163"/>
      <c r="BB27" s="165">
        <f t="shared" si="21"/>
        <v>0</v>
      </c>
      <c r="BC27" s="166">
        <v>128710</v>
      </c>
      <c r="BD27" s="163">
        <v>-44690</v>
      </c>
      <c r="BE27" s="163">
        <v>224475</v>
      </c>
      <c r="BF27" s="163"/>
      <c r="BG27" s="164">
        <f t="shared" si="22"/>
        <v>-140455</v>
      </c>
      <c r="BH27" s="167">
        <v>7655</v>
      </c>
      <c r="BI27" s="163">
        <v>-496</v>
      </c>
      <c r="BJ27" s="163">
        <v>8482</v>
      </c>
      <c r="BK27" s="163"/>
      <c r="BL27" s="165">
        <f t="shared" si="23"/>
        <v>-1323</v>
      </c>
      <c r="BM27" s="166">
        <f t="shared" si="24"/>
        <v>-140455</v>
      </c>
      <c r="BN27" s="163">
        <v>27142</v>
      </c>
      <c r="BO27" s="163">
        <v>-95765</v>
      </c>
      <c r="BP27" s="163"/>
      <c r="BQ27" s="164">
        <f t="shared" si="0"/>
        <v>-17548</v>
      </c>
      <c r="BR27" s="167">
        <f t="shared" si="1"/>
        <v>-1323</v>
      </c>
      <c r="BS27" s="163">
        <v>-1443</v>
      </c>
      <c r="BT27" s="163">
        <v>6917</v>
      </c>
      <c r="BU27" s="163"/>
      <c r="BV27" s="165">
        <f t="shared" si="25"/>
        <v>-9683</v>
      </c>
      <c r="BW27" s="166">
        <f t="shared" si="26"/>
        <v>-17548</v>
      </c>
      <c r="BX27" s="163">
        <v>9112</v>
      </c>
      <c r="BY27" s="163">
        <v>-44690</v>
      </c>
      <c r="BZ27" s="163"/>
      <c r="CA27" s="163"/>
      <c r="CB27" s="163"/>
      <c r="CC27" s="163"/>
      <c r="CD27" s="164">
        <f t="shared" si="27"/>
        <v>36254</v>
      </c>
      <c r="CE27" s="167">
        <f t="shared" si="28"/>
        <v>-9683</v>
      </c>
      <c r="CF27" s="163">
        <v>336</v>
      </c>
      <c r="CG27" s="163">
        <v>-9811</v>
      </c>
      <c r="CH27" s="163"/>
      <c r="CI27" s="165">
        <f t="shared" si="29"/>
        <v>464</v>
      </c>
      <c r="CJ27" s="166">
        <f t="shared" si="30"/>
        <v>36254</v>
      </c>
      <c r="CK27" s="163">
        <v>-14607.61</v>
      </c>
      <c r="CL27" s="163"/>
      <c r="CM27" s="163"/>
      <c r="CN27" s="163"/>
      <c r="CO27" s="163"/>
      <c r="CP27" s="163"/>
      <c r="CQ27" s="164">
        <f t="shared" si="31"/>
        <v>21646.39</v>
      </c>
      <c r="CR27" s="167">
        <f t="shared" si="32"/>
        <v>464</v>
      </c>
      <c r="CS27" s="163">
        <v>134.93</v>
      </c>
      <c r="CT27" s="163"/>
      <c r="CU27" s="163"/>
      <c r="CV27" s="165">
        <f t="shared" si="33"/>
        <v>598.93000000000006</v>
      </c>
      <c r="CW27" s="162">
        <v>36254</v>
      </c>
      <c r="CX27" s="163">
        <v>1172</v>
      </c>
      <c r="CY27" s="167">
        <f t="shared" si="2"/>
        <v>-14607.61</v>
      </c>
      <c r="CZ27" s="168">
        <f t="shared" si="34"/>
        <v>-573.06999999999994</v>
      </c>
      <c r="DA27" s="169">
        <f>+CY27*0.0147</f>
        <v>-214.73186699999999</v>
      </c>
      <c r="DB27" s="222">
        <f>ROUND(+CY27*0.0147*120/365,0)</f>
        <v>-71</v>
      </c>
      <c r="DC27" s="158">
        <f t="shared" si="35"/>
        <v>-15466.411867000001</v>
      </c>
      <c r="DD27" s="170">
        <v>22245.29</v>
      </c>
      <c r="DE27" s="158">
        <f t="shared" ref="DE27:DE34" si="36">DD27-SUM(CQ27,CV27)</f>
        <v>-2.9999999998835847E-2</v>
      </c>
    </row>
    <row r="28" spans="1:110" s="161" customFormat="1" ht="15" thickBot="1" x14ac:dyDescent="0.25">
      <c r="A28" s="1">
        <v>5</v>
      </c>
      <c r="B28" s="1"/>
      <c r="C28" s="9" t="s">
        <v>114</v>
      </c>
      <c r="D28" s="8">
        <v>1588</v>
      </c>
      <c r="E28" s="162"/>
      <c r="F28" s="163"/>
      <c r="G28" s="163"/>
      <c r="H28" s="163"/>
      <c r="I28" s="164">
        <f t="shared" si="4"/>
        <v>0</v>
      </c>
      <c r="J28" s="163"/>
      <c r="K28" s="163"/>
      <c r="L28" s="163"/>
      <c r="M28" s="163"/>
      <c r="N28" s="165">
        <f t="shared" si="5"/>
        <v>0</v>
      </c>
      <c r="O28" s="166">
        <f t="shared" si="6"/>
        <v>0</v>
      </c>
      <c r="P28" s="163"/>
      <c r="Q28" s="163"/>
      <c r="R28" s="163"/>
      <c r="S28" s="164">
        <f t="shared" si="7"/>
        <v>0</v>
      </c>
      <c r="T28" s="167">
        <f t="shared" si="8"/>
        <v>0</v>
      </c>
      <c r="U28" s="163"/>
      <c r="V28" s="163"/>
      <c r="W28" s="163"/>
      <c r="X28" s="165">
        <f t="shared" si="9"/>
        <v>0</v>
      </c>
      <c r="Y28" s="166">
        <f t="shared" si="10"/>
        <v>0</v>
      </c>
      <c r="Z28" s="163"/>
      <c r="AA28" s="163"/>
      <c r="AB28" s="163"/>
      <c r="AC28" s="164">
        <f t="shared" si="11"/>
        <v>0</v>
      </c>
      <c r="AD28" s="167">
        <f t="shared" si="12"/>
        <v>0</v>
      </c>
      <c r="AE28" s="163"/>
      <c r="AF28" s="163"/>
      <c r="AG28" s="163"/>
      <c r="AH28" s="165">
        <f t="shared" si="13"/>
        <v>0</v>
      </c>
      <c r="AI28" s="166">
        <f t="shared" si="14"/>
        <v>0</v>
      </c>
      <c r="AJ28" s="163"/>
      <c r="AK28" s="163"/>
      <c r="AL28" s="163"/>
      <c r="AM28" s="164">
        <f t="shared" si="15"/>
        <v>0</v>
      </c>
      <c r="AN28" s="167">
        <f t="shared" si="16"/>
        <v>0</v>
      </c>
      <c r="AO28" s="163"/>
      <c r="AP28" s="163"/>
      <c r="AQ28" s="163"/>
      <c r="AR28" s="165">
        <f t="shared" si="17"/>
        <v>0</v>
      </c>
      <c r="AS28" s="166">
        <f t="shared" si="18"/>
        <v>0</v>
      </c>
      <c r="AT28" s="163"/>
      <c r="AU28" s="163"/>
      <c r="AV28" s="163"/>
      <c r="AW28" s="164">
        <f t="shared" si="19"/>
        <v>0</v>
      </c>
      <c r="AX28" s="167">
        <f t="shared" si="20"/>
        <v>0</v>
      </c>
      <c r="AY28" s="163"/>
      <c r="AZ28" s="163"/>
      <c r="BA28" s="163"/>
      <c r="BB28" s="165">
        <f t="shared" si="21"/>
        <v>0</v>
      </c>
      <c r="BC28" s="166">
        <v>-375874</v>
      </c>
      <c r="BD28" s="163">
        <v>-1319406</v>
      </c>
      <c r="BE28" s="163">
        <v>-604259</v>
      </c>
      <c r="BF28" s="163"/>
      <c r="BG28" s="164">
        <f t="shared" si="22"/>
        <v>-1091021</v>
      </c>
      <c r="BH28" s="167">
        <v>-52000</v>
      </c>
      <c r="BI28" s="163">
        <v>-4843</v>
      </c>
      <c r="BJ28" s="163">
        <v>-52363</v>
      </c>
      <c r="BK28" s="163"/>
      <c r="BL28" s="165">
        <f t="shared" si="23"/>
        <v>-4480</v>
      </c>
      <c r="BM28" s="166">
        <f t="shared" si="24"/>
        <v>-1091021</v>
      </c>
      <c r="BN28" s="163">
        <v>-792418</v>
      </c>
      <c r="BO28" s="163">
        <v>228386</v>
      </c>
      <c r="BP28" s="163"/>
      <c r="BQ28" s="164">
        <f t="shared" si="0"/>
        <v>-2111825</v>
      </c>
      <c r="BR28" s="167">
        <f t="shared" si="1"/>
        <v>-4480</v>
      </c>
      <c r="BS28" s="163">
        <v>-23485</v>
      </c>
      <c r="BT28" s="163">
        <v>-53334</v>
      </c>
      <c r="BU28" s="163"/>
      <c r="BV28" s="165">
        <f t="shared" si="25"/>
        <v>25369</v>
      </c>
      <c r="BW28" s="166">
        <f t="shared" si="26"/>
        <v>-2111825</v>
      </c>
      <c r="BX28" s="163">
        <v>-654241</v>
      </c>
      <c r="BY28" s="163">
        <v>-1319406</v>
      </c>
      <c r="BZ28" s="163"/>
      <c r="CA28" s="163"/>
      <c r="CB28" s="163"/>
      <c r="CC28" s="163"/>
      <c r="CD28" s="164">
        <f t="shared" si="27"/>
        <v>-1446660</v>
      </c>
      <c r="CE28" s="167">
        <f t="shared" si="28"/>
        <v>25369</v>
      </c>
      <c r="CF28" s="163">
        <v>-24844</v>
      </c>
      <c r="CG28" s="163">
        <v>24746</v>
      </c>
      <c r="CH28" s="163"/>
      <c r="CI28" s="165">
        <f t="shared" si="29"/>
        <v>-24221</v>
      </c>
      <c r="CJ28" s="166">
        <f t="shared" si="30"/>
        <v>-1446660</v>
      </c>
      <c r="CK28" s="163">
        <v>-584838.42000000004</v>
      </c>
      <c r="CL28" s="163"/>
      <c r="CM28" s="163"/>
      <c r="CN28" s="163"/>
      <c r="CO28" s="163"/>
      <c r="CP28" s="163"/>
      <c r="CQ28" s="164">
        <f t="shared" si="31"/>
        <v>-2031498.42</v>
      </c>
      <c r="CR28" s="167">
        <f t="shared" si="32"/>
        <v>-24221</v>
      </c>
      <c r="CS28" s="163">
        <v>-28467.89</v>
      </c>
      <c r="CT28" s="163"/>
      <c r="CU28" s="163"/>
      <c r="CV28" s="165">
        <f t="shared" si="33"/>
        <v>-52688.89</v>
      </c>
      <c r="CW28" s="162">
        <v>-1446660</v>
      </c>
      <c r="CX28" s="163">
        <v>-52479</v>
      </c>
      <c r="CY28" s="167">
        <f t="shared" si="2"/>
        <v>-584838.41999999993</v>
      </c>
      <c r="CZ28" s="168">
        <f t="shared" si="34"/>
        <v>-209.88999999999942</v>
      </c>
      <c r="DA28" s="169">
        <f>+CY28*0.0147</f>
        <v>-8597.1247739999981</v>
      </c>
      <c r="DB28" s="222">
        <f>ROUND(+CY28*0.0147*120/365,0)</f>
        <v>-2826</v>
      </c>
      <c r="DC28" s="158">
        <f t="shared" si="35"/>
        <v>-596471.43477399996</v>
      </c>
      <c r="DD28" s="170">
        <v>-2084187.49</v>
      </c>
      <c r="DE28" s="158">
        <f t="shared" si="36"/>
        <v>-0.18000000016763806</v>
      </c>
    </row>
    <row r="29" spans="1:110" s="161" customFormat="1" ht="15" thickBot="1" x14ac:dyDescent="0.25">
      <c r="A29" s="1">
        <v>6</v>
      </c>
      <c r="B29" s="1"/>
      <c r="C29" s="9" t="s">
        <v>168</v>
      </c>
      <c r="D29" s="8">
        <v>1589</v>
      </c>
      <c r="E29" s="162"/>
      <c r="F29" s="163"/>
      <c r="G29" s="163"/>
      <c r="H29" s="163"/>
      <c r="I29" s="164">
        <f t="shared" si="4"/>
        <v>0</v>
      </c>
      <c r="J29" s="163"/>
      <c r="K29" s="163"/>
      <c r="L29" s="163"/>
      <c r="M29" s="163"/>
      <c r="N29" s="165">
        <f t="shared" si="5"/>
        <v>0</v>
      </c>
      <c r="O29" s="166">
        <f t="shared" si="6"/>
        <v>0</v>
      </c>
      <c r="P29" s="163"/>
      <c r="Q29" s="163"/>
      <c r="R29" s="163"/>
      <c r="S29" s="164">
        <f t="shared" si="7"/>
        <v>0</v>
      </c>
      <c r="T29" s="167">
        <f t="shared" si="8"/>
        <v>0</v>
      </c>
      <c r="U29" s="163"/>
      <c r="V29" s="163"/>
      <c r="W29" s="163"/>
      <c r="X29" s="165">
        <f t="shared" si="9"/>
        <v>0</v>
      </c>
      <c r="Y29" s="166">
        <f t="shared" si="10"/>
        <v>0</v>
      </c>
      <c r="Z29" s="163"/>
      <c r="AA29" s="163"/>
      <c r="AB29" s="163"/>
      <c r="AC29" s="164">
        <f t="shared" si="11"/>
        <v>0</v>
      </c>
      <c r="AD29" s="167">
        <f t="shared" si="12"/>
        <v>0</v>
      </c>
      <c r="AE29" s="163"/>
      <c r="AF29" s="163"/>
      <c r="AG29" s="163"/>
      <c r="AH29" s="165">
        <f t="shared" si="13"/>
        <v>0</v>
      </c>
      <c r="AI29" s="166">
        <f t="shared" si="14"/>
        <v>0</v>
      </c>
      <c r="AJ29" s="163"/>
      <c r="AK29" s="163"/>
      <c r="AL29" s="163"/>
      <c r="AM29" s="164">
        <f t="shared" si="15"/>
        <v>0</v>
      </c>
      <c r="AN29" s="167">
        <f t="shared" si="16"/>
        <v>0</v>
      </c>
      <c r="AO29" s="163"/>
      <c r="AP29" s="163"/>
      <c r="AQ29" s="163"/>
      <c r="AR29" s="165">
        <f t="shared" si="17"/>
        <v>0</v>
      </c>
      <c r="AS29" s="166">
        <f t="shared" si="18"/>
        <v>0</v>
      </c>
      <c r="AT29" s="163"/>
      <c r="AU29" s="163"/>
      <c r="AV29" s="163"/>
      <c r="AW29" s="164">
        <f t="shared" si="19"/>
        <v>0</v>
      </c>
      <c r="AX29" s="167">
        <f t="shared" si="20"/>
        <v>0</v>
      </c>
      <c r="AY29" s="163"/>
      <c r="AZ29" s="163"/>
      <c r="BA29" s="163"/>
      <c r="BB29" s="165">
        <f t="shared" si="21"/>
        <v>0</v>
      </c>
      <c r="BC29" s="166">
        <v>585003</v>
      </c>
      <c r="BD29" s="163">
        <v>794058</v>
      </c>
      <c r="BE29" s="163">
        <v>195092</v>
      </c>
      <c r="BF29" s="163"/>
      <c r="BG29" s="164">
        <f t="shared" si="22"/>
        <v>1183969</v>
      </c>
      <c r="BH29" s="167">
        <f t="shared" ref="BH29:BH32" si="37">BB29</f>
        <v>0</v>
      </c>
      <c r="BI29" s="163">
        <v>5159</v>
      </c>
      <c r="BJ29" s="163">
        <v>-59</v>
      </c>
      <c r="BK29" s="163"/>
      <c r="BL29" s="165">
        <f t="shared" si="23"/>
        <v>5218</v>
      </c>
      <c r="BM29" s="166">
        <f t="shared" si="24"/>
        <v>1183969</v>
      </c>
      <c r="BN29" s="163">
        <v>1064487</v>
      </c>
      <c r="BO29" s="163">
        <v>389911</v>
      </c>
      <c r="BP29" s="163"/>
      <c r="BQ29" s="164">
        <f t="shared" si="0"/>
        <v>1858545</v>
      </c>
      <c r="BR29" s="167">
        <f t="shared" si="1"/>
        <v>5218</v>
      </c>
      <c r="BS29" s="163">
        <v>22997</v>
      </c>
      <c r="BT29" s="163">
        <v>7976</v>
      </c>
      <c r="BU29" s="163"/>
      <c r="BV29" s="165">
        <f t="shared" si="25"/>
        <v>20239</v>
      </c>
      <c r="BW29" s="166">
        <f t="shared" si="26"/>
        <v>1858545</v>
      </c>
      <c r="BX29" s="163">
        <v>387258</v>
      </c>
      <c r="BY29" s="163">
        <v>794058</v>
      </c>
      <c r="BZ29" s="163"/>
      <c r="CA29" s="163"/>
      <c r="CB29" s="163"/>
      <c r="CC29" s="163"/>
      <c r="CD29" s="164">
        <f t="shared" si="27"/>
        <v>1451745</v>
      </c>
      <c r="CE29" s="167">
        <f t="shared" si="28"/>
        <v>20239</v>
      </c>
      <c r="CF29" s="163">
        <v>24892</v>
      </c>
      <c r="CG29" s="163">
        <v>15594</v>
      </c>
      <c r="CH29" s="163"/>
      <c r="CI29" s="165">
        <f t="shared" si="29"/>
        <v>29537</v>
      </c>
      <c r="CJ29" s="166">
        <f t="shared" si="30"/>
        <v>1451745</v>
      </c>
      <c r="CK29" s="163">
        <v>677979.53</v>
      </c>
      <c r="CL29" s="163"/>
      <c r="CM29" s="163"/>
      <c r="CN29" s="163"/>
      <c r="CO29" s="163"/>
      <c r="CP29" s="163"/>
      <c r="CQ29" s="164">
        <f t="shared" si="31"/>
        <v>2129724.5300000003</v>
      </c>
      <c r="CR29" s="167">
        <f t="shared" si="32"/>
        <v>29537</v>
      </c>
      <c r="CS29" s="163">
        <v>32235.49</v>
      </c>
      <c r="CT29" s="163"/>
      <c r="CU29" s="163"/>
      <c r="CV29" s="165">
        <f t="shared" si="33"/>
        <v>61772.490000000005</v>
      </c>
      <c r="CW29" s="162">
        <v>1451745</v>
      </c>
      <c r="CX29" s="163">
        <v>57893</v>
      </c>
      <c r="CY29" s="167">
        <f t="shared" si="2"/>
        <v>677979.53000000026</v>
      </c>
      <c r="CZ29" s="168">
        <f t="shared" si="34"/>
        <v>3879.4900000000052</v>
      </c>
      <c r="DA29" s="169">
        <f>+CY29*0.0147</f>
        <v>9966.2990910000044</v>
      </c>
      <c r="DB29" s="222">
        <f>ROUND(+CY29*0.0147*120/365,0)</f>
        <v>3277</v>
      </c>
      <c r="DC29" s="158">
        <f t="shared" si="35"/>
        <v>695102.31909100024</v>
      </c>
      <c r="DD29" s="170">
        <v>2191496.85</v>
      </c>
      <c r="DE29" s="158">
        <f t="shared" si="36"/>
        <v>-0.17000000039115548</v>
      </c>
    </row>
    <row r="30" spans="1:110" s="161" customFormat="1" ht="15" thickBot="1" x14ac:dyDescent="0.25">
      <c r="A30" s="1">
        <v>7</v>
      </c>
      <c r="B30" s="1"/>
      <c r="C30" s="5" t="s">
        <v>19</v>
      </c>
      <c r="D30" s="8">
        <v>1590</v>
      </c>
      <c r="E30" s="162"/>
      <c r="F30" s="163"/>
      <c r="G30" s="163"/>
      <c r="H30" s="163"/>
      <c r="I30" s="164">
        <f t="shared" si="4"/>
        <v>0</v>
      </c>
      <c r="J30" s="163"/>
      <c r="K30" s="163"/>
      <c r="L30" s="163"/>
      <c r="M30" s="163"/>
      <c r="N30" s="165">
        <f t="shared" si="5"/>
        <v>0</v>
      </c>
      <c r="O30" s="166">
        <f t="shared" si="6"/>
        <v>0</v>
      </c>
      <c r="P30" s="163"/>
      <c r="Q30" s="163"/>
      <c r="R30" s="163"/>
      <c r="S30" s="164">
        <f t="shared" si="7"/>
        <v>0</v>
      </c>
      <c r="T30" s="167">
        <f t="shared" si="8"/>
        <v>0</v>
      </c>
      <c r="U30" s="163"/>
      <c r="V30" s="163"/>
      <c r="W30" s="163"/>
      <c r="X30" s="165">
        <f t="shared" si="9"/>
        <v>0</v>
      </c>
      <c r="Y30" s="166">
        <f t="shared" si="10"/>
        <v>0</v>
      </c>
      <c r="Z30" s="163"/>
      <c r="AA30" s="163"/>
      <c r="AB30" s="163"/>
      <c r="AC30" s="164">
        <f t="shared" si="11"/>
        <v>0</v>
      </c>
      <c r="AD30" s="167">
        <f t="shared" si="12"/>
        <v>0</v>
      </c>
      <c r="AE30" s="163"/>
      <c r="AF30" s="163"/>
      <c r="AG30" s="163"/>
      <c r="AH30" s="165">
        <f t="shared" si="13"/>
        <v>0</v>
      </c>
      <c r="AI30" s="166">
        <f t="shared" si="14"/>
        <v>0</v>
      </c>
      <c r="AJ30" s="163"/>
      <c r="AK30" s="163"/>
      <c r="AL30" s="163"/>
      <c r="AM30" s="164">
        <f t="shared" si="15"/>
        <v>0</v>
      </c>
      <c r="AN30" s="167">
        <f t="shared" si="16"/>
        <v>0</v>
      </c>
      <c r="AO30" s="163"/>
      <c r="AP30" s="163"/>
      <c r="AQ30" s="163"/>
      <c r="AR30" s="165">
        <f t="shared" si="17"/>
        <v>0</v>
      </c>
      <c r="AS30" s="166">
        <f t="shared" si="18"/>
        <v>0</v>
      </c>
      <c r="AT30" s="163"/>
      <c r="AU30" s="163"/>
      <c r="AV30" s="163"/>
      <c r="AW30" s="164">
        <f t="shared" si="19"/>
        <v>0</v>
      </c>
      <c r="AX30" s="167">
        <f t="shared" si="20"/>
        <v>0</v>
      </c>
      <c r="AY30" s="163"/>
      <c r="AZ30" s="163"/>
      <c r="BA30" s="163"/>
      <c r="BB30" s="165">
        <f t="shared" si="21"/>
        <v>0</v>
      </c>
      <c r="BC30" s="166">
        <f t="shared" ref="BC30:BC32" si="38">AW30</f>
        <v>0</v>
      </c>
      <c r="BD30" s="163"/>
      <c r="BE30" s="163"/>
      <c r="BF30" s="163"/>
      <c r="BG30" s="164">
        <f t="shared" si="22"/>
        <v>0</v>
      </c>
      <c r="BH30" s="167">
        <v>-11412</v>
      </c>
      <c r="BI30" s="163"/>
      <c r="BJ30" s="163">
        <v>-11412</v>
      </c>
      <c r="BK30" s="163"/>
      <c r="BL30" s="165">
        <f t="shared" si="23"/>
        <v>0</v>
      </c>
      <c r="BM30" s="166">
        <f t="shared" si="24"/>
        <v>0</v>
      </c>
      <c r="BN30" s="163"/>
      <c r="BO30" s="163"/>
      <c r="BP30" s="163"/>
      <c r="BQ30" s="164">
        <f t="shared" si="0"/>
        <v>0</v>
      </c>
      <c r="BR30" s="167">
        <f t="shared" si="1"/>
        <v>0</v>
      </c>
      <c r="BS30" s="163"/>
      <c r="BT30" s="163"/>
      <c r="BU30" s="163"/>
      <c r="BV30" s="165">
        <f t="shared" si="25"/>
        <v>0</v>
      </c>
      <c r="BW30" s="166">
        <f t="shared" si="26"/>
        <v>0</v>
      </c>
      <c r="BX30" s="163"/>
      <c r="BY30" s="163"/>
      <c r="BZ30" s="163"/>
      <c r="CA30" s="163"/>
      <c r="CB30" s="163"/>
      <c r="CC30" s="163"/>
      <c r="CD30" s="164">
        <f t="shared" si="27"/>
        <v>0</v>
      </c>
      <c r="CE30" s="167">
        <f t="shared" si="28"/>
        <v>0</v>
      </c>
      <c r="CF30" s="163"/>
      <c r="CG30" s="163"/>
      <c r="CH30" s="163"/>
      <c r="CI30" s="165">
        <f t="shared" si="29"/>
        <v>0</v>
      </c>
      <c r="CJ30" s="166">
        <f t="shared" si="30"/>
        <v>0</v>
      </c>
      <c r="CK30" s="163"/>
      <c r="CL30" s="163"/>
      <c r="CM30" s="163"/>
      <c r="CN30" s="163"/>
      <c r="CO30" s="163"/>
      <c r="CP30" s="163"/>
      <c r="CQ30" s="164">
        <f t="shared" si="31"/>
        <v>0</v>
      </c>
      <c r="CR30" s="167">
        <f t="shared" si="32"/>
        <v>0</v>
      </c>
      <c r="CS30" s="163"/>
      <c r="CT30" s="163"/>
      <c r="CU30" s="163"/>
      <c r="CV30" s="165">
        <f t="shared" si="33"/>
        <v>0</v>
      </c>
      <c r="CW30" s="162"/>
      <c r="CX30" s="163"/>
      <c r="CY30" s="167">
        <f t="shared" si="2"/>
        <v>0</v>
      </c>
      <c r="CZ30" s="168">
        <f t="shared" si="34"/>
        <v>0</v>
      </c>
      <c r="DA30" s="169"/>
      <c r="DB30" s="163"/>
      <c r="DC30" s="158">
        <f t="shared" si="35"/>
        <v>0</v>
      </c>
      <c r="DD30" s="170"/>
      <c r="DE30" s="158">
        <f t="shared" si="36"/>
        <v>0</v>
      </c>
    </row>
    <row r="31" spans="1:110" s="161" customFormat="1" ht="17.25" thickBot="1" x14ac:dyDescent="0.25">
      <c r="A31" s="1">
        <v>8</v>
      </c>
      <c r="B31" s="1"/>
      <c r="C31" s="10" t="s">
        <v>109</v>
      </c>
      <c r="D31" s="8">
        <v>1595</v>
      </c>
      <c r="E31" s="162"/>
      <c r="F31" s="163"/>
      <c r="G31" s="163"/>
      <c r="H31" s="163"/>
      <c r="I31" s="164">
        <f t="shared" si="4"/>
        <v>0</v>
      </c>
      <c r="J31" s="163"/>
      <c r="K31" s="163"/>
      <c r="L31" s="163"/>
      <c r="M31" s="163"/>
      <c r="N31" s="165">
        <f t="shared" si="5"/>
        <v>0</v>
      </c>
      <c r="O31" s="166">
        <f>I31</f>
        <v>0</v>
      </c>
      <c r="P31" s="163"/>
      <c r="Q31" s="163"/>
      <c r="R31" s="163"/>
      <c r="S31" s="164">
        <f t="shared" si="7"/>
        <v>0</v>
      </c>
      <c r="T31" s="167">
        <f>N31</f>
        <v>0</v>
      </c>
      <c r="U31" s="163"/>
      <c r="V31" s="163"/>
      <c r="W31" s="163"/>
      <c r="X31" s="165">
        <f t="shared" si="9"/>
        <v>0</v>
      </c>
      <c r="Y31" s="166">
        <f>S31</f>
        <v>0</v>
      </c>
      <c r="Z31" s="163"/>
      <c r="AA31" s="163"/>
      <c r="AB31" s="163"/>
      <c r="AC31" s="164">
        <f t="shared" si="11"/>
        <v>0</v>
      </c>
      <c r="AD31" s="167">
        <f>X31</f>
        <v>0</v>
      </c>
      <c r="AE31" s="163"/>
      <c r="AF31" s="163"/>
      <c r="AG31" s="163"/>
      <c r="AH31" s="165">
        <f t="shared" si="13"/>
        <v>0</v>
      </c>
      <c r="AI31" s="166">
        <f>AC31</f>
        <v>0</v>
      </c>
      <c r="AJ31" s="163"/>
      <c r="AK31" s="163"/>
      <c r="AL31" s="163"/>
      <c r="AM31" s="164">
        <f t="shared" si="15"/>
        <v>0</v>
      </c>
      <c r="AN31" s="167">
        <f>AH31</f>
        <v>0</v>
      </c>
      <c r="AO31" s="163"/>
      <c r="AP31" s="163"/>
      <c r="AQ31" s="163"/>
      <c r="AR31" s="165">
        <f t="shared" si="17"/>
        <v>0</v>
      </c>
      <c r="AS31" s="166">
        <f>AM31</f>
        <v>0</v>
      </c>
      <c r="AT31" s="163"/>
      <c r="AU31" s="163"/>
      <c r="AV31" s="163"/>
      <c r="AW31" s="164">
        <f t="shared" si="19"/>
        <v>0</v>
      </c>
      <c r="AX31" s="167">
        <f>AR31</f>
        <v>0</v>
      </c>
      <c r="AY31" s="163"/>
      <c r="AZ31" s="163"/>
      <c r="BA31" s="163"/>
      <c r="BB31" s="165">
        <f t="shared" si="21"/>
        <v>0</v>
      </c>
      <c r="BC31" s="166">
        <f>AW31</f>
        <v>0</v>
      </c>
      <c r="BD31" s="163"/>
      <c r="BE31" s="163"/>
      <c r="BF31" s="163"/>
      <c r="BG31" s="164">
        <f t="shared" si="22"/>
        <v>0</v>
      </c>
      <c r="BH31" s="167">
        <f>BB31</f>
        <v>0</v>
      </c>
      <c r="BI31" s="163"/>
      <c r="BJ31" s="163"/>
      <c r="BK31" s="163"/>
      <c r="BL31" s="165">
        <f t="shared" si="23"/>
        <v>0</v>
      </c>
      <c r="BM31" s="166">
        <f>BG31</f>
        <v>0</v>
      </c>
      <c r="BN31" s="163"/>
      <c r="BO31" s="163"/>
      <c r="BP31" s="163"/>
      <c r="BQ31" s="164">
        <f t="shared" si="0"/>
        <v>0</v>
      </c>
      <c r="BR31" s="167">
        <f t="shared" si="1"/>
        <v>0</v>
      </c>
      <c r="BS31" s="163"/>
      <c r="BT31" s="163"/>
      <c r="BU31" s="163"/>
      <c r="BV31" s="165">
        <f t="shared" si="25"/>
        <v>0</v>
      </c>
      <c r="BW31" s="166">
        <f>BQ31</f>
        <v>0</v>
      </c>
      <c r="BX31" s="163"/>
      <c r="BY31" s="163"/>
      <c r="BZ31" s="163"/>
      <c r="CA31" s="163"/>
      <c r="CB31" s="163"/>
      <c r="CC31" s="163"/>
      <c r="CD31" s="164">
        <f t="shared" si="27"/>
        <v>0</v>
      </c>
      <c r="CE31" s="167">
        <f>BV31</f>
        <v>0</v>
      </c>
      <c r="CF31" s="163"/>
      <c r="CG31" s="163"/>
      <c r="CH31" s="163"/>
      <c r="CI31" s="165">
        <f t="shared" si="29"/>
        <v>0</v>
      </c>
      <c r="CJ31" s="166">
        <f>CD31</f>
        <v>0</v>
      </c>
      <c r="CK31" s="163"/>
      <c r="CL31" s="163"/>
      <c r="CM31" s="163"/>
      <c r="CN31" s="163"/>
      <c r="CO31" s="163"/>
      <c r="CP31" s="163"/>
      <c r="CQ31" s="164">
        <f t="shared" si="31"/>
        <v>0</v>
      </c>
      <c r="CR31" s="167">
        <f>CI31</f>
        <v>0</v>
      </c>
      <c r="CS31" s="163"/>
      <c r="CT31" s="163"/>
      <c r="CU31" s="163"/>
      <c r="CV31" s="165">
        <f t="shared" si="33"/>
        <v>0</v>
      </c>
      <c r="CW31" s="162"/>
      <c r="CX31" s="163"/>
      <c r="CY31" s="167">
        <f t="shared" si="2"/>
        <v>0</v>
      </c>
      <c r="CZ31" s="168">
        <f t="shared" si="34"/>
        <v>0</v>
      </c>
      <c r="DA31" s="169"/>
      <c r="DB31" s="163"/>
      <c r="DC31" s="158">
        <f t="shared" si="35"/>
        <v>0</v>
      </c>
      <c r="DD31" s="170"/>
      <c r="DE31" s="158">
        <f t="shared" si="36"/>
        <v>0</v>
      </c>
    </row>
    <row r="32" spans="1:110" s="161" customFormat="1" ht="17.25" thickBot="1" x14ac:dyDescent="0.25">
      <c r="A32" s="1">
        <v>9</v>
      </c>
      <c r="B32" s="1"/>
      <c r="C32" s="10" t="s">
        <v>318</v>
      </c>
      <c r="D32" s="8">
        <v>1595</v>
      </c>
      <c r="E32" s="162"/>
      <c r="F32" s="163"/>
      <c r="G32" s="163"/>
      <c r="H32" s="163"/>
      <c r="I32" s="164">
        <f t="shared" si="4"/>
        <v>0</v>
      </c>
      <c r="J32" s="163"/>
      <c r="K32" s="163"/>
      <c r="L32" s="163"/>
      <c r="M32" s="163"/>
      <c r="N32" s="165">
        <f t="shared" si="5"/>
        <v>0</v>
      </c>
      <c r="O32" s="166">
        <f t="shared" si="6"/>
        <v>0</v>
      </c>
      <c r="P32" s="163"/>
      <c r="Q32" s="163"/>
      <c r="R32" s="163"/>
      <c r="S32" s="164">
        <f t="shared" si="7"/>
        <v>0</v>
      </c>
      <c r="T32" s="167">
        <f t="shared" si="8"/>
        <v>0</v>
      </c>
      <c r="U32" s="163"/>
      <c r="V32" s="163"/>
      <c r="W32" s="163"/>
      <c r="X32" s="165">
        <f t="shared" si="9"/>
        <v>0</v>
      </c>
      <c r="Y32" s="166">
        <f t="shared" si="10"/>
        <v>0</v>
      </c>
      <c r="Z32" s="163"/>
      <c r="AA32" s="163"/>
      <c r="AB32" s="163"/>
      <c r="AC32" s="164">
        <f t="shared" si="11"/>
        <v>0</v>
      </c>
      <c r="AD32" s="167">
        <f t="shared" si="12"/>
        <v>0</v>
      </c>
      <c r="AE32" s="163"/>
      <c r="AF32" s="163"/>
      <c r="AG32" s="163"/>
      <c r="AH32" s="165">
        <f t="shared" si="13"/>
        <v>0</v>
      </c>
      <c r="AI32" s="166">
        <f t="shared" si="14"/>
        <v>0</v>
      </c>
      <c r="AJ32" s="163"/>
      <c r="AK32" s="163"/>
      <c r="AL32" s="163"/>
      <c r="AM32" s="164">
        <f t="shared" si="15"/>
        <v>0</v>
      </c>
      <c r="AN32" s="167">
        <f t="shared" si="16"/>
        <v>0</v>
      </c>
      <c r="AO32" s="163"/>
      <c r="AP32" s="163"/>
      <c r="AQ32" s="163"/>
      <c r="AR32" s="165">
        <f t="shared" si="17"/>
        <v>0</v>
      </c>
      <c r="AS32" s="166">
        <f t="shared" si="18"/>
        <v>0</v>
      </c>
      <c r="AT32" s="163"/>
      <c r="AU32" s="163"/>
      <c r="AV32" s="163"/>
      <c r="AW32" s="164">
        <f t="shared" si="19"/>
        <v>0</v>
      </c>
      <c r="AX32" s="167">
        <f t="shared" si="20"/>
        <v>0</v>
      </c>
      <c r="AY32" s="163"/>
      <c r="AZ32" s="163"/>
      <c r="BA32" s="163"/>
      <c r="BB32" s="165">
        <f t="shared" si="21"/>
        <v>0</v>
      </c>
      <c r="BC32" s="166">
        <f t="shared" si="38"/>
        <v>0</v>
      </c>
      <c r="BD32" s="163"/>
      <c r="BE32" s="163"/>
      <c r="BF32" s="163"/>
      <c r="BG32" s="164">
        <f t="shared" si="22"/>
        <v>0</v>
      </c>
      <c r="BH32" s="167">
        <f t="shared" si="37"/>
        <v>0</v>
      </c>
      <c r="BI32" s="163"/>
      <c r="BJ32" s="163"/>
      <c r="BK32" s="163"/>
      <c r="BL32" s="165">
        <f t="shared" si="23"/>
        <v>0</v>
      </c>
      <c r="BM32" s="166">
        <f>BG32</f>
        <v>0</v>
      </c>
      <c r="BN32" s="163"/>
      <c r="BO32" s="163"/>
      <c r="BP32" s="163"/>
      <c r="BQ32" s="164">
        <f t="shared" si="0"/>
        <v>0</v>
      </c>
      <c r="BR32" s="167">
        <f t="shared" si="1"/>
        <v>0</v>
      </c>
      <c r="BS32" s="163"/>
      <c r="BT32" s="163"/>
      <c r="BU32" s="163"/>
      <c r="BV32" s="165">
        <f t="shared" si="25"/>
        <v>0</v>
      </c>
      <c r="BW32" s="166">
        <f>BQ32</f>
        <v>0</v>
      </c>
      <c r="BX32" s="163">
        <v>-49928.290000000037</v>
      </c>
      <c r="BY32" s="163"/>
      <c r="BZ32" s="163"/>
      <c r="CA32" s="163"/>
      <c r="CB32" s="163"/>
      <c r="CC32" s="163"/>
      <c r="CD32" s="164">
        <f t="shared" si="27"/>
        <v>-49928.290000000037</v>
      </c>
      <c r="CE32" s="167">
        <f>BV32</f>
        <v>0</v>
      </c>
      <c r="CF32" s="163">
        <v>-4507.9699999999993</v>
      </c>
      <c r="CG32" s="163"/>
      <c r="CH32" s="163"/>
      <c r="CI32" s="165">
        <f t="shared" si="29"/>
        <v>-4507.9699999999993</v>
      </c>
      <c r="CJ32" s="166">
        <f>CD32</f>
        <v>-49928.290000000037</v>
      </c>
      <c r="CK32" s="163">
        <v>354548.13000000006</v>
      </c>
      <c r="CL32" s="163"/>
      <c r="CM32" s="163"/>
      <c r="CN32" s="163">
        <v>-278574</v>
      </c>
      <c r="CO32" s="163"/>
      <c r="CP32" s="163"/>
      <c r="CQ32" s="164">
        <f t="shared" si="31"/>
        <v>26045.840000000026</v>
      </c>
      <c r="CR32" s="167">
        <f>CI32</f>
        <v>-4507.9699999999993</v>
      </c>
      <c r="CS32" s="163">
        <v>800.28</v>
      </c>
      <c r="CT32" s="163"/>
      <c r="CU32" s="163"/>
      <c r="CV32" s="165">
        <f t="shared" si="33"/>
        <v>-3707.6899999999996</v>
      </c>
      <c r="CW32" s="162"/>
      <c r="CX32" s="163"/>
      <c r="CY32" s="167">
        <f t="shared" si="2"/>
        <v>26045.840000000026</v>
      </c>
      <c r="CZ32" s="168">
        <f t="shared" si="34"/>
        <v>-3707.6899999999996</v>
      </c>
      <c r="DA32" s="169">
        <f>+CY32*0.0147</f>
        <v>382.87384800000035</v>
      </c>
      <c r="DB32" s="222">
        <f>ROUND(+CY32*0.0147*120/365,0)</f>
        <v>126</v>
      </c>
      <c r="DC32" s="158">
        <f t="shared" si="35"/>
        <v>22847.023848000026</v>
      </c>
      <c r="DD32" s="170">
        <v>22338.05</v>
      </c>
      <c r="DE32" s="158">
        <f t="shared" si="36"/>
        <v>-0.10000000002764864</v>
      </c>
      <c r="DF32" s="211" t="s">
        <v>319</v>
      </c>
    </row>
    <row r="33" spans="1:109" s="161" customFormat="1" ht="17.25" thickBot="1" x14ac:dyDescent="0.25">
      <c r="A33" s="1">
        <v>9</v>
      </c>
      <c r="B33" s="1"/>
      <c r="C33" s="10" t="s">
        <v>111</v>
      </c>
      <c r="D33" s="8">
        <v>1595</v>
      </c>
      <c r="E33" s="162"/>
      <c r="F33" s="163"/>
      <c r="G33" s="163"/>
      <c r="H33" s="163"/>
      <c r="I33" s="164">
        <f>E33+F33-G33+H33</f>
        <v>0</v>
      </c>
      <c r="J33" s="163"/>
      <c r="K33" s="163"/>
      <c r="L33" s="163"/>
      <c r="M33" s="163"/>
      <c r="N33" s="165">
        <f>J33+K33-L33+M33</f>
        <v>0</v>
      </c>
      <c r="O33" s="166">
        <f>I33</f>
        <v>0</v>
      </c>
      <c r="P33" s="163"/>
      <c r="Q33" s="163"/>
      <c r="R33" s="163"/>
      <c r="S33" s="164">
        <f>O33+P33-Q33+R33</f>
        <v>0</v>
      </c>
      <c r="T33" s="167">
        <f>N33</f>
        <v>0</v>
      </c>
      <c r="U33" s="163"/>
      <c r="V33" s="163"/>
      <c r="W33" s="163"/>
      <c r="X33" s="165">
        <f>T33+U33-V33+W33</f>
        <v>0</v>
      </c>
      <c r="Y33" s="166">
        <f>S33</f>
        <v>0</v>
      </c>
      <c r="Z33" s="163"/>
      <c r="AA33" s="163"/>
      <c r="AB33" s="163"/>
      <c r="AC33" s="164">
        <f>Y33+Z33-AA33+AB33</f>
        <v>0</v>
      </c>
      <c r="AD33" s="167">
        <f>X33</f>
        <v>0</v>
      </c>
      <c r="AE33" s="163"/>
      <c r="AF33" s="163"/>
      <c r="AG33" s="163"/>
      <c r="AH33" s="165">
        <f>AD33+AE33-AF33+AG33</f>
        <v>0</v>
      </c>
      <c r="AI33" s="166">
        <f>AC33</f>
        <v>0</v>
      </c>
      <c r="AJ33" s="163"/>
      <c r="AK33" s="163"/>
      <c r="AL33" s="163"/>
      <c r="AM33" s="164">
        <f>AI33+AJ33-AK33+AL33</f>
        <v>0</v>
      </c>
      <c r="AN33" s="167">
        <f>AH33</f>
        <v>0</v>
      </c>
      <c r="AO33" s="163"/>
      <c r="AP33" s="163"/>
      <c r="AQ33" s="163"/>
      <c r="AR33" s="165">
        <f>AN33+AO33-AP33+AQ33</f>
        <v>0</v>
      </c>
      <c r="AS33" s="166">
        <f>AM33</f>
        <v>0</v>
      </c>
      <c r="AT33" s="163"/>
      <c r="AU33" s="163"/>
      <c r="AV33" s="163"/>
      <c r="AW33" s="164">
        <f>AS33+AT33-AU33+AV33</f>
        <v>0</v>
      </c>
      <c r="AX33" s="167">
        <f>AR33</f>
        <v>0</v>
      </c>
      <c r="AY33" s="163"/>
      <c r="AZ33" s="163"/>
      <c r="BA33" s="163"/>
      <c r="BB33" s="165">
        <f>AX33+AY33-AZ33+BA33</f>
        <v>0</v>
      </c>
      <c r="BC33" s="166">
        <f>AW33</f>
        <v>0</v>
      </c>
      <c r="BD33" s="163"/>
      <c r="BE33" s="163"/>
      <c r="BF33" s="163"/>
      <c r="BG33" s="164">
        <f t="shared" si="22"/>
        <v>0</v>
      </c>
      <c r="BH33" s="167">
        <f>BB33</f>
        <v>0</v>
      </c>
      <c r="BI33" s="163"/>
      <c r="BJ33" s="163"/>
      <c r="BK33" s="163"/>
      <c r="BL33" s="165">
        <f>BH33+BI33-BJ33+BK33</f>
        <v>0</v>
      </c>
      <c r="BM33" s="166">
        <f>BG33</f>
        <v>0</v>
      </c>
      <c r="BN33" s="163"/>
      <c r="BO33" s="163"/>
      <c r="BP33" s="163"/>
      <c r="BQ33" s="164">
        <f t="shared" si="0"/>
        <v>0</v>
      </c>
      <c r="BR33" s="167">
        <f t="shared" si="1"/>
        <v>0</v>
      </c>
      <c r="BS33" s="163"/>
      <c r="BT33" s="163"/>
      <c r="BU33" s="163"/>
      <c r="BV33" s="165">
        <f>BR33+BS33-BT33+BU33</f>
        <v>0</v>
      </c>
      <c r="BW33" s="166">
        <f>BQ33</f>
        <v>0</v>
      </c>
      <c r="BX33" s="163"/>
      <c r="BY33" s="163"/>
      <c r="BZ33" s="163"/>
      <c r="CA33" s="163"/>
      <c r="CB33" s="163"/>
      <c r="CC33" s="163"/>
      <c r="CD33" s="164">
        <f>BW33+BX33-BY33+SUM(BZ33:CC33)</f>
        <v>0</v>
      </c>
      <c r="CE33" s="167">
        <f>BV33</f>
        <v>0</v>
      </c>
      <c r="CF33" s="163"/>
      <c r="CG33" s="163"/>
      <c r="CH33" s="163"/>
      <c r="CI33" s="165">
        <f>CE33+CF33-CG33+CH33</f>
        <v>0</v>
      </c>
      <c r="CJ33" s="166">
        <f>CD33</f>
        <v>0</v>
      </c>
      <c r="CK33" s="163"/>
      <c r="CL33" s="163"/>
      <c r="CM33" s="163"/>
      <c r="CN33" s="163"/>
      <c r="CO33" s="163"/>
      <c r="CP33" s="163"/>
      <c r="CQ33" s="164">
        <f>CJ33+CK33-CL33+SUM(CM33:CP33)</f>
        <v>0</v>
      </c>
      <c r="CR33" s="167">
        <f>CI33</f>
        <v>0</v>
      </c>
      <c r="CS33" s="163"/>
      <c r="CT33" s="163"/>
      <c r="CU33" s="163"/>
      <c r="CV33" s="165">
        <f>CR33+CS33-CT33+CU33</f>
        <v>0</v>
      </c>
      <c r="CW33" s="162"/>
      <c r="CX33" s="163"/>
      <c r="CY33" s="167">
        <f t="shared" si="2"/>
        <v>0</v>
      </c>
      <c r="CZ33" s="168">
        <f t="shared" si="34"/>
        <v>0</v>
      </c>
      <c r="DA33" s="169"/>
      <c r="DB33" s="163"/>
      <c r="DC33" s="158">
        <f t="shared" si="35"/>
        <v>0</v>
      </c>
      <c r="DD33" s="170"/>
      <c r="DE33" s="158">
        <f t="shared" si="36"/>
        <v>0</v>
      </c>
    </row>
    <row r="34" spans="1:109" s="161" customFormat="1" ht="17.25" thickBot="1" x14ac:dyDescent="0.25">
      <c r="A34" s="1">
        <v>10</v>
      </c>
      <c r="B34" s="1"/>
      <c r="C34" s="10" t="s">
        <v>171</v>
      </c>
      <c r="D34" s="8">
        <v>1595</v>
      </c>
      <c r="E34" s="162"/>
      <c r="F34" s="163"/>
      <c r="G34" s="163"/>
      <c r="H34" s="163"/>
      <c r="I34" s="164">
        <f>E34+F34-G34+H34</f>
        <v>0</v>
      </c>
      <c r="J34" s="163"/>
      <c r="K34" s="163"/>
      <c r="L34" s="163"/>
      <c r="M34" s="163"/>
      <c r="N34" s="165">
        <f>J34+K34-L34+M34</f>
        <v>0</v>
      </c>
      <c r="O34" s="166">
        <f>I34</f>
        <v>0</v>
      </c>
      <c r="P34" s="163"/>
      <c r="Q34" s="163"/>
      <c r="R34" s="163"/>
      <c r="S34" s="164">
        <f>O34+P34-Q34+R34</f>
        <v>0</v>
      </c>
      <c r="T34" s="167">
        <f>N34</f>
        <v>0</v>
      </c>
      <c r="U34" s="163"/>
      <c r="V34" s="163"/>
      <c r="W34" s="163"/>
      <c r="X34" s="165">
        <f>T34+U34-V34+W34</f>
        <v>0</v>
      </c>
      <c r="Y34" s="166">
        <f>S34</f>
        <v>0</v>
      </c>
      <c r="Z34" s="163"/>
      <c r="AA34" s="163"/>
      <c r="AB34" s="163"/>
      <c r="AC34" s="164">
        <f>Y34+Z34-AA34+AB34</f>
        <v>0</v>
      </c>
      <c r="AD34" s="167">
        <f>X34</f>
        <v>0</v>
      </c>
      <c r="AE34" s="163"/>
      <c r="AF34" s="163"/>
      <c r="AG34" s="163"/>
      <c r="AH34" s="165">
        <f>AD34+AE34-AF34+AG34</f>
        <v>0</v>
      </c>
      <c r="AI34" s="166">
        <f>AC34</f>
        <v>0</v>
      </c>
      <c r="AJ34" s="163"/>
      <c r="AK34" s="163"/>
      <c r="AL34" s="163"/>
      <c r="AM34" s="164">
        <f>AI34+AJ34-AK34+AL34</f>
        <v>0</v>
      </c>
      <c r="AN34" s="167">
        <f>AH34</f>
        <v>0</v>
      </c>
      <c r="AO34" s="163"/>
      <c r="AP34" s="163"/>
      <c r="AQ34" s="163"/>
      <c r="AR34" s="165">
        <f>AN34+AO34-AP34+AQ34</f>
        <v>0</v>
      </c>
      <c r="AS34" s="166">
        <f>AM34</f>
        <v>0</v>
      </c>
      <c r="AT34" s="163"/>
      <c r="AU34" s="163"/>
      <c r="AV34" s="163"/>
      <c r="AW34" s="164">
        <f>AS34+AT34-AU34+AV34</f>
        <v>0</v>
      </c>
      <c r="AX34" s="167">
        <f>AR34</f>
        <v>0</v>
      </c>
      <c r="AY34" s="163"/>
      <c r="AZ34" s="163"/>
      <c r="BA34" s="163"/>
      <c r="BB34" s="165">
        <f>AX34+AY34-AZ34+BA34</f>
        <v>0</v>
      </c>
      <c r="BC34" s="166">
        <f>AW34</f>
        <v>0</v>
      </c>
      <c r="BD34" s="163"/>
      <c r="BE34" s="163"/>
      <c r="BF34" s="163"/>
      <c r="BG34" s="164">
        <f t="shared" ref="BG34" si="39">BC34+BD34-BE34+SUM(BF34:BF34)</f>
        <v>0</v>
      </c>
      <c r="BH34" s="167">
        <f>BB34</f>
        <v>0</v>
      </c>
      <c r="BI34" s="163"/>
      <c r="BJ34" s="163"/>
      <c r="BK34" s="163"/>
      <c r="BL34" s="165">
        <f>BH34+BI34-BJ34+BK34</f>
        <v>0</v>
      </c>
      <c r="BM34" s="166"/>
      <c r="BN34" s="163">
        <v>242194.74000000002</v>
      </c>
      <c r="BO34" s="163"/>
      <c r="BP34" s="163"/>
      <c r="BQ34" s="164">
        <f t="shared" si="0"/>
        <v>242194.74000000002</v>
      </c>
      <c r="BR34" s="167">
        <f t="shared" si="1"/>
        <v>0</v>
      </c>
      <c r="BS34" s="163">
        <v>-40914.33</v>
      </c>
      <c r="BT34" s="163"/>
      <c r="BU34" s="163"/>
      <c r="BV34" s="165">
        <f>BR34+BS34-BT34+BU34</f>
        <v>-40914.33</v>
      </c>
      <c r="BW34" s="166">
        <f>BQ34</f>
        <v>242194.74000000002</v>
      </c>
      <c r="BX34" s="163">
        <v>-189965.10000000003</v>
      </c>
      <c r="BY34" s="163"/>
      <c r="BZ34" s="163">
        <v>38902.93</v>
      </c>
      <c r="CA34" s="163"/>
      <c r="CB34" s="163"/>
      <c r="CC34" s="163"/>
      <c r="CD34" s="164">
        <f>BW34+BX34-BY34+SUM(BZ34:CC34)</f>
        <v>91132.569999999978</v>
      </c>
      <c r="CE34" s="167">
        <f>BV34</f>
        <v>-40914.33</v>
      </c>
      <c r="CF34" s="163">
        <v>2038.12</v>
      </c>
      <c r="CG34" s="163">
        <v>0</v>
      </c>
      <c r="CH34" s="163"/>
      <c r="CI34" s="165">
        <f>CE34+CF34-CG34+CH34</f>
        <v>-38876.21</v>
      </c>
      <c r="CJ34" s="166">
        <f>CD34</f>
        <v>91132.569999999978</v>
      </c>
      <c r="CK34" s="163">
        <v>-7705.3</v>
      </c>
      <c r="CL34" s="163"/>
      <c r="CM34" s="163"/>
      <c r="CN34" s="163"/>
      <c r="CO34" s="163"/>
      <c r="CP34" s="163"/>
      <c r="CQ34" s="164">
        <f>CJ34+CK34-CL34+SUM(CM34:CP34)</f>
        <v>83427.269999999975</v>
      </c>
      <c r="CR34" s="167">
        <f>CI34</f>
        <v>-38876.21</v>
      </c>
      <c r="CS34" s="163">
        <v>1272.95</v>
      </c>
      <c r="CT34" s="163"/>
      <c r="CU34" s="163"/>
      <c r="CV34" s="165">
        <f>CR34+CS34-CT34+CU34</f>
        <v>-37603.26</v>
      </c>
      <c r="CW34" s="162">
        <v>50218</v>
      </c>
      <c r="CX34" s="163">
        <v>3019</v>
      </c>
      <c r="CY34" s="167">
        <f t="shared" si="2"/>
        <v>33209.269999999975</v>
      </c>
      <c r="CZ34" s="168">
        <f t="shared" si="34"/>
        <v>-40622.26</v>
      </c>
      <c r="DA34" s="169">
        <f>+CY34*0.0147</f>
        <v>488.17626899999959</v>
      </c>
      <c r="DB34" s="222">
        <f>ROUND(+CY34*0.0147*120/365,0)</f>
        <v>160</v>
      </c>
      <c r="DC34" s="158">
        <f t="shared" si="35"/>
        <v>-6764.8137310000275</v>
      </c>
      <c r="DD34" s="170">
        <v>45824.01</v>
      </c>
      <c r="DE34" s="158">
        <f t="shared" si="36"/>
        <v>0</v>
      </c>
    </row>
    <row r="35" spans="1:109" s="161" customFormat="1" ht="14.25" x14ac:dyDescent="0.2">
      <c r="A35" s="1"/>
      <c r="B35" s="1"/>
      <c r="C35" s="5"/>
      <c r="D35" s="5"/>
      <c r="E35" s="171"/>
      <c r="F35" s="164"/>
      <c r="G35" s="164"/>
      <c r="H35" s="164"/>
      <c r="I35" s="164"/>
      <c r="J35" s="164"/>
      <c r="K35" s="164"/>
      <c r="L35" s="164"/>
      <c r="M35" s="164"/>
      <c r="N35" s="165"/>
      <c r="O35" s="171"/>
      <c r="P35" s="164"/>
      <c r="Q35" s="164"/>
      <c r="R35" s="164"/>
      <c r="S35" s="164"/>
      <c r="T35" s="164"/>
      <c r="U35" s="164"/>
      <c r="V35" s="164"/>
      <c r="W35" s="164"/>
      <c r="X35" s="165"/>
      <c r="Y35" s="171"/>
      <c r="Z35" s="164"/>
      <c r="AA35" s="164"/>
      <c r="AB35" s="164"/>
      <c r="AC35" s="164"/>
      <c r="AD35" s="164"/>
      <c r="AE35" s="164"/>
      <c r="AF35" s="164"/>
      <c r="AG35" s="164"/>
      <c r="AH35" s="165"/>
      <c r="AI35" s="171"/>
      <c r="AJ35" s="164"/>
      <c r="AK35" s="164"/>
      <c r="AL35" s="164"/>
      <c r="AM35" s="164"/>
      <c r="AN35" s="164"/>
      <c r="AO35" s="164"/>
      <c r="AP35" s="164"/>
      <c r="AQ35" s="164"/>
      <c r="AR35" s="165"/>
      <c r="AS35" s="171"/>
      <c r="AT35" s="164"/>
      <c r="AU35" s="164"/>
      <c r="AV35" s="164"/>
      <c r="AW35" s="164"/>
      <c r="AX35" s="164"/>
      <c r="AY35" s="164"/>
      <c r="AZ35" s="164"/>
      <c r="BA35" s="164"/>
      <c r="BB35" s="165"/>
      <c r="BC35" s="171"/>
      <c r="BD35" s="164"/>
      <c r="BE35" s="164"/>
      <c r="BF35" s="164"/>
      <c r="BG35" s="164"/>
      <c r="BH35" s="164"/>
      <c r="BI35" s="164"/>
      <c r="BJ35" s="164"/>
      <c r="BK35" s="164"/>
      <c r="BL35" s="165"/>
      <c r="BM35" s="171"/>
      <c r="BN35" s="164"/>
      <c r="BO35" s="164"/>
      <c r="BP35" s="164"/>
      <c r="BQ35" s="164"/>
      <c r="BR35" s="164"/>
      <c r="BS35" s="164"/>
      <c r="BT35" s="164"/>
      <c r="BU35" s="164"/>
      <c r="BV35" s="165"/>
      <c r="BW35" s="171"/>
      <c r="BX35" s="164"/>
      <c r="BY35" s="164"/>
      <c r="BZ35" s="164"/>
      <c r="CA35" s="164"/>
      <c r="CB35" s="164"/>
      <c r="CC35" s="164"/>
      <c r="CD35" s="164"/>
      <c r="CE35" s="164"/>
      <c r="CF35" s="164"/>
      <c r="CG35" s="164"/>
      <c r="CH35" s="164"/>
      <c r="CI35" s="165"/>
      <c r="CJ35" s="171"/>
      <c r="CK35" s="164"/>
      <c r="CL35" s="164"/>
      <c r="CM35" s="164"/>
      <c r="CN35" s="164"/>
      <c r="CO35" s="164"/>
      <c r="CP35" s="164"/>
      <c r="CQ35" s="164"/>
      <c r="CR35" s="164"/>
      <c r="CS35" s="164"/>
      <c r="CT35" s="164"/>
      <c r="CU35" s="164"/>
      <c r="CV35" s="165"/>
      <c r="CW35" s="171"/>
      <c r="CX35" s="164"/>
      <c r="CY35" s="164"/>
      <c r="CZ35" s="165"/>
      <c r="DA35" s="157"/>
      <c r="DB35" s="157"/>
      <c r="DC35" s="158"/>
      <c r="DD35" s="159"/>
      <c r="DE35" s="158"/>
    </row>
    <row r="36" spans="1:109" s="161" customFormat="1" ht="15" x14ac:dyDescent="0.25">
      <c r="A36" s="1"/>
      <c r="B36" s="1"/>
      <c r="C36" s="11" t="s">
        <v>169</v>
      </c>
      <c r="D36" s="11"/>
      <c r="E36" s="171">
        <f>SUM(E24:E34)</f>
        <v>0</v>
      </c>
      <c r="F36" s="164">
        <f t="shared" ref="F36:BP36" si="40">SUM(F24:F34)</f>
        <v>0</v>
      </c>
      <c r="G36" s="164">
        <f t="shared" si="40"/>
        <v>0</v>
      </c>
      <c r="H36" s="164">
        <f t="shared" si="40"/>
        <v>0</v>
      </c>
      <c r="I36" s="164">
        <f t="shared" si="40"/>
        <v>0</v>
      </c>
      <c r="J36" s="164">
        <f t="shared" si="40"/>
        <v>0</v>
      </c>
      <c r="K36" s="164">
        <f t="shared" si="40"/>
        <v>0</v>
      </c>
      <c r="L36" s="164">
        <f t="shared" si="40"/>
        <v>0</v>
      </c>
      <c r="M36" s="164">
        <f t="shared" si="40"/>
        <v>0</v>
      </c>
      <c r="N36" s="165">
        <f t="shared" si="40"/>
        <v>0</v>
      </c>
      <c r="O36" s="171">
        <f t="shared" si="40"/>
        <v>0</v>
      </c>
      <c r="P36" s="164">
        <f t="shared" si="40"/>
        <v>0</v>
      </c>
      <c r="Q36" s="164">
        <f t="shared" si="40"/>
        <v>0</v>
      </c>
      <c r="R36" s="164">
        <f t="shared" si="40"/>
        <v>0</v>
      </c>
      <c r="S36" s="164">
        <f t="shared" si="40"/>
        <v>0</v>
      </c>
      <c r="T36" s="164">
        <f t="shared" si="40"/>
        <v>0</v>
      </c>
      <c r="U36" s="164">
        <f t="shared" si="40"/>
        <v>0</v>
      </c>
      <c r="V36" s="164">
        <f t="shared" si="40"/>
        <v>0</v>
      </c>
      <c r="W36" s="164">
        <f t="shared" si="40"/>
        <v>0</v>
      </c>
      <c r="X36" s="164">
        <f t="shared" si="40"/>
        <v>0</v>
      </c>
      <c r="Y36" s="171">
        <f t="shared" si="40"/>
        <v>0</v>
      </c>
      <c r="Z36" s="164">
        <f t="shared" si="40"/>
        <v>0</v>
      </c>
      <c r="AA36" s="164">
        <f t="shared" si="40"/>
        <v>0</v>
      </c>
      <c r="AB36" s="164">
        <f t="shared" si="40"/>
        <v>0</v>
      </c>
      <c r="AC36" s="164">
        <f t="shared" si="40"/>
        <v>0</v>
      </c>
      <c r="AD36" s="164">
        <f t="shared" si="40"/>
        <v>0</v>
      </c>
      <c r="AE36" s="164">
        <f t="shared" si="40"/>
        <v>0</v>
      </c>
      <c r="AF36" s="164">
        <f t="shared" si="40"/>
        <v>0</v>
      </c>
      <c r="AG36" s="164">
        <f t="shared" si="40"/>
        <v>0</v>
      </c>
      <c r="AH36" s="164">
        <f t="shared" si="40"/>
        <v>0</v>
      </c>
      <c r="AI36" s="171">
        <f t="shared" si="40"/>
        <v>0</v>
      </c>
      <c r="AJ36" s="164">
        <f t="shared" si="40"/>
        <v>0</v>
      </c>
      <c r="AK36" s="164">
        <f t="shared" si="40"/>
        <v>0</v>
      </c>
      <c r="AL36" s="164">
        <f t="shared" si="40"/>
        <v>0</v>
      </c>
      <c r="AM36" s="164">
        <f t="shared" si="40"/>
        <v>0</v>
      </c>
      <c r="AN36" s="164">
        <f t="shared" si="40"/>
        <v>0</v>
      </c>
      <c r="AO36" s="164">
        <f t="shared" si="40"/>
        <v>0</v>
      </c>
      <c r="AP36" s="164">
        <f t="shared" si="40"/>
        <v>0</v>
      </c>
      <c r="AQ36" s="164">
        <f t="shared" si="40"/>
        <v>0</v>
      </c>
      <c r="AR36" s="164">
        <f t="shared" si="40"/>
        <v>0</v>
      </c>
      <c r="AS36" s="171">
        <f t="shared" si="40"/>
        <v>0</v>
      </c>
      <c r="AT36" s="164">
        <f t="shared" si="40"/>
        <v>0</v>
      </c>
      <c r="AU36" s="164">
        <f t="shared" si="40"/>
        <v>0</v>
      </c>
      <c r="AV36" s="164">
        <f t="shared" si="40"/>
        <v>0</v>
      </c>
      <c r="AW36" s="164">
        <f t="shared" si="40"/>
        <v>0</v>
      </c>
      <c r="AX36" s="164">
        <f t="shared" si="40"/>
        <v>0</v>
      </c>
      <c r="AY36" s="164">
        <f t="shared" si="40"/>
        <v>0</v>
      </c>
      <c r="AZ36" s="164">
        <f t="shared" si="40"/>
        <v>0</v>
      </c>
      <c r="BA36" s="164">
        <f t="shared" si="40"/>
        <v>0</v>
      </c>
      <c r="BB36" s="164">
        <f t="shared" si="40"/>
        <v>0</v>
      </c>
      <c r="BC36" s="171">
        <f t="shared" si="40"/>
        <v>-341255</v>
      </c>
      <c r="BD36" s="164">
        <f t="shared" si="40"/>
        <v>-856671</v>
      </c>
      <c r="BE36" s="164">
        <f t="shared" si="40"/>
        <v>-727266</v>
      </c>
      <c r="BF36" s="164">
        <f t="shared" si="40"/>
        <v>0</v>
      </c>
      <c r="BG36" s="164">
        <f t="shared" si="40"/>
        <v>-470660</v>
      </c>
      <c r="BH36" s="164">
        <f t="shared" si="40"/>
        <v>-67415</v>
      </c>
      <c r="BI36" s="164">
        <f t="shared" si="40"/>
        <v>-3336</v>
      </c>
      <c r="BJ36" s="164">
        <f t="shared" si="40"/>
        <v>-67331</v>
      </c>
      <c r="BK36" s="164">
        <f t="shared" si="40"/>
        <v>0</v>
      </c>
      <c r="BL36" s="164">
        <f t="shared" si="40"/>
        <v>-3420</v>
      </c>
      <c r="BM36" s="171">
        <f t="shared" si="40"/>
        <v>-470660</v>
      </c>
      <c r="BN36" s="164">
        <f t="shared" si="40"/>
        <v>364016.74</v>
      </c>
      <c r="BO36" s="164">
        <f t="shared" si="40"/>
        <v>386012</v>
      </c>
      <c r="BP36" s="164">
        <f t="shared" si="40"/>
        <v>0</v>
      </c>
      <c r="BQ36" s="164">
        <f t="shared" ref="BQ36:DD36" si="41">SUM(BQ24:BQ34)</f>
        <v>-492655.26</v>
      </c>
      <c r="BR36" s="164">
        <f t="shared" si="41"/>
        <v>-3420</v>
      </c>
      <c r="BS36" s="164">
        <f t="shared" si="41"/>
        <v>-49833.33</v>
      </c>
      <c r="BT36" s="164">
        <f t="shared" si="41"/>
        <v>-52708</v>
      </c>
      <c r="BU36" s="164">
        <f t="shared" si="41"/>
        <v>0</v>
      </c>
      <c r="BV36" s="164">
        <f t="shared" si="41"/>
        <v>-545.33000000000175</v>
      </c>
      <c r="BW36" s="171">
        <f t="shared" si="41"/>
        <v>-492655.26</v>
      </c>
      <c r="BX36" s="164">
        <f t="shared" si="41"/>
        <v>-750703.39000000013</v>
      </c>
      <c r="BY36" s="164">
        <f t="shared" si="41"/>
        <v>-856671</v>
      </c>
      <c r="BZ36" s="164">
        <f t="shared" si="41"/>
        <v>38902.93</v>
      </c>
      <c r="CA36" s="164">
        <f t="shared" si="41"/>
        <v>0</v>
      </c>
      <c r="CB36" s="164">
        <f t="shared" si="41"/>
        <v>0</v>
      </c>
      <c r="CC36" s="164">
        <f t="shared" si="41"/>
        <v>0</v>
      </c>
      <c r="CD36" s="164">
        <f t="shared" si="41"/>
        <v>-347784.72000000009</v>
      </c>
      <c r="CE36" s="164">
        <f t="shared" si="41"/>
        <v>-545.33000000000175</v>
      </c>
      <c r="CF36" s="164">
        <f t="shared" si="41"/>
        <v>-7024.8499999999995</v>
      </c>
      <c r="CG36" s="164">
        <f t="shared" si="41"/>
        <v>35370</v>
      </c>
      <c r="CH36" s="164">
        <f t="shared" si="41"/>
        <v>0</v>
      </c>
      <c r="CI36" s="164">
        <f t="shared" si="41"/>
        <v>-42940.18</v>
      </c>
      <c r="CJ36" s="171">
        <f t="shared" ref="CJ36:CV36" si="42">SUM(CJ24:CJ34)</f>
        <v>-347784.72000000009</v>
      </c>
      <c r="CK36" s="164">
        <f t="shared" si="42"/>
        <v>258400.03000000003</v>
      </c>
      <c r="CL36" s="164">
        <f t="shared" si="42"/>
        <v>0</v>
      </c>
      <c r="CM36" s="164">
        <f t="shared" si="42"/>
        <v>0</v>
      </c>
      <c r="CN36" s="164">
        <f t="shared" si="42"/>
        <v>-278574</v>
      </c>
      <c r="CO36" s="164">
        <f t="shared" si="42"/>
        <v>0</v>
      </c>
      <c r="CP36" s="164">
        <f t="shared" si="42"/>
        <v>0</v>
      </c>
      <c r="CQ36" s="164">
        <f t="shared" si="42"/>
        <v>-367958.68999999983</v>
      </c>
      <c r="CR36" s="164">
        <f t="shared" si="42"/>
        <v>-42940.18</v>
      </c>
      <c r="CS36" s="164">
        <f t="shared" si="42"/>
        <v>-2506.6100000000006</v>
      </c>
      <c r="CT36" s="164">
        <f t="shared" si="42"/>
        <v>0</v>
      </c>
      <c r="CU36" s="164">
        <f t="shared" si="42"/>
        <v>0</v>
      </c>
      <c r="CV36" s="164">
        <f t="shared" si="42"/>
        <v>-45446.79</v>
      </c>
      <c r="CW36" s="171">
        <f t="shared" si="41"/>
        <v>-338771</v>
      </c>
      <c r="CX36" s="164">
        <f t="shared" si="41"/>
        <v>-4137</v>
      </c>
      <c r="CY36" s="164">
        <f t="shared" si="41"/>
        <v>-29187.689999999697</v>
      </c>
      <c r="CZ36" s="164">
        <f t="shared" si="41"/>
        <v>-41309.789999999994</v>
      </c>
      <c r="DA36" s="171">
        <f t="shared" si="41"/>
        <v>-429.05904299999452</v>
      </c>
      <c r="DB36" s="164">
        <f t="shared" si="41"/>
        <v>-141</v>
      </c>
      <c r="DC36" s="158">
        <f t="shared" si="41"/>
        <v>-71067.539042999779</v>
      </c>
      <c r="DD36" s="171">
        <f t="shared" si="41"/>
        <v>-413405.77999999985</v>
      </c>
      <c r="DE36" s="158">
        <f>DD36-SUM(CQ36,CV36)</f>
        <v>-0.30000000004656613</v>
      </c>
    </row>
    <row r="37" spans="1:109" s="161" customFormat="1" ht="15" x14ac:dyDescent="0.25">
      <c r="A37" s="1"/>
      <c r="B37" s="1"/>
      <c r="C37" s="11" t="s">
        <v>170</v>
      </c>
      <c r="D37" s="11"/>
      <c r="E37" s="171">
        <f>E36-E38</f>
        <v>0</v>
      </c>
      <c r="F37" s="164">
        <f>F36-F38</f>
        <v>0</v>
      </c>
      <c r="G37" s="164">
        <f t="shared" ref="G37:P37" si="43">G36-G38</f>
        <v>0</v>
      </c>
      <c r="H37" s="164">
        <f t="shared" si="43"/>
        <v>0</v>
      </c>
      <c r="I37" s="164">
        <f t="shared" si="43"/>
        <v>0</v>
      </c>
      <c r="J37" s="164">
        <f t="shared" si="43"/>
        <v>0</v>
      </c>
      <c r="K37" s="164">
        <f t="shared" si="43"/>
        <v>0</v>
      </c>
      <c r="L37" s="164">
        <f>L36-L38</f>
        <v>0</v>
      </c>
      <c r="M37" s="164">
        <f>M36-M38</f>
        <v>0</v>
      </c>
      <c r="N37" s="165">
        <f t="shared" si="43"/>
        <v>0</v>
      </c>
      <c r="O37" s="171">
        <f t="shared" si="43"/>
        <v>0</v>
      </c>
      <c r="P37" s="164">
        <f t="shared" si="43"/>
        <v>0</v>
      </c>
      <c r="Q37" s="164">
        <f t="shared" ref="Q37:DB37" si="44">Q36-Q38</f>
        <v>0</v>
      </c>
      <c r="R37" s="164">
        <f t="shared" si="44"/>
        <v>0</v>
      </c>
      <c r="S37" s="164">
        <f t="shared" si="44"/>
        <v>0</v>
      </c>
      <c r="T37" s="164">
        <f t="shared" si="44"/>
        <v>0</v>
      </c>
      <c r="U37" s="164">
        <f t="shared" si="44"/>
        <v>0</v>
      </c>
      <c r="V37" s="164">
        <f>V36-V38</f>
        <v>0</v>
      </c>
      <c r="W37" s="164">
        <f>W36-W38</f>
        <v>0</v>
      </c>
      <c r="X37" s="165">
        <f>X36-X38</f>
        <v>0</v>
      </c>
      <c r="Y37" s="171">
        <f t="shared" si="44"/>
        <v>0</v>
      </c>
      <c r="Z37" s="164">
        <f t="shared" si="44"/>
        <v>0</v>
      </c>
      <c r="AA37" s="164">
        <f t="shared" si="44"/>
        <v>0</v>
      </c>
      <c r="AB37" s="164">
        <f t="shared" si="44"/>
        <v>0</v>
      </c>
      <c r="AC37" s="164">
        <f t="shared" si="44"/>
        <v>0</v>
      </c>
      <c r="AD37" s="164">
        <f t="shared" si="44"/>
        <v>0</v>
      </c>
      <c r="AE37" s="164">
        <f t="shared" si="44"/>
        <v>0</v>
      </c>
      <c r="AF37" s="164">
        <f>AF36-AF38</f>
        <v>0</v>
      </c>
      <c r="AG37" s="164">
        <f>AG36-AG38</f>
        <v>0</v>
      </c>
      <c r="AH37" s="165">
        <f>AH36-AH38</f>
        <v>0</v>
      </c>
      <c r="AI37" s="171">
        <f t="shared" si="44"/>
        <v>0</v>
      </c>
      <c r="AJ37" s="164">
        <f t="shared" si="44"/>
        <v>0</v>
      </c>
      <c r="AK37" s="164">
        <f t="shared" si="44"/>
        <v>0</v>
      </c>
      <c r="AL37" s="164">
        <f t="shared" si="44"/>
        <v>0</v>
      </c>
      <c r="AM37" s="164">
        <f t="shared" si="44"/>
        <v>0</v>
      </c>
      <c r="AN37" s="164">
        <f t="shared" si="44"/>
        <v>0</v>
      </c>
      <c r="AO37" s="164">
        <f t="shared" si="44"/>
        <v>0</v>
      </c>
      <c r="AP37" s="164">
        <f>AP36-AP38</f>
        <v>0</v>
      </c>
      <c r="AQ37" s="164">
        <f>AQ36-AQ38</f>
        <v>0</v>
      </c>
      <c r="AR37" s="165">
        <f>AR36-AR38</f>
        <v>0</v>
      </c>
      <c r="AS37" s="171">
        <f t="shared" si="44"/>
        <v>0</v>
      </c>
      <c r="AT37" s="164">
        <f t="shared" si="44"/>
        <v>0</v>
      </c>
      <c r="AU37" s="164">
        <f t="shared" si="44"/>
        <v>0</v>
      </c>
      <c r="AV37" s="164">
        <f t="shared" si="44"/>
        <v>0</v>
      </c>
      <c r="AW37" s="164">
        <f t="shared" si="44"/>
        <v>0</v>
      </c>
      <c r="AX37" s="164">
        <f t="shared" si="44"/>
        <v>0</v>
      </c>
      <c r="AY37" s="164">
        <f t="shared" si="44"/>
        <v>0</v>
      </c>
      <c r="AZ37" s="164">
        <f>AZ36-AZ38</f>
        <v>0</v>
      </c>
      <c r="BA37" s="164">
        <f>BA36-BA38</f>
        <v>0</v>
      </c>
      <c r="BB37" s="165">
        <f>BB36-BB38</f>
        <v>0</v>
      </c>
      <c r="BC37" s="171">
        <f t="shared" si="44"/>
        <v>-926258</v>
      </c>
      <c r="BD37" s="164">
        <f t="shared" si="44"/>
        <v>-1650729</v>
      </c>
      <c r="BE37" s="164">
        <f t="shared" si="44"/>
        <v>-922358</v>
      </c>
      <c r="BF37" s="164">
        <f t="shared" si="44"/>
        <v>0</v>
      </c>
      <c r="BG37" s="164">
        <f t="shared" si="44"/>
        <v>-1654629</v>
      </c>
      <c r="BH37" s="164">
        <f t="shared" si="44"/>
        <v>-67415</v>
      </c>
      <c r="BI37" s="164">
        <f t="shared" si="44"/>
        <v>-8495</v>
      </c>
      <c r="BJ37" s="164">
        <f t="shared" ref="BJ37:CZ37" si="45">BJ36-BJ38</f>
        <v>-67272</v>
      </c>
      <c r="BK37" s="164">
        <f t="shared" si="45"/>
        <v>0</v>
      </c>
      <c r="BL37" s="165">
        <f t="shared" si="45"/>
        <v>-8638</v>
      </c>
      <c r="BM37" s="171">
        <f t="shared" si="45"/>
        <v>-1654629</v>
      </c>
      <c r="BN37" s="164">
        <f t="shared" si="45"/>
        <v>-700470.26</v>
      </c>
      <c r="BO37" s="164">
        <f t="shared" si="45"/>
        <v>-3899</v>
      </c>
      <c r="BP37" s="164">
        <f t="shared" si="45"/>
        <v>0</v>
      </c>
      <c r="BQ37" s="164">
        <f t="shared" si="45"/>
        <v>-2351200.2599999998</v>
      </c>
      <c r="BR37" s="164">
        <f t="shared" si="45"/>
        <v>-8638</v>
      </c>
      <c r="BS37" s="164">
        <f t="shared" si="45"/>
        <v>-72830.33</v>
      </c>
      <c r="BT37" s="164">
        <f t="shared" si="45"/>
        <v>-60684</v>
      </c>
      <c r="BU37" s="164">
        <f t="shared" si="45"/>
        <v>0</v>
      </c>
      <c r="BV37" s="165">
        <f t="shared" si="45"/>
        <v>-20784.330000000002</v>
      </c>
      <c r="BW37" s="171">
        <f t="shared" ref="BW37:CI37" si="46">BW36-BW38</f>
        <v>-2351200.2599999998</v>
      </c>
      <c r="BX37" s="164">
        <f t="shared" si="46"/>
        <v>-1137961.3900000001</v>
      </c>
      <c r="BY37" s="164">
        <f t="shared" si="46"/>
        <v>-1650729</v>
      </c>
      <c r="BZ37" s="164">
        <f t="shared" si="46"/>
        <v>38902.93</v>
      </c>
      <c r="CA37" s="164">
        <f t="shared" si="46"/>
        <v>0</v>
      </c>
      <c r="CB37" s="164">
        <f t="shared" si="46"/>
        <v>0</v>
      </c>
      <c r="CC37" s="164">
        <f t="shared" si="46"/>
        <v>0</v>
      </c>
      <c r="CD37" s="164">
        <f t="shared" si="46"/>
        <v>-1799529.7200000002</v>
      </c>
      <c r="CE37" s="164">
        <f t="shared" si="46"/>
        <v>-20784.330000000002</v>
      </c>
      <c r="CF37" s="164">
        <f t="shared" si="46"/>
        <v>-31916.85</v>
      </c>
      <c r="CG37" s="164">
        <f t="shared" si="46"/>
        <v>19776</v>
      </c>
      <c r="CH37" s="164">
        <f t="shared" si="46"/>
        <v>0</v>
      </c>
      <c r="CI37" s="165">
        <f t="shared" si="46"/>
        <v>-72477.179999999993</v>
      </c>
      <c r="CJ37" s="171">
        <f t="shared" ref="CJ37:CV37" si="47">CJ36-CJ38</f>
        <v>-1799529.7200000002</v>
      </c>
      <c r="CK37" s="164">
        <f t="shared" si="47"/>
        <v>-419579.5</v>
      </c>
      <c r="CL37" s="164">
        <f t="shared" si="47"/>
        <v>0</v>
      </c>
      <c r="CM37" s="164">
        <f t="shared" si="47"/>
        <v>0</v>
      </c>
      <c r="CN37" s="164">
        <f t="shared" si="47"/>
        <v>-278574</v>
      </c>
      <c r="CO37" s="164">
        <f t="shared" si="47"/>
        <v>0</v>
      </c>
      <c r="CP37" s="164">
        <f t="shared" si="47"/>
        <v>0</v>
      </c>
      <c r="CQ37" s="164">
        <f t="shared" si="47"/>
        <v>-2497683.2200000002</v>
      </c>
      <c r="CR37" s="164">
        <f t="shared" si="47"/>
        <v>-72477.179999999993</v>
      </c>
      <c r="CS37" s="164">
        <f t="shared" si="47"/>
        <v>-34742.100000000006</v>
      </c>
      <c r="CT37" s="164">
        <f t="shared" si="47"/>
        <v>0</v>
      </c>
      <c r="CU37" s="164">
        <f t="shared" si="47"/>
        <v>0</v>
      </c>
      <c r="CV37" s="165">
        <f t="shared" si="47"/>
        <v>-107219.28</v>
      </c>
      <c r="CW37" s="171">
        <f t="shared" si="45"/>
        <v>-1790516</v>
      </c>
      <c r="CX37" s="164">
        <f t="shared" si="45"/>
        <v>-62030</v>
      </c>
      <c r="CY37" s="164">
        <f t="shared" si="45"/>
        <v>-707167.22</v>
      </c>
      <c r="CZ37" s="165">
        <f t="shared" si="45"/>
        <v>-45189.279999999999</v>
      </c>
      <c r="DA37" s="164">
        <f t="shared" si="44"/>
        <v>-10395.358133999998</v>
      </c>
      <c r="DB37" s="164">
        <f t="shared" si="44"/>
        <v>-3418</v>
      </c>
      <c r="DC37" s="158">
        <f t="shared" si="35"/>
        <v>-766169.85813399998</v>
      </c>
      <c r="DD37" s="172">
        <f>DD36-DD38</f>
        <v>-2604902.63</v>
      </c>
      <c r="DE37" s="158">
        <f>DD37-SUM(CQ37,CV37)</f>
        <v>-0.12999999988824129</v>
      </c>
    </row>
    <row r="38" spans="1:109" s="161" customFormat="1" ht="15" x14ac:dyDescent="0.25">
      <c r="A38" s="1"/>
      <c r="B38" s="1"/>
      <c r="C38" s="12" t="str">
        <f>C29</f>
        <v>RSVA - Global Adjustment</v>
      </c>
      <c r="D38" s="13">
        <v>1589</v>
      </c>
      <c r="E38" s="171">
        <f>E29</f>
        <v>0</v>
      </c>
      <c r="F38" s="164">
        <f>F29</f>
        <v>0</v>
      </c>
      <c r="G38" s="164">
        <f t="shared" ref="G38:P38" si="48">G29</f>
        <v>0</v>
      </c>
      <c r="H38" s="164">
        <f t="shared" si="48"/>
        <v>0</v>
      </c>
      <c r="I38" s="164">
        <f t="shared" si="48"/>
        <v>0</v>
      </c>
      <c r="J38" s="164">
        <f t="shared" si="48"/>
        <v>0</v>
      </c>
      <c r="K38" s="164">
        <f t="shared" si="48"/>
        <v>0</v>
      </c>
      <c r="L38" s="164">
        <f>L29</f>
        <v>0</v>
      </c>
      <c r="M38" s="164">
        <f>M29</f>
        <v>0</v>
      </c>
      <c r="N38" s="165">
        <f t="shared" si="48"/>
        <v>0</v>
      </c>
      <c r="O38" s="171">
        <f t="shared" si="48"/>
        <v>0</v>
      </c>
      <c r="P38" s="164">
        <f t="shared" si="48"/>
        <v>0</v>
      </c>
      <c r="Q38" s="164">
        <f t="shared" ref="Q38:Z38" si="49">Q29</f>
        <v>0</v>
      </c>
      <c r="R38" s="164">
        <f t="shared" si="49"/>
        <v>0</v>
      </c>
      <c r="S38" s="164">
        <f t="shared" si="49"/>
        <v>0</v>
      </c>
      <c r="T38" s="164">
        <f t="shared" si="49"/>
        <v>0</v>
      </c>
      <c r="U38" s="164">
        <f t="shared" si="49"/>
        <v>0</v>
      </c>
      <c r="V38" s="164">
        <f t="shared" si="49"/>
        <v>0</v>
      </c>
      <c r="W38" s="164">
        <f t="shared" si="49"/>
        <v>0</v>
      </c>
      <c r="X38" s="165">
        <f t="shared" si="49"/>
        <v>0</v>
      </c>
      <c r="Y38" s="171">
        <f t="shared" si="49"/>
        <v>0</v>
      </c>
      <c r="Z38" s="164">
        <f t="shared" si="49"/>
        <v>0</v>
      </c>
      <c r="AA38" s="164">
        <f t="shared" ref="AA38:BB38" si="50">AA29</f>
        <v>0</v>
      </c>
      <c r="AB38" s="164">
        <f t="shared" si="50"/>
        <v>0</v>
      </c>
      <c r="AC38" s="164">
        <f t="shared" si="50"/>
        <v>0</v>
      </c>
      <c r="AD38" s="164">
        <f t="shared" si="50"/>
        <v>0</v>
      </c>
      <c r="AE38" s="164">
        <f t="shared" si="50"/>
        <v>0</v>
      </c>
      <c r="AF38" s="164">
        <f t="shared" si="50"/>
        <v>0</v>
      </c>
      <c r="AG38" s="164">
        <f t="shared" si="50"/>
        <v>0</v>
      </c>
      <c r="AH38" s="165">
        <f t="shared" si="50"/>
        <v>0</v>
      </c>
      <c r="AI38" s="171">
        <f t="shared" si="50"/>
        <v>0</v>
      </c>
      <c r="AJ38" s="164">
        <f t="shared" si="50"/>
        <v>0</v>
      </c>
      <c r="AK38" s="164">
        <f t="shared" si="50"/>
        <v>0</v>
      </c>
      <c r="AL38" s="164">
        <f t="shared" si="50"/>
        <v>0</v>
      </c>
      <c r="AM38" s="164">
        <f t="shared" si="50"/>
        <v>0</v>
      </c>
      <c r="AN38" s="164">
        <f t="shared" si="50"/>
        <v>0</v>
      </c>
      <c r="AO38" s="164">
        <f t="shared" si="50"/>
        <v>0</v>
      </c>
      <c r="AP38" s="164">
        <f>AP29</f>
        <v>0</v>
      </c>
      <c r="AQ38" s="164">
        <f>AQ29</f>
        <v>0</v>
      </c>
      <c r="AR38" s="165">
        <f>AR29</f>
        <v>0</v>
      </c>
      <c r="AS38" s="171">
        <f t="shared" si="50"/>
        <v>0</v>
      </c>
      <c r="AT38" s="164">
        <f t="shared" si="50"/>
        <v>0</v>
      </c>
      <c r="AU38" s="164">
        <f t="shared" si="50"/>
        <v>0</v>
      </c>
      <c r="AV38" s="164">
        <f t="shared" si="50"/>
        <v>0</v>
      </c>
      <c r="AW38" s="164">
        <f t="shared" si="50"/>
        <v>0</v>
      </c>
      <c r="AX38" s="164">
        <f t="shared" si="50"/>
        <v>0</v>
      </c>
      <c r="AY38" s="164">
        <f t="shared" si="50"/>
        <v>0</v>
      </c>
      <c r="AZ38" s="164">
        <f t="shared" si="50"/>
        <v>0</v>
      </c>
      <c r="BA38" s="164">
        <f t="shared" si="50"/>
        <v>0</v>
      </c>
      <c r="BB38" s="165">
        <f t="shared" si="50"/>
        <v>0</v>
      </c>
      <c r="BC38" s="171">
        <f t="shared" ref="BC38:BL38" si="51">BC29</f>
        <v>585003</v>
      </c>
      <c r="BD38" s="164">
        <f t="shared" si="51"/>
        <v>794058</v>
      </c>
      <c r="BE38" s="164">
        <f t="shared" si="51"/>
        <v>195092</v>
      </c>
      <c r="BF38" s="164">
        <f t="shared" si="51"/>
        <v>0</v>
      </c>
      <c r="BG38" s="164">
        <f t="shared" si="51"/>
        <v>1183969</v>
      </c>
      <c r="BH38" s="164">
        <f t="shared" si="51"/>
        <v>0</v>
      </c>
      <c r="BI38" s="164">
        <f t="shared" si="51"/>
        <v>5159</v>
      </c>
      <c r="BJ38" s="164">
        <f t="shared" si="51"/>
        <v>-59</v>
      </c>
      <c r="BK38" s="164">
        <f t="shared" si="51"/>
        <v>0</v>
      </c>
      <c r="BL38" s="165">
        <f t="shared" si="51"/>
        <v>5218</v>
      </c>
      <c r="BM38" s="171">
        <f t="shared" ref="BM38:BV38" si="52">BM29</f>
        <v>1183969</v>
      </c>
      <c r="BN38" s="164">
        <f t="shared" si="52"/>
        <v>1064487</v>
      </c>
      <c r="BO38" s="164">
        <f t="shared" si="52"/>
        <v>389911</v>
      </c>
      <c r="BP38" s="164">
        <f t="shared" si="52"/>
        <v>0</v>
      </c>
      <c r="BQ38" s="164">
        <f t="shared" si="52"/>
        <v>1858545</v>
      </c>
      <c r="BR38" s="164">
        <f t="shared" si="52"/>
        <v>5218</v>
      </c>
      <c r="BS38" s="164">
        <f t="shared" si="52"/>
        <v>22997</v>
      </c>
      <c r="BT38" s="164">
        <f t="shared" si="52"/>
        <v>7976</v>
      </c>
      <c r="BU38" s="164">
        <f t="shared" si="52"/>
        <v>0</v>
      </c>
      <c r="BV38" s="165">
        <f t="shared" si="52"/>
        <v>20239</v>
      </c>
      <c r="BW38" s="171">
        <f t="shared" ref="BW38:CI38" si="53">BW29</f>
        <v>1858545</v>
      </c>
      <c r="BX38" s="164">
        <f t="shared" si="53"/>
        <v>387258</v>
      </c>
      <c r="BY38" s="164">
        <f t="shared" si="53"/>
        <v>794058</v>
      </c>
      <c r="BZ38" s="164">
        <f t="shared" si="53"/>
        <v>0</v>
      </c>
      <c r="CA38" s="164">
        <f t="shared" si="53"/>
        <v>0</v>
      </c>
      <c r="CB38" s="164">
        <f t="shared" si="53"/>
        <v>0</v>
      </c>
      <c r="CC38" s="164">
        <f t="shared" si="53"/>
        <v>0</v>
      </c>
      <c r="CD38" s="164">
        <f t="shared" si="53"/>
        <v>1451745</v>
      </c>
      <c r="CE38" s="164">
        <f t="shared" si="53"/>
        <v>20239</v>
      </c>
      <c r="CF38" s="164">
        <f t="shared" si="53"/>
        <v>24892</v>
      </c>
      <c r="CG38" s="164">
        <f t="shared" si="53"/>
        <v>15594</v>
      </c>
      <c r="CH38" s="164">
        <f t="shared" si="53"/>
        <v>0</v>
      </c>
      <c r="CI38" s="165">
        <f t="shared" si="53"/>
        <v>29537</v>
      </c>
      <c r="CJ38" s="171">
        <f t="shared" ref="CJ38:CV38" si="54">CJ29</f>
        <v>1451745</v>
      </c>
      <c r="CK38" s="164">
        <f t="shared" si="54"/>
        <v>677979.53</v>
      </c>
      <c r="CL38" s="164">
        <f t="shared" si="54"/>
        <v>0</v>
      </c>
      <c r="CM38" s="164">
        <f t="shared" si="54"/>
        <v>0</v>
      </c>
      <c r="CN38" s="164">
        <f t="shared" si="54"/>
        <v>0</v>
      </c>
      <c r="CO38" s="164">
        <f t="shared" si="54"/>
        <v>0</v>
      </c>
      <c r="CP38" s="164">
        <f t="shared" si="54"/>
        <v>0</v>
      </c>
      <c r="CQ38" s="164">
        <f t="shared" si="54"/>
        <v>2129724.5300000003</v>
      </c>
      <c r="CR38" s="164">
        <f t="shared" si="54"/>
        <v>29537</v>
      </c>
      <c r="CS38" s="164">
        <f t="shared" si="54"/>
        <v>32235.49</v>
      </c>
      <c r="CT38" s="164">
        <f t="shared" si="54"/>
        <v>0</v>
      </c>
      <c r="CU38" s="164">
        <f t="shared" si="54"/>
        <v>0</v>
      </c>
      <c r="CV38" s="165">
        <f t="shared" si="54"/>
        <v>61772.490000000005</v>
      </c>
      <c r="CW38" s="171">
        <f t="shared" ref="CW38:DB38" si="55">CW29</f>
        <v>1451745</v>
      </c>
      <c r="CX38" s="164">
        <f t="shared" si="55"/>
        <v>57893</v>
      </c>
      <c r="CY38" s="164">
        <f t="shared" si="55"/>
        <v>677979.53000000026</v>
      </c>
      <c r="CZ38" s="165">
        <f t="shared" si="55"/>
        <v>3879.4900000000052</v>
      </c>
      <c r="DA38" s="164">
        <f t="shared" si="55"/>
        <v>9966.2990910000044</v>
      </c>
      <c r="DB38" s="164">
        <f t="shared" si="55"/>
        <v>3277</v>
      </c>
      <c r="DC38" s="158">
        <f t="shared" si="35"/>
        <v>695102.31909100024</v>
      </c>
      <c r="DD38" s="172">
        <f>DD29</f>
        <v>2191496.85</v>
      </c>
      <c r="DE38" s="158">
        <f>DD38-SUM(CQ38,CV38)</f>
        <v>-0.17000000039115548</v>
      </c>
    </row>
    <row r="39" spans="1:109" s="161" customFormat="1" ht="15" x14ac:dyDescent="0.25">
      <c r="A39" s="1"/>
      <c r="B39" s="1"/>
      <c r="C39" s="12"/>
      <c r="D39" s="12"/>
      <c r="E39" s="171"/>
      <c r="F39" s="164"/>
      <c r="G39" s="164"/>
      <c r="H39" s="164"/>
      <c r="I39" s="164"/>
      <c r="J39" s="164"/>
      <c r="K39" s="164"/>
      <c r="L39" s="164"/>
      <c r="M39" s="164"/>
      <c r="N39" s="165"/>
      <c r="O39" s="171"/>
      <c r="P39" s="164"/>
      <c r="Q39" s="164"/>
      <c r="R39" s="164"/>
      <c r="S39" s="164"/>
      <c r="T39" s="164"/>
      <c r="U39" s="164"/>
      <c r="V39" s="164"/>
      <c r="W39" s="164"/>
      <c r="X39" s="165"/>
      <c r="Y39" s="171"/>
      <c r="Z39" s="164"/>
      <c r="AA39" s="164"/>
      <c r="AB39" s="164"/>
      <c r="AC39" s="164"/>
      <c r="AD39" s="164"/>
      <c r="AE39" s="164"/>
      <c r="AF39" s="164"/>
      <c r="AG39" s="164"/>
      <c r="AH39" s="165"/>
      <c r="AI39" s="171"/>
      <c r="AJ39" s="164"/>
      <c r="AK39" s="164"/>
      <c r="AL39" s="164"/>
      <c r="AM39" s="164"/>
      <c r="AN39" s="164"/>
      <c r="AO39" s="164"/>
      <c r="AP39" s="164"/>
      <c r="AQ39" s="164"/>
      <c r="AR39" s="165"/>
      <c r="AS39" s="171"/>
      <c r="AT39" s="164"/>
      <c r="AU39" s="164"/>
      <c r="AV39" s="164"/>
      <c r="AW39" s="164"/>
      <c r="AX39" s="164"/>
      <c r="AY39" s="164"/>
      <c r="AZ39" s="164"/>
      <c r="BA39" s="164"/>
      <c r="BB39" s="165"/>
      <c r="BC39" s="171"/>
      <c r="BD39" s="164"/>
      <c r="BE39" s="164"/>
      <c r="BF39" s="164"/>
      <c r="BG39" s="164"/>
      <c r="BH39" s="164"/>
      <c r="BI39" s="164"/>
      <c r="BJ39" s="164"/>
      <c r="BK39" s="164"/>
      <c r="BL39" s="165"/>
      <c r="BM39" s="171"/>
      <c r="BN39" s="164"/>
      <c r="BO39" s="164"/>
      <c r="BP39" s="164"/>
      <c r="BQ39" s="164"/>
      <c r="BR39" s="164"/>
      <c r="BS39" s="164"/>
      <c r="BT39" s="164"/>
      <c r="BU39" s="164"/>
      <c r="BV39" s="165"/>
      <c r="BW39" s="171"/>
      <c r="BX39" s="164"/>
      <c r="BY39" s="164"/>
      <c r="BZ39" s="164"/>
      <c r="CA39" s="164"/>
      <c r="CB39" s="164"/>
      <c r="CC39" s="164"/>
      <c r="CD39" s="164"/>
      <c r="CE39" s="164"/>
      <c r="CF39" s="164"/>
      <c r="CG39" s="164"/>
      <c r="CH39" s="164"/>
      <c r="CI39" s="165"/>
      <c r="CJ39" s="171"/>
      <c r="CK39" s="164"/>
      <c r="CL39" s="164"/>
      <c r="CM39" s="164"/>
      <c r="CN39" s="164"/>
      <c r="CO39" s="164"/>
      <c r="CP39" s="164"/>
      <c r="CQ39" s="164"/>
      <c r="CR39" s="164"/>
      <c r="CS39" s="164"/>
      <c r="CT39" s="164"/>
      <c r="CU39" s="164"/>
      <c r="CV39" s="165"/>
      <c r="CW39" s="171"/>
      <c r="CX39" s="164"/>
      <c r="CY39" s="164"/>
      <c r="CZ39" s="165"/>
      <c r="DA39" s="157"/>
      <c r="DB39" s="157"/>
      <c r="DC39" s="158"/>
      <c r="DD39" s="159"/>
      <c r="DE39" s="158"/>
    </row>
    <row r="40" spans="1:109" s="161" customFormat="1" ht="35.25" customHeight="1" thickBot="1" x14ac:dyDescent="0.3">
      <c r="A40" s="1"/>
      <c r="B40" s="1"/>
      <c r="C40" s="59" t="s">
        <v>61</v>
      </c>
      <c r="D40" s="12"/>
      <c r="E40" s="171"/>
      <c r="F40" s="164"/>
      <c r="G40" s="164"/>
      <c r="H40" s="164"/>
      <c r="I40" s="164"/>
      <c r="J40" s="164"/>
      <c r="K40" s="164"/>
      <c r="L40" s="164"/>
      <c r="M40" s="164"/>
      <c r="N40" s="165"/>
      <c r="O40" s="171"/>
      <c r="P40" s="164"/>
      <c r="Q40" s="164"/>
      <c r="R40" s="164"/>
      <c r="S40" s="164"/>
      <c r="T40" s="164"/>
      <c r="U40" s="164"/>
      <c r="V40" s="164"/>
      <c r="W40" s="164"/>
      <c r="X40" s="165"/>
      <c r="Y40" s="171"/>
      <c r="Z40" s="164"/>
      <c r="AA40" s="164"/>
      <c r="AB40" s="164"/>
      <c r="AC40" s="164"/>
      <c r="AD40" s="164"/>
      <c r="AE40" s="164"/>
      <c r="AF40" s="164"/>
      <c r="AG40" s="164"/>
      <c r="AH40" s="165"/>
      <c r="AI40" s="171"/>
      <c r="AJ40" s="164"/>
      <c r="AK40" s="164"/>
      <c r="AL40" s="164"/>
      <c r="AM40" s="164"/>
      <c r="AN40" s="164"/>
      <c r="AO40" s="164"/>
      <c r="AP40" s="164"/>
      <c r="AQ40" s="164"/>
      <c r="AR40" s="165"/>
      <c r="AS40" s="171"/>
      <c r="AT40" s="164"/>
      <c r="AU40" s="164"/>
      <c r="AV40" s="164"/>
      <c r="AW40" s="164"/>
      <c r="AX40" s="164"/>
      <c r="AY40" s="164"/>
      <c r="AZ40" s="164"/>
      <c r="BA40" s="164"/>
      <c r="BB40" s="165"/>
      <c r="BC40" s="171"/>
      <c r="BD40" s="164"/>
      <c r="BE40" s="164"/>
      <c r="BF40" s="164"/>
      <c r="BG40" s="164"/>
      <c r="BH40" s="164"/>
      <c r="BI40" s="164"/>
      <c r="BJ40" s="164"/>
      <c r="BK40" s="164"/>
      <c r="BL40" s="165"/>
      <c r="BM40" s="171"/>
      <c r="BN40" s="164"/>
      <c r="BO40" s="164"/>
      <c r="BP40" s="164"/>
      <c r="BQ40" s="164"/>
      <c r="BR40" s="164"/>
      <c r="BS40" s="164"/>
      <c r="BT40" s="164"/>
      <c r="BU40" s="164"/>
      <c r="BV40" s="165"/>
      <c r="BW40" s="171"/>
      <c r="BX40" s="164"/>
      <c r="BY40" s="164"/>
      <c r="BZ40" s="164"/>
      <c r="CA40" s="164"/>
      <c r="CB40" s="164"/>
      <c r="CC40" s="164"/>
      <c r="CD40" s="164"/>
      <c r="CE40" s="164"/>
      <c r="CF40" s="164"/>
      <c r="CG40" s="164"/>
      <c r="CH40" s="164"/>
      <c r="CI40" s="165"/>
      <c r="CJ40" s="171"/>
      <c r="CK40" s="164"/>
      <c r="CL40" s="164"/>
      <c r="CM40" s="164"/>
      <c r="CN40" s="164"/>
      <c r="CO40" s="164"/>
      <c r="CP40" s="164"/>
      <c r="CQ40" s="164"/>
      <c r="CR40" s="164"/>
      <c r="CS40" s="164"/>
      <c r="CT40" s="164"/>
      <c r="CU40" s="164"/>
      <c r="CV40" s="165"/>
      <c r="CW40" s="171"/>
      <c r="CX40" s="164"/>
      <c r="CY40" s="164"/>
      <c r="CZ40" s="165"/>
      <c r="DA40" s="157"/>
      <c r="DB40" s="157"/>
      <c r="DC40" s="158"/>
      <c r="DD40" s="159"/>
      <c r="DE40" s="158"/>
    </row>
    <row r="41" spans="1:109" s="161" customFormat="1" ht="15" thickBot="1" x14ac:dyDescent="0.25">
      <c r="A41" s="1">
        <v>11</v>
      </c>
      <c r="B41" s="1"/>
      <c r="C41" s="5" t="s">
        <v>14</v>
      </c>
      <c r="D41" s="8">
        <v>1508</v>
      </c>
      <c r="E41" s="162"/>
      <c r="F41" s="163"/>
      <c r="G41" s="163"/>
      <c r="H41" s="163"/>
      <c r="I41" s="164">
        <f t="shared" ref="I41:I61" si="56">E41+F41-G41+H41</f>
        <v>0</v>
      </c>
      <c r="J41" s="163"/>
      <c r="K41" s="163"/>
      <c r="L41" s="163"/>
      <c r="M41" s="163"/>
      <c r="N41" s="165">
        <f t="shared" ref="N41:N61" si="57">J41+K41-L41+M41</f>
        <v>0</v>
      </c>
      <c r="O41" s="166">
        <f t="shared" ref="O41:O49" si="58">I41</f>
        <v>0</v>
      </c>
      <c r="P41" s="163"/>
      <c r="Q41" s="163"/>
      <c r="R41" s="163"/>
      <c r="S41" s="164">
        <f t="shared" ref="S41:S61" si="59">O41+P41-Q41+R41</f>
        <v>0</v>
      </c>
      <c r="T41" s="167">
        <f t="shared" ref="T41:T61" si="60">N41</f>
        <v>0</v>
      </c>
      <c r="U41" s="163"/>
      <c r="V41" s="163"/>
      <c r="W41" s="163"/>
      <c r="X41" s="165">
        <f t="shared" ref="X41:X61" si="61">T41+U41-V41+W41</f>
        <v>0</v>
      </c>
      <c r="Y41" s="166">
        <f t="shared" ref="Y41:Y49" si="62">S41</f>
        <v>0</v>
      </c>
      <c r="Z41" s="163"/>
      <c r="AA41" s="163"/>
      <c r="AB41" s="163"/>
      <c r="AC41" s="164">
        <f t="shared" ref="AC41:AC61" si="63">Y41+Z41-AA41+AB41</f>
        <v>0</v>
      </c>
      <c r="AD41" s="167">
        <f t="shared" ref="AD41:AD49" si="64">X41</f>
        <v>0</v>
      </c>
      <c r="AE41" s="163"/>
      <c r="AF41" s="163"/>
      <c r="AG41" s="163"/>
      <c r="AH41" s="165">
        <f t="shared" ref="AH41:AH61" si="65">AD41+AE41-AF41+AG41</f>
        <v>0</v>
      </c>
      <c r="AI41" s="166">
        <f t="shared" ref="AI41:AI49" si="66">AC41</f>
        <v>0</v>
      </c>
      <c r="AJ41" s="163"/>
      <c r="AK41" s="163"/>
      <c r="AL41" s="163"/>
      <c r="AM41" s="164">
        <f t="shared" ref="AM41:AM61" si="67">AI41+AJ41-AK41+AL41</f>
        <v>0</v>
      </c>
      <c r="AN41" s="167">
        <f t="shared" ref="AN41:AN49" si="68">AH41</f>
        <v>0</v>
      </c>
      <c r="AO41" s="163"/>
      <c r="AP41" s="163"/>
      <c r="AQ41" s="163"/>
      <c r="AR41" s="165">
        <f t="shared" ref="AR41:AR61" si="69">AN41+AO41-AP41+AQ41</f>
        <v>0</v>
      </c>
      <c r="AS41" s="166">
        <f t="shared" ref="AS41:AS49" si="70">AM41</f>
        <v>0</v>
      </c>
      <c r="AT41" s="163"/>
      <c r="AU41" s="163"/>
      <c r="AV41" s="163"/>
      <c r="AW41" s="164">
        <f t="shared" ref="AW41:AW61" si="71">AS41+AT41-AU41+AV41</f>
        <v>0</v>
      </c>
      <c r="AX41" s="167">
        <f t="shared" ref="AX41:AX56" si="72">AR41</f>
        <v>0</v>
      </c>
      <c r="AY41" s="163"/>
      <c r="AZ41" s="163"/>
      <c r="BA41" s="163"/>
      <c r="BB41" s="165">
        <f t="shared" ref="BB41:BB61" si="73">AX41+AY41-AZ41+BA41</f>
        <v>0</v>
      </c>
      <c r="BC41" s="166">
        <f>AW41</f>
        <v>0</v>
      </c>
      <c r="BD41" s="163"/>
      <c r="BE41" s="163"/>
      <c r="BF41" s="163"/>
      <c r="BG41" s="164">
        <f t="shared" ref="BG41:BG61" si="74">BC41+BD41-BE41+SUM(BF41:BF41)</f>
        <v>0</v>
      </c>
      <c r="BH41" s="167">
        <f t="shared" ref="BH41:BH61" si="75">BB41</f>
        <v>0</v>
      </c>
      <c r="BI41" s="163"/>
      <c r="BJ41" s="163"/>
      <c r="BK41" s="163"/>
      <c r="BL41" s="165">
        <f t="shared" ref="BL41:BL61" si="76">BH41+BI41-BJ41+BK41</f>
        <v>0</v>
      </c>
      <c r="BM41" s="166">
        <f t="shared" ref="BM41:BM46" si="77">BG41</f>
        <v>0</v>
      </c>
      <c r="BN41" s="163"/>
      <c r="BO41" s="163"/>
      <c r="BP41" s="163"/>
      <c r="BQ41" s="164">
        <f t="shared" ref="BQ41:BQ61" si="78">BM41+BN41-BO41+SUM(BP41:BP41)</f>
        <v>0</v>
      </c>
      <c r="BR41" s="167">
        <f t="shared" ref="BR41:BR61" si="79">BL41</f>
        <v>0</v>
      </c>
      <c r="BS41" s="163"/>
      <c r="BT41" s="163"/>
      <c r="BU41" s="163"/>
      <c r="BV41" s="165">
        <f t="shared" ref="BV41:BV46" si="80">BR41+BS41-BT41+BU41</f>
        <v>0</v>
      </c>
      <c r="BW41" s="166">
        <f t="shared" ref="BW41:BW57" si="81">BQ41</f>
        <v>0</v>
      </c>
      <c r="BX41" s="163"/>
      <c r="BY41" s="163"/>
      <c r="BZ41" s="163"/>
      <c r="CA41" s="163"/>
      <c r="CB41" s="163"/>
      <c r="CC41" s="163"/>
      <c r="CD41" s="164">
        <f t="shared" ref="CD41:CD44" si="82">BW41+BX41-BY41+SUM(BZ41:CC41)</f>
        <v>0</v>
      </c>
      <c r="CE41" s="167">
        <f t="shared" ref="CE41:CE44" si="83">BV41</f>
        <v>0</v>
      </c>
      <c r="CF41" s="163"/>
      <c r="CG41" s="163"/>
      <c r="CH41" s="163"/>
      <c r="CI41" s="165">
        <f t="shared" ref="CI41:CI56" si="84">CE41+CF41-CG41+CH41</f>
        <v>0</v>
      </c>
      <c r="CJ41" s="166">
        <f t="shared" ref="CJ41:CJ57" si="85">CD41</f>
        <v>0</v>
      </c>
      <c r="CK41" s="163"/>
      <c r="CL41" s="163"/>
      <c r="CM41" s="163"/>
      <c r="CN41" s="163"/>
      <c r="CO41" s="163"/>
      <c r="CP41" s="163"/>
      <c r="CQ41" s="164">
        <f t="shared" ref="CQ41:CQ44" si="86">CJ41+CK41-CL41+SUM(CM41:CP41)</f>
        <v>0</v>
      </c>
      <c r="CR41" s="167">
        <f t="shared" ref="CR41:CR44" si="87">CI41</f>
        <v>0</v>
      </c>
      <c r="CS41" s="163"/>
      <c r="CT41" s="163"/>
      <c r="CU41" s="163"/>
      <c r="CV41" s="165">
        <f t="shared" ref="CV41:CV56" si="88">CR41+CS41-CT41+CU41</f>
        <v>0</v>
      </c>
      <c r="CW41" s="162"/>
      <c r="CX41" s="163"/>
      <c r="CY41" s="167">
        <f t="shared" ref="CY41:CY61" si="89">CQ41-CW41</f>
        <v>0</v>
      </c>
      <c r="CZ41" s="168">
        <f t="shared" ref="CZ41:CZ61" si="90">CV41-CX41</f>
        <v>0</v>
      </c>
      <c r="DA41" s="169"/>
      <c r="DB41" s="163"/>
      <c r="DC41" s="158">
        <f t="shared" si="35"/>
        <v>0</v>
      </c>
      <c r="DD41" s="170"/>
      <c r="DE41" s="158">
        <f>DD41-SUM(CQ41,CV41)</f>
        <v>0</v>
      </c>
    </row>
    <row r="42" spans="1:109" s="161" customFormat="1" ht="15" thickBot="1" x14ac:dyDescent="0.25">
      <c r="A42" s="1">
        <v>12</v>
      </c>
      <c r="B42" s="1"/>
      <c r="C42" s="5" t="s">
        <v>15</v>
      </c>
      <c r="D42" s="8">
        <v>1508</v>
      </c>
      <c r="E42" s="162"/>
      <c r="F42" s="163"/>
      <c r="G42" s="163"/>
      <c r="H42" s="163"/>
      <c r="I42" s="164">
        <f t="shared" si="56"/>
        <v>0</v>
      </c>
      <c r="J42" s="163"/>
      <c r="K42" s="163"/>
      <c r="L42" s="163"/>
      <c r="M42" s="163"/>
      <c r="N42" s="165">
        <f t="shared" si="57"/>
        <v>0</v>
      </c>
      <c r="O42" s="166">
        <f t="shared" si="58"/>
        <v>0</v>
      </c>
      <c r="P42" s="163"/>
      <c r="Q42" s="163"/>
      <c r="R42" s="163"/>
      <c r="S42" s="164">
        <f t="shared" si="59"/>
        <v>0</v>
      </c>
      <c r="T42" s="167">
        <f t="shared" si="60"/>
        <v>0</v>
      </c>
      <c r="U42" s="163"/>
      <c r="V42" s="163"/>
      <c r="W42" s="163"/>
      <c r="X42" s="165">
        <f t="shared" si="61"/>
        <v>0</v>
      </c>
      <c r="Y42" s="166">
        <f t="shared" si="62"/>
        <v>0</v>
      </c>
      <c r="Z42" s="163"/>
      <c r="AA42" s="163"/>
      <c r="AB42" s="163"/>
      <c r="AC42" s="164">
        <f t="shared" si="63"/>
        <v>0</v>
      </c>
      <c r="AD42" s="167">
        <f t="shared" si="64"/>
        <v>0</v>
      </c>
      <c r="AE42" s="163"/>
      <c r="AF42" s="163"/>
      <c r="AG42" s="163"/>
      <c r="AH42" s="165">
        <f t="shared" si="65"/>
        <v>0</v>
      </c>
      <c r="AI42" s="166">
        <f t="shared" si="66"/>
        <v>0</v>
      </c>
      <c r="AJ42" s="163"/>
      <c r="AK42" s="163"/>
      <c r="AL42" s="163"/>
      <c r="AM42" s="164">
        <f t="shared" si="67"/>
        <v>0</v>
      </c>
      <c r="AN42" s="167">
        <f t="shared" si="68"/>
        <v>0</v>
      </c>
      <c r="AO42" s="163"/>
      <c r="AP42" s="163"/>
      <c r="AQ42" s="163"/>
      <c r="AR42" s="165">
        <f t="shared" si="69"/>
        <v>0</v>
      </c>
      <c r="AS42" s="166">
        <f t="shared" si="70"/>
        <v>0</v>
      </c>
      <c r="AT42" s="163"/>
      <c r="AU42" s="163"/>
      <c r="AV42" s="163"/>
      <c r="AW42" s="164">
        <f t="shared" si="71"/>
        <v>0</v>
      </c>
      <c r="AX42" s="167">
        <f t="shared" si="72"/>
        <v>0</v>
      </c>
      <c r="AY42" s="163"/>
      <c r="AZ42" s="163"/>
      <c r="BA42" s="163"/>
      <c r="BB42" s="165">
        <f t="shared" si="73"/>
        <v>0</v>
      </c>
      <c r="BC42" s="166">
        <f t="shared" ref="BC42:BC56" si="91">AW42</f>
        <v>0</v>
      </c>
      <c r="BD42" s="163"/>
      <c r="BE42" s="163"/>
      <c r="BF42" s="163"/>
      <c r="BG42" s="164">
        <f t="shared" si="74"/>
        <v>0</v>
      </c>
      <c r="BH42" s="167">
        <f t="shared" si="75"/>
        <v>0</v>
      </c>
      <c r="BI42" s="163"/>
      <c r="BJ42" s="163"/>
      <c r="BK42" s="163"/>
      <c r="BL42" s="165">
        <f t="shared" si="76"/>
        <v>0</v>
      </c>
      <c r="BM42" s="166">
        <f t="shared" si="77"/>
        <v>0</v>
      </c>
      <c r="BN42" s="163"/>
      <c r="BO42" s="163"/>
      <c r="BP42" s="163"/>
      <c r="BQ42" s="164">
        <f t="shared" si="78"/>
        <v>0</v>
      </c>
      <c r="BR42" s="167">
        <f t="shared" si="79"/>
        <v>0</v>
      </c>
      <c r="BS42" s="163"/>
      <c r="BT42" s="163"/>
      <c r="BU42" s="163"/>
      <c r="BV42" s="165">
        <f t="shared" si="80"/>
        <v>0</v>
      </c>
      <c r="BW42" s="166">
        <f t="shared" si="81"/>
        <v>0</v>
      </c>
      <c r="BX42" s="163"/>
      <c r="BY42" s="163"/>
      <c r="BZ42" s="163"/>
      <c r="CA42" s="163"/>
      <c r="CB42" s="163"/>
      <c r="CC42" s="163"/>
      <c r="CD42" s="164">
        <f t="shared" si="82"/>
        <v>0</v>
      </c>
      <c r="CE42" s="167">
        <f t="shared" si="83"/>
        <v>0</v>
      </c>
      <c r="CF42" s="163"/>
      <c r="CG42" s="163"/>
      <c r="CH42" s="163"/>
      <c r="CI42" s="165">
        <f t="shared" si="84"/>
        <v>0</v>
      </c>
      <c r="CJ42" s="166">
        <f t="shared" si="85"/>
        <v>0</v>
      </c>
      <c r="CK42" s="163"/>
      <c r="CL42" s="163"/>
      <c r="CM42" s="163"/>
      <c r="CN42" s="163"/>
      <c r="CO42" s="163"/>
      <c r="CP42" s="163"/>
      <c r="CQ42" s="164">
        <f t="shared" si="86"/>
        <v>0</v>
      </c>
      <c r="CR42" s="167">
        <f t="shared" si="87"/>
        <v>0</v>
      </c>
      <c r="CS42" s="163"/>
      <c r="CT42" s="163"/>
      <c r="CU42" s="163"/>
      <c r="CV42" s="165">
        <f t="shared" si="88"/>
        <v>0</v>
      </c>
      <c r="CW42" s="162"/>
      <c r="CX42" s="163"/>
      <c r="CY42" s="167">
        <f t="shared" si="89"/>
        <v>0</v>
      </c>
      <c r="CZ42" s="168">
        <f t="shared" si="90"/>
        <v>0</v>
      </c>
      <c r="DA42" s="169"/>
      <c r="DB42" s="163"/>
      <c r="DC42" s="158">
        <f t="shared" si="35"/>
        <v>0</v>
      </c>
      <c r="DD42" s="170"/>
      <c r="DE42" s="158">
        <f t="shared" ref="DE42:DE61" si="92">DD42-SUM(CQ42,CV42)</f>
        <v>0</v>
      </c>
    </row>
    <row r="43" spans="1:109" s="161" customFormat="1" ht="15" thickBot="1" x14ac:dyDescent="0.25">
      <c r="A43" s="1">
        <v>13</v>
      </c>
      <c r="B43" s="1"/>
      <c r="C43" s="5" t="s">
        <v>67</v>
      </c>
      <c r="D43" s="8">
        <v>1508</v>
      </c>
      <c r="E43" s="162"/>
      <c r="F43" s="163"/>
      <c r="G43" s="163"/>
      <c r="H43" s="163"/>
      <c r="I43" s="164">
        <f t="shared" si="56"/>
        <v>0</v>
      </c>
      <c r="J43" s="163"/>
      <c r="K43" s="163"/>
      <c r="L43" s="163"/>
      <c r="M43" s="163"/>
      <c r="N43" s="165">
        <f t="shared" si="57"/>
        <v>0</v>
      </c>
      <c r="O43" s="166">
        <f t="shared" si="58"/>
        <v>0</v>
      </c>
      <c r="P43" s="163"/>
      <c r="Q43" s="163"/>
      <c r="R43" s="163"/>
      <c r="S43" s="164">
        <f t="shared" si="59"/>
        <v>0</v>
      </c>
      <c r="T43" s="167">
        <f t="shared" si="60"/>
        <v>0</v>
      </c>
      <c r="U43" s="163"/>
      <c r="V43" s="163"/>
      <c r="W43" s="163"/>
      <c r="X43" s="165">
        <f t="shared" si="61"/>
        <v>0</v>
      </c>
      <c r="Y43" s="166">
        <f t="shared" si="62"/>
        <v>0</v>
      </c>
      <c r="Z43" s="163"/>
      <c r="AA43" s="163"/>
      <c r="AB43" s="163"/>
      <c r="AC43" s="164">
        <f t="shared" si="63"/>
        <v>0</v>
      </c>
      <c r="AD43" s="167">
        <f t="shared" si="64"/>
        <v>0</v>
      </c>
      <c r="AE43" s="163"/>
      <c r="AF43" s="163"/>
      <c r="AG43" s="163"/>
      <c r="AH43" s="165">
        <f t="shared" si="65"/>
        <v>0</v>
      </c>
      <c r="AI43" s="166">
        <f t="shared" si="66"/>
        <v>0</v>
      </c>
      <c r="AJ43" s="163"/>
      <c r="AK43" s="163"/>
      <c r="AL43" s="163"/>
      <c r="AM43" s="164">
        <f t="shared" si="67"/>
        <v>0</v>
      </c>
      <c r="AN43" s="167">
        <f t="shared" si="68"/>
        <v>0</v>
      </c>
      <c r="AO43" s="163"/>
      <c r="AP43" s="163"/>
      <c r="AQ43" s="163"/>
      <c r="AR43" s="165">
        <f t="shared" si="69"/>
        <v>0</v>
      </c>
      <c r="AS43" s="166">
        <f t="shared" si="70"/>
        <v>0</v>
      </c>
      <c r="AT43" s="163"/>
      <c r="AU43" s="163"/>
      <c r="AV43" s="163"/>
      <c r="AW43" s="164">
        <f t="shared" si="71"/>
        <v>0</v>
      </c>
      <c r="AX43" s="167">
        <f t="shared" si="72"/>
        <v>0</v>
      </c>
      <c r="AY43" s="163"/>
      <c r="AZ43" s="163"/>
      <c r="BA43" s="163"/>
      <c r="BB43" s="165">
        <f t="shared" si="73"/>
        <v>0</v>
      </c>
      <c r="BC43" s="166">
        <f t="shared" si="91"/>
        <v>0</v>
      </c>
      <c r="BD43" s="163">
        <v>45645</v>
      </c>
      <c r="BE43" s="163"/>
      <c r="BF43" s="163"/>
      <c r="BG43" s="164">
        <f t="shared" si="74"/>
        <v>45645</v>
      </c>
      <c r="BH43" s="167">
        <f t="shared" si="75"/>
        <v>0</v>
      </c>
      <c r="BI43" s="163">
        <v>116.51</v>
      </c>
      <c r="BJ43" s="163"/>
      <c r="BK43" s="163"/>
      <c r="BL43" s="165">
        <f t="shared" si="76"/>
        <v>116.51</v>
      </c>
      <c r="BM43" s="166">
        <f t="shared" si="77"/>
        <v>45645</v>
      </c>
      <c r="BN43" s="163">
        <f>61205.55-45645</f>
        <v>15560.550000000003</v>
      </c>
      <c r="BO43" s="163"/>
      <c r="BP43" s="163"/>
      <c r="BQ43" s="164">
        <f t="shared" si="78"/>
        <v>61205.55</v>
      </c>
      <c r="BR43" s="167">
        <f t="shared" si="79"/>
        <v>116.51</v>
      </c>
      <c r="BS43" s="163">
        <f>916.86-116.51</f>
        <v>800.35</v>
      </c>
      <c r="BT43" s="163"/>
      <c r="BU43" s="163"/>
      <c r="BV43" s="165">
        <f t="shared" si="80"/>
        <v>916.86</v>
      </c>
      <c r="BW43" s="166">
        <f t="shared" si="81"/>
        <v>61205.55</v>
      </c>
      <c r="BX43" s="163"/>
      <c r="BY43" s="163"/>
      <c r="BZ43" s="163"/>
      <c r="CA43" s="163"/>
      <c r="CB43" s="163"/>
      <c r="CC43" s="163"/>
      <c r="CD43" s="164">
        <f t="shared" si="82"/>
        <v>61205.55</v>
      </c>
      <c r="CE43" s="167">
        <f t="shared" si="83"/>
        <v>916.86</v>
      </c>
      <c r="CF43" s="163">
        <f>1816.82-916.86</f>
        <v>899.95999999999992</v>
      </c>
      <c r="CG43" s="163"/>
      <c r="CH43" s="163"/>
      <c r="CI43" s="165">
        <f t="shared" si="84"/>
        <v>1816.82</v>
      </c>
      <c r="CJ43" s="166">
        <f t="shared" si="85"/>
        <v>61205.55</v>
      </c>
      <c r="CK43" s="163"/>
      <c r="CL43" s="163"/>
      <c r="CM43" s="163"/>
      <c r="CN43" s="163"/>
      <c r="CO43" s="163"/>
      <c r="CP43" s="163"/>
      <c r="CQ43" s="164">
        <f t="shared" si="86"/>
        <v>61205.55</v>
      </c>
      <c r="CR43" s="167">
        <f t="shared" si="87"/>
        <v>1816.82</v>
      </c>
      <c r="CS43" s="163">
        <v>899.69</v>
      </c>
      <c r="CT43" s="163"/>
      <c r="CU43" s="163"/>
      <c r="CV43" s="165">
        <f t="shared" si="88"/>
        <v>2716.51</v>
      </c>
      <c r="CW43" s="162"/>
      <c r="CX43" s="163"/>
      <c r="CY43" s="167">
        <f t="shared" si="89"/>
        <v>61205.55</v>
      </c>
      <c r="CZ43" s="168">
        <f t="shared" si="90"/>
        <v>2716.51</v>
      </c>
      <c r="DA43" s="169">
        <f>+CY43*0.0147</f>
        <v>899.721585</v>
      </c>
      <c r="DB43" s="222">
        <f>ROUND(+CY43*0.0147*120/365,0)</f>
        <v>296</v>
      </c>
      <c r="DC43" s="158">
        <f t="shared" si="35"/>
        <v>65117.781585000004</v>
      </c>
      <c r="DD43" s="170">
        <v>63921.859999999993</v>
      </c>
      <c r="DE43" s="158">
        <f t="shared" si="92"/>
        <v>-0.20000000001164153</v>
      </c>
    </row>
    <row r="44" spans="1:109" s="161" customFormat="1" ht="15" thickBot="1" x14ac:dyDescent="0.25">
      <c r="A44" s="1">
        <v>14</v>
      </c>
      <c r="B44" s="1"/>
      <c r="C44" s="5" t="s">
        <v>68</v>
      </c>
      <c r="D44" s="8">
        <v>1508</v>
      </c>
      <c r="E44" s="173"/>
      <c r="F44" s="174"/>
      <c r="G44" s="174"/>
      <c r="H44" s="174"/>
      <c r="I44" s="164"/>
      <c r="J44" s="174"/>
      <c r="K44" s="174"/>
      <c r="L44" s="174"/>
      <c r="M44" s="174"/>
      <c r="N44" s="165"/>
      <c r="O44" s="166"/>
      <c r="P44" s="174"/>
      <c r="Q44" s="174"/>
      <c r="R44" s="174"/>
      <c r="S44" s="164"/>
      <c r="T44" s="167"/>
      <c r="U44" s="174"/>
      <c r="V44" s="174"/>
      <c r="W44" s="174"/>
      <c r="X44" s="165"/>
      <c r="Y44" s="166"/>
      <c r="Z44" s="174"/>
      <c r="AA44" s="174"/>
      <c r="AB44" s="174"/>
      <c r="AC44" s="164"/>
      <c r="AD44" s="167"/>
      <c r="AE44" s="174"/>
      <c r="AF44" s="174"/>
      <c r="AG44" s="174"/>
      <c r="AH44" s="165"/>
      <c r="AI44" s="166"/>
      <c r="AJ44" s="174"/>
      <c r="AK44" s="174"/>
      <c r="AL44" s="174"/>
      <c r="AM44" s="164"/>
      <c r="AN44" s="167"/>
      <c r="AO44" s="174"/>
      <c r="AP44" s="174"/>
      <c r="AQ44" s="174"/>
      <c r="AR44" s="165"/>
      <c r="AS44" s="166">
        <f t="shared" si="70"/>
        <v>0</v>
      </c>
      <c r="AT44" s="163"/>
      <c r="AU44" s="163"/>
      <c r="AV44" s="163"/>
      <c r="AW44" s="164">
        <f>AS44+AT44-AU44+AV44</f>
        <v>0</v>
      </c>
      <c r="AX44" s="167">
        <f>AR44</f>
        <v>0</v>
      </c>
      <c r="AY44" s="163"/>
      <c r="AZ44" s="163"/>
      <c r="BA44" s="163"/>
      <c r="BB44" s="165">
        <f>AX44+AY44-AZ44+BA44</f>
        <v>0</v>
      </c>
      <c r="BC44" s="166">
        <f>AW44</f>
        <v>0</v>
      </c>
      <c r="BD44" s="163"/>
      <c r="BE44" s="163"/>
      <c r="BF44" s="163"/>
      <c r="BG44" s="164">
        <f t="shared" si="74"/>
        <v>0</v>
      </c>
      <c r="BH44" s="167">
        <f t="shared" si="75"/>
        <v>0</v>
      </c>
      <c r="BI44" s="163"/>
      <c r="BJ44" s="163"/>
      <c r="BK44" s="163"/>
      <c r="BL44" s="165">
        <f>BH44+BI44-BJ44+BK44</f>
        <v>0</v>
      </c>
      <c r="BM44" s="166">
        <f t="shared" si="77"/>
        <v>0</v>
      </c>
      <c r="BN44" s="163"/>
      <c r="BO44" s="163"/>
      <c r="BP44" s="163"/>
      <c r="BQ44" s="164">
        <f t="shared" si="78"/>
        <v>0</v>
      </c>
      <c r="BR44" s="167">
        <f t="shared" si="79"/>
        <v>0</v>
      </c>
      <c r="BS44" s="163"/>
      <c r="BT44" s="163"/>
      <c r="BU44" s="163"/>
      <c r="BV44" s="165">
        <f t="shared" si="80"/>
        <v>0</v>
      </c>
      <c r="BW44" s="166">
        <f t="shared" si="81"/>
        <v>0</v>
      </c>
      <c r="BX44" s="163"/>
      <c r="BY44" s="163"/>
      <c r="BZ44" s="163"/>
      <c r="CA44" s="163"/>
      <c r="CB44" s="163"/>
      <c r="CC44" s="163"/>
      <c r="CD44" s="164">
        <f t="shared" si="82"/>
        <v>0</v>
      </c>
      <c r="CE44" s="167">
        <f t="shared" si="83"/>
        <v>0</v>
      </c>
      <c r="CF44" s="163"/>
      <c r="CG44" s="163"/>
      <c r="CH44" s="163"/>
      <c r="CI44" s="165">
        <f t="shared" si="84"/>
        <v>0</v>
      </c>
      <c r="CJ44" s="166">
        <f t="shared" si="85"/>
        <v>0</v>
      </c>
      <c r="CK44" s="163"/>
      <c r="CL44" s="163"/>
      <c r="CM44" s="163"/>
      <c r="CN44" s="163"/>
      <c r="CO44" s="163"/>
      <c r="CP44" s="163"/>
      <c r="CQ44" s="164">
        <f t="shared" si="86"/>
        <v>0</v>
      </c>
      <c r="CR44" s="167">
        <f t="shared" si="87"/>
        <v>0</v>
      </c>
      <c r="CS44" s="163"/>
      <c r="CT44" s="163"/>
      <c r="CU44" s="163"/>
      <c r="CV44" s="165">
        <f t="shared" si="88"/>
        <v>0</v>
      </c>
      <c r="CW44" s="162"/>
      <c r="CX44" s="163"/>
      <c r="CY44" s="167">
        <f t="shared" si="89"/>
        <v>0</v>
      </c>
      <c r="CZ44" s="168">
        <f t="shared" si="90"/>
        <v>0</v>
      </c>
      <c r="DA44" s="169"/>
      <c r="DB44" s="163"/>
      <c r="DC44" s="158">
        <f t="shared" si="35"/>
        <v>0</v>
      </c>
      <c r="DD44" s="170"/>
      <c r="DE44" s="158">
        <f t="shared" si="92"/>
        <v>0</v>
      </c>
    </row>
    <row r="45" spans="1:109" s="161" customFormat="1" ht="31.5" thickBot="1" x14ac:dyDescent="0.25">
      <c r="A45" s="1">
        <v>15</v>
      </c>
      <c r="B45" s="1"/>
      <c r="C45" s="33" t="s">
        <v>107</v>
      </c>
      <c r="D45" s="8">
        <v>1508</v>
      </c>
      <c r="E45" s="173"/>
      <c r="F45" s="174"/>
      <c r="G45" s="174"/>
      <c r="H45" s="174"/>
      <c r="I45" s="164"/>
      <c r="J45" s="174"/>
      <c r="K45" s="174"/>
      <c r="L45" s="174"/>
      <c r="M45" s="174"/>
      <c r="N45" s="165"/>
      <c r="O45" s="166"/>
      <c r="P45" s="174"/>
      <c r="Q45" s="174"/>
      <c r="R45" s="174"/>
      <c r="S45" s="164"/>
      <c r="T45" s="167"/>
      <c r="U45" s="174"/>
      <c r="V45" s="174"/>
      <c r="W45" s="174"/>
      <c r="X45" s="165"/>
      <c r="Y45" s="166"/>
      <c r="Z45" s="174"/>
      <c r="AA45" s="174"/>
      <c r="AB45" s="174"/>
      <c r="AC45" s="164"/>
      <c r="AD45" s="167"/>
      <c r="AE45" s="174"/>
      <c r="AF45" s="174"/>
      <c r="AG45" s="174"/>
      <c r="AH45" s="165"/>
      <c r="AI45" s="166"/>
      <c r="AJ45" s="174"/>
      <c r="AK45" s="174"/>
      <c r="AL45" s="174"/>
      <c r="AM45" s="164"/>
      <c r="AN45" s="167"/>
      <c r="AO45" s="174"/>
      <c r="AP45" s="174"/>
      <c r="AQ45" s="174"/>
      <c r="AR45" s="165"/>
      <c r="AS45" s="171"/>
      <c r="AT45" s="174"/>
      <c r="AU45" s="174"/>
      <c r="AV45" s="174"/>
      <c r="AW45" s="164"/>
      <c r="AX45" s="167"/>
      <c r="AY45" s="174"/>
      <c r="AZ45" s="174"/>
      <c r="BA45" s="174"/>
      <c r="BB45" s="165"/>
      <c r="BC45" s="166"/>
      <c r="BD45" s="174"/>
      <c r="BE45" s="174"/>
      <c r="BF45" s="174"/>
      <c r="BG45" s="164"/>
      <c r="BH45" s="167"/>
      <c r="BI45" s="174"/>
      <c r="BJ45" s="174"/>
      <c r="BK45" s="174"/>
      <c r="BL45" s="165"/>
      <c r="BM45" s="166">
        <f t="shared" si="77"/>
        <v>0</v>
      </c>
      <c r="BN45" s="163"/>
      <c r="BO45" s="163"/>
      <c r="BP45" s="163"/>
      <c r="BQ45" s="164">
        <f t="shared" si="78"/>
        <v>0</v>
      </c>
      <c r="BR45" s="167">
        <f t="shared" si="79"/>
        <v>0</v>
      </c>
      <c r="BS45" s="163"/>
      <c r="BT45" s="163"/>
      <c r="BU45" s="163"/>
      <c r="BV45" s="165">
        <f t="shared" si="80"/>
        <v>0</v>
      </c>
      <c r="BW45" s="166">
        <f t="shared" si="81"/>
        <v>0</v>
      </c>
      <c r="BX45" s="163"/>
      <c r="BY45" s="163"/>
      <c r="BZ45" s="163"/>
      <c r="CA45" s="163"/>
      <c r="CB45" s="163"/>
      <c r="CC45" s="163"/>
      <c r="CD45" s="164">
        <f>BW45+BX45-BY45+SUM(BZ45:CC45)</f>
        <v>0</v>
      </c>
      <c r="CE45" s="167">
        <f>BV45</f>
        <v>0</v>
      </c>
      <c r="CF45" s="163"/>
      <c r="CG45" s="163"/>
      <c r="CH45" s="163"/>
      <c r="CI45" s="165">
        <f t="shared" si="84"/>
        <v>0</v>
      </c>
      <c r="CJ45" s="166">
        <f t="shared" si="85"/>
        <v>0</v>
      </c>
      <c r="CK45" s="163"/>
      <c r="CL45" s="163"/>
      <c r="CM45" s="163"/>
      <c r="CN45" s="163"/>
      <c r="CO45" s="163"/>
      <c r="CP45" s="163"/>
      <c r="CQ45" s="164">
        <f>CJ45+CK45-CL45+SUM(CM45:CP45)</f>
        <v>0</v>
      </c>
      <c r="CR45" s="167">
        <f>CI45</f>
        <v>0</v>
      </c>
      <c r="CS45" s="163"/>
      <c r="CT45" s="163"/>
      <c r="CU45" s="163"/>
      <c r="CV45" s="165">
        <f t="shared" si="88"/>
        <v>0</v>
      </c>
      <c r="CW45" s="162"/>
      <c r="CX45" s="163"/>
      <c r="CY45" s="167">
        <f t="shared" si="89"/>
        <v>0</v>
      </c>
      <c r="CZ45" s="168">
        <f t="shared" si="90"/>
        <v>0</v>
      </c>
      <c r="DA45" s="169"/>
      <c r="DB45" s="163"/>
      <c r="DC45" s="158">
        <f t="shared" si="35"/>
        <v>0</v>
      </c>
      <c r="DD45" s="170"/>
      <c r="DE45" s="158">
        <f t="shared" si="92"/>
        <v>0</v>
      </c>
    </row>
    <row r="46" spans="1:109" s="161" customFormat="1" ht="29.25" thickBot="1" x14ac:dyDescent="0.25">
      <c r="A46" s="1">
        <v>16</v>
      </c>
      <c r="B46" s="1"/>
      <c r="C46" s="33" t="s">
        <v>86</v>
      </c>
      <c r="D46" s="8">
        <v>1508</v>
      </c>
      <c r="E46" s="173"/>
      <c r="F46" s="174"/>
      <c r="G46" s="174"/>
      <c r="H46" s="174"/>
      <c r="I46" s="164"/>
      <c r="J46" s="174"/>
      <c r="K46" s="174"/>
      <c r="L46" s="174"/>
      <c r="M46" s="174"/>
      <c r="N46" s="165"/>
      <c r="O46" s="166"/>
      <c r="P46" s="174"/>
      <c r="Q46" s="174"/>
      <c r="R46" s="174"/>
      <c r="S46" s="164"/>
      <c r="T46" s="167"/>
      <c r="U46" s="174"/>
      <c r="V46" s="174"/>
      <c r="W46" s="174"/>
      <c r="X46" s="165"/>
      <c r="Y46" s="166"/>
      <c r="Z46" s="174"/>
      <c r="AA46" s="174"/>
      <c r="AB46" s="174"/>
      <c r="AC46" s="164"/>
      <c r="AD46" s="167"/>
      <c r="AE46" s="174"/>
      <c r="AF46" s="174"/>
      <c r="AG46" s="174"/>
      <c r="AH46" s="165"/>
      <c r="AI46" s="166"/>
      <c r="AJ46" s="174"/>
      <c r="AK46" s="174"/>
      <c r="AL46" s="174"/>
      <c r="AM46" s="164"/>
      <c r="AN46" s="167"/>
      <c r="AO46" s="174"/>
      <c r="AP46" s="174"/>
      <c r="AQ46" s="174"/>
      <c r="AR46" s="165"/>
      <c r="AS46" s="171"/>
      <c r="AT46" s="174"/>
      <c r="AU46" s="174"/>
      <c r="AV46" s="174"/>
      <c r="AW46" s="164"/>
      <c r="AX46" s="167"/>
      <c r="AY46" s="174"/>
      <c r="AZ46" s="174"/>
      <c r="BA46" s="174"/>
      <c r="BB46" s="165"/>
      <c r="BC46" s="166"/>
      <c r="BD46" s="174"/>
      <c r="BE46" s="174"/>
      <c r="BF46" s="174"/>
      <c r="BG46" s="164"/>
      <c r="BH46" s="167"/>
      <c r="BI46" s="174"/>
      <c r="BJ46" s="174"/>
      <c r="BK46" s="174"/>
      <c r="BL46" s="165"/>
      <c r="BM46" s="166">
        <f t="shared" si="77"/>
        <v>0</v>
      </c>
      <c r="BN46" s="163"/>
      <c r="BO46" s="163"/>
      <c r="BP46" s="163"/>
      <c r="BQ46" s="164">
        <f t="shared" si="78"/>
        <v>0</v>
      </c>
      <c r="BR46" s="167">
        <f t="shared" si="79"/>
        <v>0</v>
      </c>
      <c r="BS46" s="163"/>
      <c r="BT46" s="163"/>
      <c r="BU46" s="163"/>
      <c r="BV46" s="165">
        <f t="shared" si="80"/>
        <v>0</v>
      </c>
      <c r="BW46" s="166">
        <f t="shared" si="81"/>
        <v>0</v>
      </c>
      <c r="BX46" s="163"/>
      <c r="BY46" s="163"/>
      <c r="BZ46" s="163"/>
      <c r="CA46" s="163"/>
      <c r="CB46" s="163"/>
      <c r="CC46" s="163"/>
      <c r="CD46" s="164">
        <f>BW46+BX46-BY46+SUM(BZ46:CC46)</f>
        <v>0</v>
      </c>
      <c r="CE46" s="167">
        <f>BV46</f>
        <v>0</v>
      </c>
      <c r="CF46" s="163"/>
      <c r="CG46" s="163"/>
      <c r="CH46" s="163"/>
      <c r="CI46" s="165">
        <f t="shared" si="84"/>
        <v>0</v>
      </c>
      <c r="CJ46" s="166">
        <f t="shared" si="85"/>
        <v>0</v>
      </c>
      <c r="CK46" s="163"/>
      <c r="CL46" s="163"/>
      <c r="CM46" s="163"/>
      <c r="CN46" s="163"/>
      <c r="CO46" s="163"/>
      <c r="CP46" s="163"/>
      <c r="CQ46" s="164">
        <f>CJ46+CK46-CL46+SUM(CM46:CP46)</f>
        <v>0</v>
      </c>
      <c r="CR46" s="167">
        <f>CI46</f>
        <v>0</v>
      </c>
      <c r="CS46" s="163"/>
      <c r="CT46" s="163"/>
      <c r="CU46" s="163"/>
      <c r="CV46" s="165">
        <f t="shared" si="88"/>
        <v>0</v>
      </c>
      <c r="CW46" s="162"/>
      <c r="CX46" s="163"/>
      <c r="CY46" s="167">
        <f t="shared" si="89"/>
        <v>0</v>
      </c>
      <c r="CZ46" s="168">
        <f t="shared" si="90"/>
        <v>0</v>
      </c>
      <c r="DA46" s="169"/>
      <c r="DB46" s="163"/>
      <c r="DC46" s="158">
        <f t="shared" si="35"/>
        <v>0</v>
      </c>
      <c r="DD46" s="170"/>
      <c r="DE46" s="158">
        <f t="shared" si="92"/>
        <v>0</v>
      </c>
    </row>
    <row r="47" spans="1:109" s="161" customFormat="1" ht="17.25" thickBot="1" x14ac:dyDescent="0.25">
      <c r="A47" s="1">
        <v>17</v>
      </c>
      <c r="B47" s="1"/>
      <c r="C47" s="5" t="s">
        <v>105</v>
      </c>
      <c r="D47" s="8">
        <v>1508</v>
      </c>
      <c r="E47" s="162"/>
      <c r="F47" s="163"/>
      <c r="G47" s="163"/>
      <c r="H47" s="163"/>
      <c r="I47" s="164">
        <f t="shared" si="56"/>
        <v>0</v>
      </c>
      <c r="J47" s="163"/>
      <c r="K47" s="163"/>
      <c r="L47" s="163"/>
      <c r="M47" s="163"/>
      <c r="N47" s="165">
        <f t="shared" si="57"/>
        <v>0</v>
      </c>
      <c r="O47" s="166">
        <f t="shared" si="58"/>
        <v>0</v>
      </c>
      <c r="P47" s="163"/>
      <c r="Q47" s="163"/>
      <c r="R47" s="163"/>
      <c r="S47" s="164">
        <f t="shared" si="59"/>
        <v>0</v>
      </c>
      <c r="T47" s="167">
        <f t="shared" si="60"/>
        <v>0</v>
      </c>
      <c r="U47" s="163"/>
      <c r="V47" s="163"/>
      <c r="W47" s="163"/>
      <c r="X47" s="165">
        <f t="shared" si="61"/>
        <v>0</v>
      </c>
      <c r="Y47" s="166">
        <f t="shared" si="62"/>
        <v>0</v>
      </c>
      <c r="Z47" s="163"/>
      <c r="AA47" s="163"/>
      <c r="AB47" s="163"/>
      <c r="AC47" s="164">
        <f t="shared" si="63"/>
        <v>0</v>
      </c>
      <c r="AD47" s="167">
        <f t="shared" si="64"/>
        <v>0</v>
      </c>
      <c r="AE47" s="163"/>
      <c r="AF47" s="163"/>
      <c r="AG47" s="163"/>
      <c r="AH47" s="165">
        <f t="shared" si="65"/>
        <v>0</v>
      </c>
      <c r="AI47" s="166">
        <f t="shared" si="66"/>
        <v>0</v>
      </c>
      <c r="AJ47" s="163"/>
      <c r="AK47" s="163"/>
      <c r="AL47" s="163"/>
      <c r="AM47" s="164">
        <f t="shared" si="67"/>
        <v>0</v>
      </c>
      <c r="AN47" s="167">
        <f t="shared" si="68"/>
        <v>0</v>
      </c>
      <c r="AO47" s="163"/>
      <c r="AP47" s="163"/>
      <c r="AQ47" s="163"/>
      <c r="AR47" s="165">
        <f t="shared" si="69"/>
        <v>0</v>
      </c>
      <c r="AS47" s="166">
        <f t="shared" si="70"/>
        <v>0</v>
      </c>
      <c r="AT47" s="163"/>
      <c r="AU47" s="163"/>
      <c r="AV47" s="163"/>
      <c r="AW47" s="164">
        <f t="shared" si="71"/>
        <v>0</v>
      </c>
      <c r="AX47" s="167">
        <f t="shared" si="72"/>
        <v>0</v>
      </c>
      <c r="AY47" s="163"/>
      <c r="AZ47" s="163"/>
      <c r="BA47" s="163"/>
      <c r="BB47" s="165">
        <f t="shared" si="73"/>
        <v>0</v>
      </c>
      <c r="BC47" s="166">
        <f t="shared" si="91"/>
        <v>0</v>
      </c>
      <c r="BD47" s="163"/>
      <c r="BE47" s="163"/>
      <c r="BF47" s="163"/>
      <c r="BG47" s="164">
        <f t="shared" si="74"/>
        <v>0</v>
      </c>
      <c r="BH47" s="167">
        <f t="shared" si="75"/>
        <v>0</v>
      </c>
      <c r="BI47" s="163"/>
      <c r="BJ47" s="163"/>
      <c r="BK47" s="163"/>
      <c r="BL47" s="165">
        <f t="shared" si="76"/>
        <v>0</v>
      </c>
      <c r="BM47" s="166">
        <f t="shared" ref="BM47:BM57" si="93">BG47</f>
        <v>0</v>
      </c>
      <c r="BN47" s="163"/>
      <c r="BO47" s="163"/>
      <c r="BP47" s="163"/>
      <c r="BQ47" s="164">
        <f t="shared" si="78"/>
        <v>0</v>
      </c>
      <c r="BR47" s="167">
        <f t="shared" si="79"/>
        <v>0</v>
      </c>
      <c r="BS47" s="163"/>
      <c r="BT47" s="163"/>
      <c r="BU47" s="163"/>
      <c r="BV47" s="165">
        <f t="shared" ref="BV47:BV56" si="94">BR47+BS47-BT47+BU47</f>
        <v>0</v>
      </c>
      <c r="BW47" s="166">
        <f t="shared" si="81"/>
        <v>0</v>
      </c>
      <c r="BX47" s="163"/>
      <c r="BY47" s="163"/>
      <c r="BZ47" s="163"/>
      <c r="CA47" s="163"/>
      <c r="CB47" s="163"/>
      <c r="CC47" s="163"/>
      <c r="CD47" s="164">
        <f t="shared" ref="CD47:CD56" si="95">BW47+BX47-BY47+SUM(BZ47:CC47)</f>
        <v>0</v>
      </c>
      <c r="CE47" s="167">
        <f t="shared" ref="CE47:CE56" si="96">BV47</f>
        <v>0</v>
      </c>
      <c r="CF47" s="163"/>
      <c r="CG47" s="163"/>
      <c r="CH47" s="163"/>
      <c r="CI47" s="165">
        <f t="shared" si="84"/>
        <v>0</v>
      </c>
      <c r="CJ47" s="166">
        <f t="shared" si="85"/>
        <v>0</v>
      </c>
      <c r="CK47" s="163"/>
      <c r="CL47" s="163"/>
      <c r="CM47" s="163"/>
      <c r="CN47" s="163"/>
      <c r="CO47" s="163"/>
      <c r="CP47" s="163"/>
      <c r="CQ47" s="164">
        <f t="shared" ref="CQ47:CQ56" si="97">CJ47+CK47-CL47+SUM(CM47:CP47)</f>
        <v>0</v>
      </c>
      <c r="CR47" s="167">
        <f t="shared" ref="CR47:CR56" si="98">CI47</f>
        <v>0</v>
      </c>
      <c r="CS47" s="163"/>
      <c r="CT47" s="163"/>
      <c r="CU47" s="163"/>
      <c r="CV47" s="165">
        <f t="shared" si="88"/>
        <v>0</v>
      </c>
      <c r="CW47" s="162"/>
      <c r="CX47" s="163"/>
      <c r="CY47" s="167">
        <f t="shared" si="89"/>
        <v>0</v>
      </c>
      <c r="CZ47" s="168">
        <f t="shared" si="90"/>
        <v>0</v>
      </c>
      <c r="DA47" s="169"/>
      <c r="DB47" s="163"/>
      <c r="DC47" s="158">
        <f t="shared" si="35"/>
        <v>0</v>
      </c>
      <c r="DD47" s="170">
        <v>0</v>
      </c>
      <c r="DE47" s="158">
        <f t="shared" si="92"/>
        <v>0</v>
      </c>
    </row>
    <row r="48" spans="1:109" s="161" customFormat="1" ht="15" thickBot="1" x14ac:dyDescent="0.25">
      <c r="A48" s="1">
        <v>18</v>
      </c>
      <c r="B48" s="1"/>
      <c r="C48" s="5" t="s">
        <v>4</v>
      </c>
      <c r="D48" s="8">
        <v>1518</v>
      </c>
      <c r="E48" s="162"/>
      <c r="F48" s="163"/>
      <c r="G48" s="163"/>
      <c r="H48" s="163"/>
      <c r="I48" s="164">
        <f t="shared" si="56"/>
        <v>0</v>
      </c>
      <c r="J48" s="163"/>
      <c r="K48" s="163"/>
      <c r="L48" s="163"/>
      <c r="M48" s="163"/>
      <c r="N48" s="165">
        <f t="shared" si="57"/>
        <v>0</v>
      </c>
      <c r="O48" s="166">
        <f t="shared" si="58"/>
        <v>0</v>
      </c>
      <c r="P48" s="163"/>
      <c r="Q48" s="163"/>
      <c r="R48" s="163"/>
      <c r="S48" s="164">
        <f t="shared" si="59"/>
        <v>0</v>
      </c>
      <c r="T48" s="167">
        <f t="shared" si="60"/>
        <v>0</v>
      </c>
      <c r="U48" s="163"/>
      <c r="V48" s="163"/>
      <c r="W48" s="163"/>
      <c r="X48" s="165">
        <f t="shared" si="61"/>
        <v>0</v>
      </c>
      <c r="Y48" s="166">
        <f t="shared" si="62"/>
        <v>0</v>
      </c>
      <c r="Z48" s="163"/>
      <c r="AA48" s="163"/>
      <c r="AB48" s="163"/>
      <c r="AC48" s="164">
        <f t="shared" si="63"/>
        <v>0</v>
      </c>
      <c r="AD48" s="167">
        <f t="shared" si="64"/>
        <v>0</v>
      </c>
      <c r="AE48" s="163"/>
      <c r="AF48" s="163"/>
      <c r="AG48" s="163"/>
      <c r="AH48" s="165">
        <f t="shared" si="65"/>
        <v>0</v>
      </c>
      <c r="AI48" s="166">
        <f t="shared" si="66"/>
        <v>0</v>
      </c>
      <c r="AJ48" s="163"/>
      <c r="AK48" s="163"/>
      <c r="AL48" s="163"/>
      <c r="AM48" s="164">
        <f t="shared" si="67"/>
        <v>0</v>
      </c>
      <c r="AN48" s="167">
        <f t="shared" si="68"/>
        <v>0</v>
      </c>
      <c r="AO48" s="163"/>
      <c r="AP48" s="163"/>
      <c r="AQ48" s="163"/>
      <c r="AR48" s="165">
        <f t="shared" si="69"/>
        <v>0</v>
      </c>
      <c r="AS48" s="166">
        <f t="shared" si="70"/>
        <v>0</v>
      </c>
      <c r="AT48" s="163"/>
      <c r="AU48" s="163"/>
      <c r="AV48" s="163"/>
      <c r="AW48" s="164">
        <f t="shared" si="71"/>
        <v>0</v>
      </c>
      <c r="AX48" s="167">
        <f t="shared" si="72"/>
        <v>0</v>
      </c>
      <c r="AY48" s="163"/>
      <c r="AZ48" s="163"/>
      <c r="BA48" s="163"/>
      <c r="BB48" s="165">
        <f t="shared" si="73"/>
        <v>0</v>
      </c>
      <c r="BC48" s="166">
        <f t="shared" si="91"/>
        <v>0</v>
      </c>
      <c r="BD48" s="163"/>
      <c r="BE48" s="163"/>
      <c r="BF48" s="163"/>
      <c r="BG48" s="164">
        <f t="shared" si="74"/>
        <v>0</v>
      </c>
      <c r="BH48" s="167">
        <f t="shared" si="75"/>
        <v>0</v>
      </c>
      <c r="BI48" s="163"/>
      <c r="BJ48" s="163"/>
      <c r="BK48" s="163"/>
      <c r="BL48" s="165">
        <f t="shared" si="76"/>
        <v>0</v>
      </c>
      <c r="BM48" s="166">
        <f t="shared" si="93"/>
        <v>0</v>
      </c>
      <c r="BN48" s="163"/>
      <c r="BO48" s="163"/>
      <c r="BP48" s="163"/>
      <c r="BQ48" s="164">
        <f t="shared" si="78"/>
        <v>0</v>
      </c>
      <c r="BR48" s="167">
        <f t="shared" si="79"/>
        <v>0</v>
      </c>
      <c r="BS48" s="163"/>
      <c r="BT48" s="163"/>
      <c r="BU48" s="163"/>
      <c r="BV48" s="165">
        <f t="shared" si="94"/>
        <v>0</v>
      </c>
      <c r="BW48" s="166">
        <f t="shared" si="81"/>
        <v>0</v>
      </c>
      <c r="BX48" s="163"/>
      <c r="BY48" s="163"/>
      <c r="BZ48" s="163"/>
      <c r="CA48" s="163"/>
      <c r="CB48" s="163"/>
      <c r="CC48" s="163"/>
      <c r="CD48" s="164">
        <f t="shared" si="95"/>
        <v>0</v>
      </c>
      <c r="CE48" s="167">
        <f t="shared" si="96"/>
        <v>0</v>
      </c>
      <c r="CF48" s="163"/>
      <c r="CG48" s="163"/>
      <c r="CH48" s="163"/>
      <c r="CI48" s="165">
        <f t="shared" si="84"/>
        <v>0</v>
      </c>
      <c r="CJ48" s="166">
        <f t="shared" si="85"/>
        <v>0</v>
      </c>
      <c r="CK48" s="163"/>
      <c r="CL48" s="163"/>
      <c r="CM48" s="163"/>
      <c r="CN48" s="163"/>
      <c r="CO48" s="163"/>
      <c r="CP48" s="163"/>
      <c r="CQ48" s="164">
        <f t="shared" si="97"/>
        <v>0</v>
      </c>
      <c r="CR48" s="167">
        <f t="shared" si="98"/>
        <v>0</v>
      </c>
      <c r="CS48" s="163"/>
      <c r="CT48" s="163"/>
      <c r="CU48" s="163"/>
      <c r="CV48" s="165">
        <f t="shared" si="88"/>
        <v>0</v>
      </c>
      <c r="CW48" s="162"/>
      <c r="CX48" s="163"/>
      <c r="CY48" s="167">
        <f t="shared" si="89"/>
        <v>0</v>
      </c>
      <c r="CZ48" s="168">
        <f t="shared" si="90"/>
        <v>0</v>
      </c>
      <c r="DA48" s="169"/>
      <c r="DB48" s="163"/>
      <c r="DC48" s="158">
        <f t="shared" si="35"/>
        <v>0</v>
      </c>
      <c r="DD48" s="170"/>
      <c r="DE48" s="158">
        <f t="shared" si="92"/>
        <v>0</v>
      </c>
    </row>
    <row r="49" spans="1:109" s="161" customFormat="1" ht="15" thickBot="1" x14ac:dyDescent="0.25">
      <c r="A49" s="1">
        <v>19</v>
      </c>
      <c r="B49" s="1"/>
      <c r="C49" s="5" t="s">
        <v>17</v>
      </c>
      <c r="D49" s="8">
        <v>1525</v>
      </c>
      <c r="E49" s="175"/>
      <c r="F49" s="176"/>
      <c r="G49" s="176"/>
      <c r="H49" s="176"/>
      <c r="I49" s="164">
        <f t="shared" si="56"/>
        <v>0</v>
      </c>
      <c r="J49" s="176"/>
      <c r="K49" s="176"/>
      <c r="L49" s="176"/>
      <c r="M49" s="176"/>
      <c r="N49" s="165">
        <f t="shared" si="57"/>
        <v>0</v>
      </c>
      <c r="O49" s="166">
        <f t="shared" si="58"/>
        <v>0</v>
      </c>
      <c r="P49" s="176"/>
      <c r="Q49" s="176"/>
      <c r="R49" s="176"/>
      <c r="S49" s="164">
        <f t="shared" si="59"/>
        <v>0</v>
      </c>
      <c r="T49" s="167">
        <f t="shared" si="60"/>
        <v>0</v>
      </c>
      <c r="U49" s="176"/>
      <c r="V49" s="176"/>
      <c r="W49" s="176"/>
      <c r="X49" s="165">
        <f t="shared" si="61"/>
        <v>0</v>
      </c>
      <c r="Y49" s="166">
        <f t="shared" si="62"/>
        <v>0</v>
      </c>
      <c r="Z49" s="176"/>
      <c r="AA49" s="176"/>
      <c r="AB49" s="176"/>
      <c r="AC49" s="164">
        <f t="shared" si="63"/>
        <v>0</v>
      </c>
      <c r="AD49" s="167">
        <f t="shared" si="64"/>
        <v>0</v>
      </c>
      <c r="AE49" s="176"/>
      <c r="AF49" s="176"/>
      <c r="AG49" s="176"/>
      <c r="AH49" s="165">
        <f t="shared" si="65"/>
        <v>0</v>
      </c>
      <c r="AI49" s="166">
        <f t="shared" si="66"/>
        <v>0</v>
      </c>
      <c r="AJ49" s="176"/>
      <c r="AK49" s="176"/>
      <c r="AL49" s="176"/>
      <c r="AM49" s="164">
        <f t="shared" si="67"/>
        <v>0</v>
      </c>
      <c r="AN49" s="167">
        <f t="shared" si="68"/>
        <v>0</v>
      </c>
      <c r="AO49" s="176"/>
      <c r="AP49" s="176"/>
      <c r="AQ49" s="176"/>
      <c r="AR49" s="165">
        <f t="shared" si="69"/>
        <v>0</v>
      </c>
      <c r="AS49" s="166">
        <f t="shared" si="70"/>
        <v>0</v>
      </c>
      <c r="AT49" s="176"/>
      <c r="AU49" s="176"/>
      <c r="AV49" s="176"/>
      <c r="AW49" s="164">
        <f t="shared" si="71"/>
        <v>0</v>
      </c>
      <c r="AX49" s="167">
        <f t="shared" si="72"/>
        <v>0</v>
      </c>
      <c r="AY49" s="176"/>
      <c r="AZ49" s="176"/>
      <c r="BA49" s="176"/>
      <c r="BB49" s="165">
        <f t="shared" si="73"/>
        <v>0</v>
      </c>
      <c r="BC49" s="166">
        <f t="shared" si="91"/>
        <v>0</v>
      </c>
      <c r="BD49" s="163"/>
      <c r="BE49" s="163"/>
      <c r="BF49" s="163"/>
      <c r="BG49" s="164">
        <f t="shared" si="74"/>
        <v>0</v>
      </c>
      <c r="BH49" s="167">
        <f t="shared" si="75"/>
        <v>0</v>
      </c>
      <c r="BI49" s="163"/>
      <c r="BJ49" s="176"/>
      <c r="BK49" s="176"/>
      <c r="BL49" s="165">
        <f t="shared" si="76"/>
        <v>0</v>
      </c>
      <c r="BM49" s="166">
        <f t="shared" si="93"/>
        <v>0</v>
      </c>
      <c r="BN49" s="163"/>
      <c r="BO49" s="163"/>
      <c r="BP49" s="163"/>
      <c r="BQ49" s="164">
        <f t="shared" si="78"/>
        <v>0</v>
      </c>
      <c r="BR49" s="167">
        <f t="shared" si="79"/>
        <v>0</v>
      </c>
      <c r="BS49" s="163"/>
      <c r="BT49" s="176"/>
      <c r="BU49" s="176"/>
      <c r="BV49" s="165">
        <f t="shared" si="94"/>
        <v>0</v>
      </c>
      <c r="BW49" s="166">
        <f t="shared" si="81"/>
        <v>0</v>
      </c>
      <c r="BX49" s="163"/>
      <c r="BY49" s="163"/>
      <c r="BZ49" s="163"/>
      <c r="CA49" s="163"/>
      <c r="CB49" s="163"/>
      <c r="CC49" s="163"/>
      <c r="CD49" s="164">
        <f t="shared" si="95"/>
        <v>0</v>
      </c>
      <c r="CE49" s="167">
        <f t="shared" si="96"/>
        <v>0</v>
      </c>
      <c r="CF49" s="163"/>
      <c r="CG49" s="176"/>
      <c r="CH49" s="176"/>
      <c r="CI49" s="165">
        <f t="shared" si="84"/>
        <v>0</v>
      </c>
      <c r="CJ49" s="166">
        <f t="shared" si="85"/>
        <v>0</v>
      </c>
      <c r="CK49" s="163"/>
      <c r="CL49" s="163"/>
      <c r="CM49" s="163"/>
      <c r="CN49" s="163"/>
      <c r="CO49" s="163"/>
      <c r="CP49" s="163"/>
      <c r="CQ49" s="164">
        <f t="shared" si="97"/>
        <v>0</v>
      </c>
      <c r="CR49" s="167">
        <f t="shared" si="98"/>
        <v>0</v>
      </c>
      <c r="CS49" s="163"/>
      <c r="CT49" s="176"/>
      <c r="CU49" s="176"/>
      <c r="CV49" s="165">
        <f t="shared" si="88"/>
        <v>0</v>
      </c>
      <c r="CW49" s="162"/>
      <c r="CX49" s="163"/>
      <c r="CY49" s="167">
        <f t="shared" si="89"/>
        <v>0</v>
      </c>
      <c r="CZ49" s="168">
        <f t="shared" si="90"/>
        <v>0</v>
      </c>
      <c r="DA49" s="169"/>
      <c r="DB49" s="163"/>
      <c r="DC49" s="158">
        <f t="shared" si="35"/>
        <v>0</v>
      </c>
      <c r="DD49" s="170"/>
      <c r="DE49" s="158">
        <f t="shared" si="92"/>
        <v>0</v>
      </c>
    </row>
    <row r="50" spans="1:109" s="161" customFormat="1" ht="15" thickBot="1" x14ac:dyDescent="0.25">
      <c r="A50" s="1">
        <v>20</v>
      </c>
      <c r="B50" s="1"/>
      <c r="C50" s="5" t="s">
        <v>64</v>
      </c>
      <c r="D50" s="8">
        <v>1531</v>
      </c>
      <c r="E50" s="173"/>
      <c r="F50" s="174"/>
      <c r="G50" s="174"/>
      <c r="H50" s="174"/>
      <c r="I50" s="164"/>
      <c r="J50" s="174"/>
      <c r="K50" s="174"/>
      <c r="L50" s="174"/>
      <c r="M50" s="174"/>
      <c r="N50" s="165"/>
      <c r="O50" s="166"/>
      <c r="P50" s="174"/>
      <c r="Q50" s="174"/>
      <c r="R50" s="174"/>
      <c r="S50" s="164"/>
      <c r="T50" s="167"/>
      <c r="U50" s="174"/>
      <c r="V50" s="174"/>
      <c r="W50" s="174"/>
      <c r="X50" s="165"/>
      <c r="Y50" s="166"/>
      <c r="Z50" s="174"/>
      <c r="AA50" s="174"/>
      <c r="AB50" s="174"/>
      <c r="AC50" s="164"/>
      <c r="AD50" s="174"/>
      <c r="AE50" s="174"/>
      <c r="AF50" s="174"/>
      <c r="AG50" s="174"/>
      <c r="AH50" s="165"/>
      <c r="AI50" s="166"/>
      <c r="AJ50" s="174"/>
      <c r="AK50" s="174"/>
      <c r="AL50" s="174"/>
      <c r="AM50" s="164"/>
      <c r="AN50" s="174"/>
      <c r="AO50" s="174"/>
      <c r="AP50" s="174"/>
      <c r="AQ50" s="174"/>
      <c r="AR50" s="165"/>
      <c r="AS50" s="177"/>
      <c r="AT50" s="176"/>
      <c r="AU50" s="176"/>
      <c r="AV50" s="176"/>
      <c r="AW50" s="164">
        <f t="shared" si="71"/>
        <v>0</v>
      </c>
      <c r="AX50" s="167">
        <f t="shared" si="72"/>
        <v>0</v>
      </c>
      <c r="AY50" s="176"/>
      <c r="AZ50" s="176"/>
      <c r="BA50" s="176"/>
      <c r="BB50" s="165">
        <f t="shared" si="73"/>
        <v>0</v>
      </c>
      <c r="BC50" s="166">
        <f t="shared" si="91"/>
        <v>0</v>
      </c>
      <c r="BD50" s="163"/>
      <c r="BE50" s="163"/>
      <c r="BF50" s="163"/>
      <c r="BG50" s="164">
        <f t="shared" si="74"/>
        <v>0</v>
      </c>
      <c r="BH50" s="167">
        <f t="shared" si="75"/>
        <v>0</v>
      </c>
      <c r="BI50" s="163"/>
      <c r="BJ50" s="163"/>
      <c r="BK50" s="163"/>
      <c r="BL50" s="165">
        <f t="shared" si="76"/>
        <v>0</v>
      </c>
      <c r="BM50" s="166">
        <f t="shared" si="93"/>
        <v>0</v>
      </c>
      <c r="BN50" s="163"/>
      <c r="BO50" s="163"/>
      <c r="BP50" s="163"/>
      <c r="BQ50" s="164">
        <f t="shared" si="78"/>
        <v>0</v>
      </c>
      <c r="BR50" s="167">
        <f t="shared" si="79"/>
        <v>0</v>
      </c>
      <c r="BS50" s="163"/>
      <c r="BT50" s="163"/>
      <c r="BU50" s="176"/>
      <c r="BV50" s="165">
        <f t="shared" si="94"/>
        <v>0</v>
      </c>
      <c r="BW50" s="166">
        <f t="shared" si="81"/>
        <v>0</v>
      </c>
      <c r="BX50" s="163"/>
      <c r="BY50" s="163"/>
      <c r="BZ50" s="163"/>
      <c r="CA50" s="163"/>
      <c r="CB50" s="163"/>
      <c r="CC50" s="163"/>
      <c r="CD50" s="164">
        <f t="shared" si="95"/>
        <v>0</v>
      </c>
      <c r="CE50" s="167">
        <f t="shared" si="96"/>
        <v>0</v>
      </c>
      <c r="CF50" s="163"/>
      <c r="CG50" s="163"/>
      <c r="CH50" s="176"/>
      <c r="CI50" s="165">
        <f t="shared" si="84"/>
        <v>0</v>
      </c>
      <c r="CJ50" s="166">
        <f t="shared" si="85"/>
        <v>0</v>
      </c>
      <c r="CK50" s="163"/>
      <c r="CL50" s="163"/>
      <c r="CM50" s="163"/>
      <c r="CN50" s="163"/>
      <c r="CO50" s="163"/>
      <c r="CP50" s="163"/>
      <c r="CQ50" s="164">
        <f t="shared" si="97"/>
        <v>0</v>
      </c>
      <c r="CR50" s="167">
        <f t="shared" si="98"/>
        <v>0</v>
      </c>
      <c r="CS50" s="163"/>
      <c r="CT50" s="163"/>
      <c r="CU50" s="176"/>
      <c r="CV50" s="165">
        <f t="shared" si="88"/>
        <v>0</v>
      </c>
      <c r="CW50" s="163"/>
      <c r="CX50" s="163"/>
      <c r="CY50" s="167">
        <f t="shared" si="89"/>
        <v>0</v>
      </c>
      <c r="CZ50" s="168">
        <f t="shared" si="90"/>
        <v>0</v>
      </c>
      <c r="DA50" s="169"/>
      <c r="DB50" s="163"/>
      <c r="DC50" s="158">
        <f t="shared" si="35"/>
        <v>0</v>
      </c>
      <c r="DD50" s="170"/>
      <c r="DE50" s="158">
        <f t="shared" si="92"/>
        <v>0</v>
      </c>
    </row>
    <row r="51" spans="1:109" s="161" customFormat="1" ht="15" thickBot="1" x14ac:dyDescent="0.25">
      <c r="A51" s="1">
        <v>21</v>
      </c>
      <c r="B51" s="1"/>
      <c r="C51" s="5" t="s">
        <v>65</v>
      </c>
      <c r="D51" s="8">
        <v>1532</v>
      </c>
      <c r="E51" s="173"/>
      <c r="F51" s="174"/>
      <c r="G51" s="174"/>
      <c r="H51" s="174"/>
      <c r="I51" s="164"/>
      <c r="J51" s="174"/>
      <c r="K51" s="174"/>
      <c r="L51" s="174"/>
      <c r="M51" s="174"/>
      <c r="N51" s="165"/>
      <c r="O51" s="166"/>
      <c r="P51" s="174"/>
      <c r="Q51" s="174"/>
      <c r="R51" s="174"/>
      <c r="S51" s="164"/>
      <c r="T51" s="167"/>
      <c r="U51" s="174"/>
      <c r="V51" s="174"/>
      <c r="W51" s="174"/>
      <c r="X51" s="165"/>
      <c r="Y51" s="166"/>
      <c r="Z51" s="174"/>
      <c r="AA51" s="174"/>
      <c r="AB51" s="174"/>
      <c r="AC51" s="164"/>
      <c r="AD51" s="174"/>
      <c r="AE51" s="174"/>
      <c r="AF51" s="174"/>
      <c r="AG51" s="174"/>
      <c r="AH51" s="165"/>
      <c r="AI51" s="166"/>
      <c r="AJ51" s="174"/>
      <c r="AK51" s="174"/>
      <c r="AL51" s="174"/>
      <c r="AM51" s="164"/>
      <c r="AN51" s="174"/>
      <c r="AO51" s="174"/>
      <c r="AP51" s="174"/>
      <c r="AQ51" s="174"/>
      <c r="AR51" s="165"/>
      <c r="AS51" s="177"/>
      <c r="AT51" s="176"/>
      <c r="AU51" s="176"/>
      <c r="AV51" s="176"/>
      <c r="AW51" s="164">
        <f t="shared" si="71"/>
        <v>0</v>
      </c>
      <c r="AX51" s="167">
        <f t="shared" si="72"/>
        <v>0</v>
      </c>
      <c r="AY51" s="176"/>
      <c r="AZ51" s="176"/>
      <c r="BA51" s="176"/>
      <c r="BB51" s="165">
        <f t="shared" si="73"/>
        <v>0</v>
      </c>
      <c r="BC51" s="166">
        <f t="shared" si="91"/>
        <v>0</v>
      </c>
      <c r="BD51" s="163"/>
      <c r="BE51" s="163"/>
      <c r="BF51" s="163"/>
      <c r="BG51" s="164">
        <f t="shared" si="74"/>
        <v>0</v>
      </c>
      <c r="BH51" s="167">
        <f t="shared" si="75"/>
        <v>0</v>
      </c>
      <c r="BI51" s="163"/>
      <c r="BJ51" s="163"/>
      <c r="BK51" s="163"/>
      <c r="BL51" s="165">
        <f t="shared" si="76"/>
        <v>0</v>
      </c>
      <c r="BM51" s="166">
        <f t="shared" si="93"/>
        <v>0</v>
      </c>
      <c r="BN51" s="163"/>
      <c r="BO51" s="163"/>
      <c r="BP51" s="163"/>
      <c r="BQ51" s="164">
        <f t="shared" si="78"/>
        <v>0</v>
      </c>
      <c r="BR51" s="167">
        <f t="shared" si="79"/>
        <v>0</v>
      </c>
      <c r="BS51" s="163"/>
      <c r="BT51" s="163"/>
      <c r="BU51" s="176"/>
      <c r="BV51" s="165">
        <f t="shared" si="94"/>
        <v>0</v>
      </c>
      <c r="BW51" s="166">
        <f t="shared" si="81"/>
        <v>0</v>
      </c>
      <c r="BX51" s="163"/>
      <c r="BY51" s="163"/>
      <c r="BZ51" s="163"/>
      <c r="CA51" s="163"/>
      <c r="CB51" s="163"/>
      <c r="CC51" s="163"/>
      <c r="CD51" s="164">
        <f t="shared" si="95"/>
        <v>0</v>
      </c>
      <c r="CE51" s="167">
        <f t="shared" si="96"/>
        <v>0</v>
      </c>
      <c r="CF51" s="163"/>
      <c r="CG51" s="163"/>
      <c r="CH51" s="176"/>
      <c r="CI51" s="165">
        <f t="shared" si="84"/>
        <v>0</v>
      </c>
      <c r="CJ51" s="166">
        <f t="shared" si="85"/>
        <v>0</v>
      </c>
      <c r="CK51" s="163"/>
      <c r="CL51" s="163"/>
      <c r="CM51" s="163"/>
      <c r="CN51" s="163"/>
      <c r="CO51" s="163"/>
      <c r="CP51" s="163"/>
      <c r="CQ51" s="164">
        <f t="shared" si="97"/>
        <v>0</v>
      </c>
      <c r="CR51" s="167">
        <f t="shared" si="98"/>
        <v>0</v>
      </c>
      <c r="CS51" s="163"/>
      <c r="CT51" s="163"/>
      <c r="CU51" s="176"/>
      <c r="CV51" s="165">
        <f t="shared" si="88"/>
        <v>0</v>
      </c>
      <c r="CW51" s="163"/>
      <c r="CX51" s="163"/>
      <c r="CY51" s="167">
        <f t="shared" si="89"/>
        <v>0</v>
      </c>
      <c r="CZ51" s="168">
        <f t="shared" si="90"/>
        <v>0</v>
      </c>
      <c r="DA51" s="169"/>
      <c r="DB51" s="163"/>
      <c r="DC51" s="158">
        <f t="shared" si="35"/>
        <v>0</v>
      </c>
      <c r="DD51" s="170"/>
      <c r="DE51" s="158">
        <f t="shared" si="92"/>
        <v>0</v>
      </c>
    </row>
    <row r="52" spans="1:109" s="161" customFormat="1" ht="15" thickBot="1" x14ac:dyDescent="0.25">
      <c r="A52" s="1">
        <v>22</v>
      </c>
      <c r="B52" s="1"/>
      <c r="C52" s="9" t="s">
        <v>41</v>
      </c>
      <c r="D52" s="8">
        <v>1533</v>
      </c>
      <c r="E52" s="173"/>
      <c r="F52" s="174"/>
      <c r="G52" s="174"/>
      <c r="H52" s="174"/>
      <c r="I52" s="164"/>
      <c r="J52" s="174"/>
      <c r="K52" s="174"/>
      <c r="L52" s="174"/>
      <c r="M52" s="174"/>
      <c r="N52" s="165"/>
      <c r="O52" s="166"/>
      <c r="P52" s="174"/>
      <c r="Q52" s="174"/>
      <c r="R52" s="174"/>
      <c r="S52" s="164"/>
      <c r="T52" s="167"/>
      <c r="U52" s="174"/>
      <c r="V52" s="174"/>
      <c r="W52" s="174"/>
      <c r="X52" s="165"/>
      <c r="Y52" s="166"/>
      <c r="Z52" s="174"/>
      <c r="AA52" s="174"/>
      <c r="AB52" s="174"/>
      <c r="AC52" s="164"/>
      <c r="AD52" s="174"/>
      <c r="AE52" s="174"/>
      <c r="AF52" s="174"/>
      <c r="AG52" s="174"/>
      <c r="AH52" s="165"/>
      <c r="AI52" s="166"/>
      <c r="AJ52" s="174"/>
      <c r="AK52" s="174"/>
      <c r="AL52" s="174"/>
      <c r="AM52" s="164"/>
      <c r="AN52" s="174"/>
      <c r="AO52" s="174"/>
      <c r="AP52" s="174"/>
      <c r="AQ52" s="174"/>
      <c r="AR52" s="165"/>
      <c r="AS52" s="177"/>
      <c r="AT52" s="176"/>
      <c r="AU52" s="176"/>
      <c r="AV52" s="176"/>
      <c r="AW52" s="164">
        <f t="shared" si="71"/>
        <v>0</v>
      </c>
      <c r="AX52" s="167">
        <f t="shared" si="72"/>
        <v>0</v>
      </c>
      <c r="AY52" s="176"/>
      <c r="AZ52" s="176"/>
      <c r="BA52" s="176"/>
      <c r="BB52" s="165">
        <f t="shared" si="73"/>
        <v>0</v>
      </c>
      <c r="BC52" s="166">
        <f t="shared" si="91"/>
        <v>0</v>
      </c>
      <c r="BD52" s="163"/>
      <c r="BE52" s="163"/>
      <c r="BF52" s="163"/>
      <c r="BG52" s="164">
        <f t="shared" si="74"/>
        <v>0</v>
      </c>
      <c r="BH52" s="167">
        <f t="shared" si="75"/>
        <v>0</v>
      </c>
      <c r="BI52" s="163"/>
      <c r="BJ52" s="163"/>
      <c r="BK52" s="163"/>
      <c r="BL52" s="165">
        <f t="shared" si="76"/>
        <v>0</v>
      </c>
      <c r="BM52" s="166">
        <f t="shared" si="93"/>
        <v>0</v>
      </c>
      <c r="BN52" s="163"/>
      <c r="BO52" s="163"/>
      <c r="BP52" s="163"/>
      <c r="BQ52" s="164">
        <f t="shared" si="78"/>
        <v>0</v>
      </c>
      <c r="BR52" s="167">
        <f t="shared" si="79"/>
        <v>0</v>
      </c>
      <c r="BS52" s="163"/>
      <c r="BT52" s="163"/>
      <c r="BU52" s="176"/>
      <c r="BV52" s="165">
        <f t="shared" si="94"/>
        <v>0</v>
      </c>
      <c r="BW52" s="166">
        <f t="shared" si="81"/>
        <v>0</v>
      </c>
      <c r="BX52" s="163"/>
      <c r="BY52" s="163"/>
      <c r="BZ52" s="163"/>
      <c r="CA52" s="163"/>
      <c r="CB52" s="163"/>
      <c r="CC52" s="163"/>
      <c r="CD52" s="164">
        <f t="shared" si="95"/>
        <v>0</v>
      </c>
      <c r="CE52" s="167">
        <f t="shared" si="96"/>
        <v>0</v>
      </c>
      <c r="CF52" s="163"/>
      <c r="CG52" s="163"/>
      <c r="CH52" s="176"/>
      <c r="CI52" s="165">
        <f t="shared" si="84"/>
        <v>0</v>
      </c>
      <c r="CJ52" s="166">
        <f t="shared" si="85"/>
        <v>0</v>
      </c>
      <c r="CK52" s="163"/>
      <c r="CL52" s="163"/>
      <c r="CM52" s="163"/>
      <c r="CN52" s="163"/>
      <c r="CO52" s="163"/>
      <c r="CP52" s="163"/>
      <c r="CQ52" s="164">
        <f t="shared" si="97"/>
        <v>0</v>
      </c>
      <c r="CR52" s="167">
        <f t="shared" si="98"/>
        <v>0</v>
      </c>
      <c r="CS52" s="163"/>
      <c r="CT52" s="163"/>
      <c r="CU52" s="176"/>
      <c r="CV52" s="165">
        <f t="shared" si="88"/>
        <v>0</v>
      </c>
      <c r="CW52" s="163"/>
      <c r="CX52" s="163"/>
      <c r="CY52" s="167">
        <f t="shared" si="89"/>
        <v>0</v>
      </c>
      <c r="CZ52" s="168">
        <f t="shared" si="90"/>
        <v>0</v>
      </c>
      <c r="DA52" s="169"/>
      <c r="DB52" s="163"/>
      <c r="DC52" s="158">
        <f t="shared" si="35"/>
        <v>0</v>
      </c>
      <c r="DD52" s="170"/>
      <c r="DE52" s="158">
        <f t="shared" si="92"/>
        <v>0</v>
      </c>
    </row>
    <row r="53" spans="1:109" s="161" customFormat="1" ht="15" thickBot="1" x14ac:dyDescent="0.25">
      <c r="A53" s="1">
        <v>23</v>
      </c>
      <c r="B53" s="1"/>
      <c r="C53" s="5" t="s">
        <v>32</v>
      </c>
      <c r="D53" s="8">
        <v>1534</v>
      </c>
      <c r="E53" s="173"/>
      <c r="F53" s="174"/>
      <c r="G53" s="174"/>
      <c r="H53" s="174"/>
      <c r="I53" s="164"/>
      <c r="J53" s="174"/>
      <c r="K53" s="174"/>
      <c r="L53" s="174"/>
      <c r="M53" s="174"/>
      <c r="N53" s="165"/>
      <c r="O53" s="166"/>
      <c r="P53" s="174"/>
      <c r="Q53" s="174"/>
      <c r="R53" s="174"/>
      <c r="S53" s="164"/>
      <c r="T53" s="167"/>
      <c r="U53" s="174"/>
      <c r="V53" s="174"/>
      <c r="W53" s="174"/>
      <c r="X53" s="165"/>
      <c r="Y53" s="166"/>
      <c r="Z53" s="174"/>
      <c r="AA53" s="174"/>
      <c r="AB53" s="174"/>
      <c r="AC53" s="164"/>
      <c r="AD53" s="174"/>
      <c r="AE53" s="174"/>
      <c r="AF53" s="174"/>
      <c r="AG53" s="174"/>
      <c r="AH53" s="165"/>
      <c r="AI53" s="166"/>
      <c r="AJ53" s="174"/>
      <c r="AK53" s="174"/>
      <c r="AL53" s="174"/>
      <c r="AM53" s="164"/>
      <c r="AN53" s="174"/>
      <c r="AO53" s="174"/>
      <c r="AP53" s="174"/>
      <c r="AQ53" s="174"/>
      <c r="AR53" s="165"/>
      <c r="AS53" s="177"/>
      <c r="AT53" s="176"/>
      <c r="AU53" s="176"/>
      <c r="AV53" s="176"/>
      <c r="AW53" s="164">
        <f t="shared" si="71"/>
        <v>0</v>
      </c>
      <c r="AX53" s="167">
        <f t="shared" si="72"/>
        <v>0</v>
      </c>
      <c r="AY53" s="176"/>
      <c r="AZ53" s="176"/>
      <c r="BA53" s="176"/>
      <c r="BB53" s="165">
        <f t="shared" si="73"/>
        <v>0</v>
      </c>
      <c r="BC53" s="166">
        <f t="shared" si="91"/>
        <v>0</v>
      </c>
      <c r="BD53" s="163"/>
      <c r="BE53" s="163"/>
      <c r="BF53" s="163"/>
      <c r="BG53" s="164">
        <f t="shared" si="74"/>
        <v>0</v>
      </c>
      <c r="BH53" s="167">
        <f t="shared" si="75"/>
        <v>0</v>
      </c>
      <c r="BI53" s="163"/>
      <c r="BJ53" s="163"/>
      <c r="BK53" s="163"/>
      <c r="BL53" s="165">
        <f t="shared" si="76"/>
        <v>0</v>
      </c>
      <c r="BM53" s="166">
        <f t="shared" si="93"/>
        <v>0</v>
      </c>
      <c r="BN53" s="163">
        <v>1611.01</v>
      </c>
      <c r="BO53" s="163"/>
      <c r="BP53" s="163"/>
      <c r="BQ53" s="164">
        <f t="shared" si="78"/>
        <v>1611.01</v>
      </c>
      <c r="BR53" s="167">
        <f t="shared" si="79"/>
        <v>0</v>
      </c>
      <c r="BS53" s="163">
        <v>4.34</v>
      </c>
      <c r="BT53" s="163"/>
      <c r="BU53" s="176"/>
      <c r="BV53" s="165">
        <f t="shared" si="94"/>
        <v>4.34</v>
      </c>
      <c r="BW53" s="166">
        <f t="shared" si="81"/>
        <v>1611.01</v>
      </c>
      <c r="BX53" s="163"/>
      <c r="BY53" s="163"/>
      <c r="BZ53" s="163"/>
      <c r="CA53" s="163"/>
      <c r="CB53" s="163"/>
      <c r="CC53" s="163"/>
      <c r="CD53" s="164">
        <f t="shared" si="95"/>
        <v>1611.01</v>
      </c>
      <c r="CE53" s="167">
        <f t="shared" si="96"/>
        <v>4.34</v>
      </c>
      <c r="CF53" s="163">
        <v>24</v>
      </c>
      <c r="CG53" s="163"/>
      <c r="CH53" s="176"/>
      <c r="CI53" s="165">
        <f t="shared" si="84"/>
        <v>28.34</v>
      </c>
      <c r="CJ53" s="166">
        <f t="shared" si="85"/>
        <v>1611.01</v>
      </c>
      <c r="CK53" s="163"/>
      <c r="CL53" s="163"/>
      <c r="CM53" s="163"/>
      <c r="CN53" s="163"/>
      <c r="CO53" s="163"/>
      <c r="CP53" s="163"/>
      <c r="CQ53" s="164">
        <f t="shared" si="97"/>
        <v>1611.01</v>
      </c>
      <c r="CR53" s="167">
        <f t="shared" si="98"/>
        <v>28.34</v>
      </c>
      <c r="CS53" s="163">
        <v>23.69</v>
      </c>
      <c r="CT53" s="163"/>
      <c r="CU53" s="176"/>
      <c r="CV53" s="165">
        <f t="shared" si="88"/>
        <v>52.03</v>
      </c>
      <c r="CW53" s="163"/>
      <c r="CX53" s="163"/>
      <c r="CY53" s="167">
        <f t="shared" si="89"/>
        <v>1611.01</v>
      </c>
      <c r="CZ53" s="168">
        <f t="shared" si="90"/>
        <v>52.03</v>
      </c>
      <c r="DA53" s="169">
        <f>+CY53*0.0147</f>
        <v>23.681846999999998</v>
      </c>
      <c r="DB53" s="222">
        <f>ROUND(+CY53*0.0147*120/365,0)</f>
        <v>8</v>
      </c>
      <c r="DC53" s="158">
        <f t="shared" si="35"/>
        <v>1694.721847</v>
      </c>
      <c r="DD53" s="170">
        <v>1662.7500000000002</v>
      </c>
      <c r="DE53" s="158">
        <f t="shared" si="92"/>
        <v>-0.28999999999973625</v>
      </c>
    </row>
    <row r="54" spans="1:109" s="161" customFormat="1" ht="15" thickBot="1" x14ac:dyDescent="0.25">
      <c r="A54" s="1">
        <v>24</v>
      </c>
      <c r="B54" s="1"/>
      <c r="C54" s="5" t="s">
        <v>33</v>
      </c>
      <c r="D54" s="8">
        <v>1535</v>
      </c>
      <c r="E54" s="173"/>
      <c r="F54" s="174"/>
      <c r="G54" s="174"/>
      <c r="H54" s="174"/>
      <c r="I54" s="164"/>
      <c r="J54" s="174"/>
      <c r="K54" s="174"/>
      <c r="L54" s="174"/>
      <c r="M54" s="174"/>
      <c r="N54" s="165"/>
      <c r="O54" s="166"/>
      <c r="P54" s="174"/>
      <c r="Q54" s="174"/>
      <c r="R54" s="174"/>
      <c r="S54" s="164"/>
      <c r="T54" s="167"/>
      <c r="U54" s="174"/>
      <c r="V54" s="174"/>
      <c r="W54" s="174"/>
      <c r="X54" s="165"/>
      <c r="Y54" s="166"/>
      <c r="Z54" s="174"/>
      <c r="AA54" s="174"/>
      <c r="AB54" s="174"/>
      <c r="AC54" s="164"/>
      <c r="AD54" s="174"/>
      <c r="AE54" s="174"/>
      <c r="AF54" s="174"/>
      <c r="AG54" s="174"/>
      <c r="AH54" s="165"/>
      <c r="AI54" s="166"/>
      <c r="AJ54" s="174"/>
      <c r="AK54" s="174"/>
      <c r="AL54" s="174"/>
      <c r="AM54" s="164"/>
      <c r="AN54" s="174"/>
      <c r="AO54" s="174"/>
      <c r="AP54" s="174"/>
      <c r="AQ54" s="174"/>
      <c r="AR54" s="165"/>
      <c r="AS54" s="177"/>
      <c r="AT54" s="176"/>
      <c r="AU54" s="176"/>
      <c r="AV54" s="176"/>
      <c r="AW54" s="164">
        <f t="shared" si="71"/>
        <v>0</v>
      </c>
      <c r="AX54" s="167">
        <f t="shared" si="72"/>
        <v>0</v>
      </c>
      <c r="AY54" s="176"/>
      <c r="AZ54" s="176"/>
      <c r="BA54" s="176"/>
      <c r="BB54" s="165">
        <f t="shared" si="73"/>
        <v>0</v>
      </c>
      <c r="BC54" s="166">
        <f t="shared" si="91"/>
        <v>0</v>
      </c>
      <c r="BD54" s="163">
        <v>184</v>
      </c>
      <c r="BE54" s="163"/>
      <c r="BF54" s="163"/>
      <c r="BG54" s="164">
        <f t="shared" si="74"/>
        <v>184</v>
      </c>
      <c r="BH54" s="167">
        <f t="shared" si="75"/>
        <v>0</v>
      </c>
      <c r="BI54" s="163"/>
      <c r="BJ54" s="163"/>
      <c r="BK54" s="163"/>
      <c r="BL54" s="165">
        <f t="shared" si="76"/>
        <v>0</v>
      </c>
      <c r="BM54" s="166">
        <f t="shared" si="93"/>
        <v>184</v>
      </c>
      <c r="BN54" s="163"/>
      <c r="BO54" s="163"/>
      <c r="BP54" s="163"/>
      <c r="BQ54" s="164">
        <f t="shared" si="78"/>
        <v>184</v>
      </c>
      <c r="BR54" s="167">
        <f t="shared" si="79"/>
        <v>0</v>
      </c>
      <c r="BS54" s="163">
        <v>1</v>
      </c>
      <c r="BT54" s="163"/>
      <c r="BU54" s="176"/>
      <c r="BV54" s="165">
        <f t="shared" si="94"/>
        <v>1</v>
      </c>
      <c r="BW54" s="166">
        <f t="shared" si="81"/>
        <v>184</v>
      </c>
      <c r="BX54" s="163">
        <f>2404-184</f>
        <v>2220</v>
      </c>
      <c r="BY54" s="163"/>
      <c r="BZ54" s="163"/>
      <c r="CA54" s="163"/>
      <c r="CB54" s="163"/>
      <c r="CC54" s="163"/>
      <c r="CD54" s="164">
        <f t="shared" si="95"/>
        <v>2404</v>
      </c>
      <c r="CE54" s="167">
        <f t="shared" si="96"/>
        <v>1</v>
      </c>
      <c r="CF54" s="163">
        <v>19</v>
      </c>
      <c r="CG54" s="163"/>
      <c r="CH54" s="176"/>
      <c r="CI54" s="165">
        <f t="shared" si="84"/>
        <v>20</v>
      </c>
      <c r="CJ54" s="166">
        <f t="shared" si="85"/>
        <v>2404</v>
      </c>
      <c r="CK54" s="163"/>
      <c r="CL54" s="163"/>
      <c r="CM54" s="163"/>
      <c r="CN54" s="163"/>
      <c r="CO54" s="163"/>
      <c r="CP54" s="163"/>
      <c r="CQ54" s="164">
        <f t="shared" si="97"/>
        <v>2404</v>
      </c>
      <c r="CR54" s="167">
        <f t="shared" si="98"/>
        <v>20</v>
      </c>
      <c r="CS54" s="163">
        <v>35.31</v>
      </c>
      <c r="CT54" s="163"/>
      <c r="CU54" s="176"/>
      <c r="CV54" s="165">
        <f t="shared" si="88"/>
        <v>55.31</v>
      </c>
      <c r="CW54" s="163"/>
      <c r="CX54" s="163"/>
      <c r="CY54" s="167">
        <f t="shared" si="89"/>
        <v>2404</v>
      </c>
      <c r="CZ54" s="168">
        <f t="shared" si="90"/>
        <v>55.31</v>
      </c>
      <c r="DA54" s="169">
        <f>+CY54*0.0147</f>
        <v>35.338799999999999</v>
      </c>
      <c r="DB54" s="222">
        <f>ROUND(+CY54*0.0147*120/365,0)</f>
        <v>12</v>
      </c>
      <c r="DC54" s="158">
        <f t="shared" si="35"/>
        <v>2506.6487999999999</v>
      </c>
      <c r="DD54" s="170">
        <v>2459.3000000000002</v>
      </c>
      <c r="DE54" s="158">
        <f t="shared" si="92"/>
        <v>-9.9999999997635314E-3</v>
      </c>
    </row>
    <row r="55" spans="1:109" s="161" customFormat="1" ht="15" thickBot="1" x14ac:dyDescent="0.25">
      <c r="A55" s="1">
        <v>25</v>
      </c>
      <c r="B55" s="1"/>
      <c r="C55" s="5" t="s">
        <v>39</v>
      </c>
      <c r="D55" s="8">
        <v>1536</v>
      </c>
      <c r="E55" s="173"/>
      <c r="F55" s="174"/>
      <c r="G55" s="174"/>
      <c r="H55" s="174"/>
      <c r="I55" s="164"/>
      <c r="J55" s="174"/>
      <c r="K55" s="174"/>
      <c r="L55" s="174"/>
      <c r="M55" s="174"/>
      <c r="N55" s="165"/>
      <c r="O55" s="166"/>
      <c r="P55" s="174"/>
      <c r="Q55" s="174"/>
      <c r="R55" s="174"/>
      <c r="S55" s="164"/>
      <c r="T55" s="167"/>
      <c r="U55" s="174"/>
      <c r="V55" s="174"/>
      <c r="W55" s="174"/>
      <c r="X55" s="165"/>
      <c r="Y55" s="166"/>
      <c r="Z55" s="174"/>
      <c r="AA55" s="174"/>
      <c r="AB55" s="174"/>
      <c r="AC55" s="164"/>
      <c r="AD55" s="174"/>
      <c r="AE55" s="174"/>
      <c r="AF55" s="174"/>
      <c r="AG55" s="174"/>
      <c r="AH55" s="165"/>
      <c r="AI55" s="166"/>
      <c r="AJ55" s="174"/>
      <c r="AK55" s="174"/>
      <c r="AL55" s="174"/>
      <c r="AM55" s="164"/>
      <c r="AN55" s="174"/>
      <c r="AO55" s="174"/>
      <c r="AP55" s="174"/>
      <c r="AQ55" s="174"/>
      <c r="AR55" s="165"/>
      <c r="AS55" s="177"/>
      <c r="AT55" s="176"/>
      <c r="AU55" s="176"/>
      <c r="AV55" s="176"/>
      <c r="AW55" s="164">
        <f t="shared" si="71"/>
        <v>0</v>
      </c>
      <c r="AX55" s="167">
        <f t="shared" si="72"/>
        <v>0</v>
      </c>
      <c r="AY55" s="176"/>
      <c r="AZ55" s="176"/>
      <c r="BA55" s="176"/>
      <c r="BB55" s="165">
        <f t="shared" si="73"/>
        <v>0</v>
      </c>
      <c r="BC55" s="166">
        <f t="shared" si="91"/>
        <v>0</v>
      </c>
      <c r="BD55" s="163"/>
      <c r="BE55" s="163"/>
      <c r="BF55" s="163"/>
      <c r="BG55" s="164">
        <f t="shared" si="74"/>
        <v>0</v>
      </c>
      <c r="BH55" s="167">
        <f t="shared" si="75"/>
        <v>0</v>
      </c>
      <c r="BI55" s="163"/>
      <c r="BJ55" s="163"/>
      <c r="BK55" s="163"/>
      <c r="BL55" s="165">
        <f t="shared" si="76"/>
        <v>0</v>
      </c>
      <c r="BM55" s="166">
        <f t="shared" si="93"/>
        <v>0</v>
      </c>
      <c r="BN55" s="163"/>
      <c r="BO55" s="163"/>
      <c r="BP55" s="163"/>
      <c r="BQ55" s="164">
        <f t="shared" si="78"/>
        <v>0</v>
      </c>
      <c r="BR55" s="167">
        <f t="shared" si="79"/>
        <v>0</v>
      </c>
      <c r="BS55" s="163"/>
      <c r="BT55" s="163"/>
      <c r="BU55" s="176"/>
      <c r="BV55" s="165">
        <f t="shared" si="94"/>
        <v>0</v>
      </c>
      <c r="BW55" s="166">
        <f t="shared" si="81"/>
        <v>0</v>
      </c>
      <c r="BX55" s="163"/>
      <c r="BY55" s="163"/>
      <c r="BZ55" s="163"/>
      <c r="CA55" s="163"/>
      <c r="CB55" s="163"/>
      <c r="CC55" s="163"/>
      <c r="CD55" s="164">
        <f t="shared" si="95"/>
        <v>0</v>
      </c>
      <c r="CE55" s="167">
        <f t="shared" si="96"/>
        <v>0</v>
      </c>
      <c r="CF55" s="163"/>
      <c r="CG55" s="163"/>
      <c r="CH55" s="176"/>
      <c r="CI55" s="165">
        <f t="shared" si="84"/>
        <v>0</v>
      </c>
      <c r="CJ55" s="166">
        <f t="shared" si="85"/>
        <v>0</v>
      </c>
      <c r="CK55" s="163"/>
      <c r="CL55" s="163"/>
      <c r="CM55" s="163"/>
      <c r="CN55" s="163"/>
      <c r="CO55" s="163"/>
      <c r="CP55" s="163"/>
      <c r="CQ55" s="164">
        <f t="shared" si="97"/>
        <v>0</v>
      </c>
      <c r="CR55" s="167">
        <f t="shared" si="98"/>
        <v>0</v>
      </c>
      <c r="CS55" s="163"/>
      <c r="CT55" s="163"/>
      <c r="CU55" s="176"/>
      <c r="CV55" s="165">
        <f t="shared" si="88"/>
        <v>0</v>
      </c>
      <c r="CW55" s="163"/>
      <c r="CX55" s="163"/>
      <c r="CY55" s="167">
        <f t="shared" si="89"/>
        <v>0</v>
      </c>
      <c r="CZ55" s="168">
        <f t="shared" si="90"/>
        <v>0</v>
      </c>
      <c r="DA55" s="169"/>
      <c r="DB55" s="163"/>
      <c r="DC55" s="158">
        <f t="shared" si="35"/>
        <v>0</v>
      </c>
      <c r="DD55" s="170"/>
      <c r="DE55" s="158">
        <f t="shared" si="92"/>
        <v>0</v>
      </c>
    </row>
    <row r="56" spans="1:109" s="161" customFormat="1" ht="15" thickBot="1" x14ac:dyDescent="0.25">
      <c r="A56" s="1">
        <v>26</v>
      </c>
      <c r="B56" s="1"/>
      <c r="C56" s="5" t="s">
        <v>5</v>
      </c>
      <c r="D56" s="8">
        <v>1548</v>
      </c>
      <c r="E56" s="178"/>
      <c r="F56" s="177"/>
      <c r="G56" s="177"/>
      <c r="H56" s="177"/>
      <c r="I56" s="164">
        <f t="shared" si="56"/>
        <v>0</v>
      </c>
      <c r="J56" s="177"/>
      <c r="K56" s="177"/>
      <c r="L56" s="177"/>
      <c r="M56" s="177"/>
      <c r="N56" s="165">
        <f t="shared" si="57"/>
        <v>0</v>
      </c>
      <c r="O56" s="166">
        <f t="shared" ref="O56:O61" si="99">I56</f>
        <v>0</v>
      </c>
      <c r="P56" s="177"/>
      <c r="Q56" s="177"/>
      <c r="R56" s="177"/>
      <c r="S56" s="164">
        <f t="shared" si="59"/>
        <v>0</v>
      </c>
      <c r="T56" s="167">
        <f t="shared" si="60"/>
        <v>0</v>
      </c>
      <c r="U56" s="177"/>
      <c r="V56" s="177"/>
      <c r="W56" s="177"/>
      <c r="X56" s="165">
        <f t="shared" si="61"/>
        <v>0</v>
      </c>
      <c r="Y56" s="166">
        <f>S56</f>
        <v>0</v>
      </c>
      <c r="Z56" s="177"/>
      <c r="AA56" s="177"/>
      <c r="AB56" s="177"/>
      <c r="AC56" s="164">
        <f t="shared" si="63"/>
        <v>0</v>
      </c>
      <c r="AD56" s="167">
        <f>X56</f>
        <v>0</v>
      </c>
      <c r="AE56" s="177"/>
      <c r="AF56" s="177"/>
      <c r="AG56" s="177"/>
      <c r="AH56" s="165">
        <f t="shared" si="65"/>
        <v>0</v>
      </c>
      <c r="AI56" s="166">
        <f>AC56</f>
        <v>0</v>
      </c>
      <c r="AJ56" s="177"/>
      <c r="AK56" s="177"/>
      <c r="AL56" s="177"/>
      <c r="AM56" s="164">
        <f t="shared" si="67"/>
        <v>0</v>
      </c>
      <c r="AN56" s="167">
        <f>AH56</f>
        <v>0</v>
      </c>
      <c r="AO56" s="177"/>
      <c r="AP56" s="177"/>
      <c r="AQ56" s="177"/>
      <c r="AR56" s="165">
        <f t="shared" si="69"/>
        <v>0</v>
      </c>
      <c r="AS56" s="166">
        <f>AM56</f>
        <v>0</v>
      </c>
      <c r="AT56" s="176"/>
      <c r="AU56" s="176"/>
      <c r="AV56" s="176"/>
      <c r="AW56" s="164">
        <f t="shared" si="71"/>
        <v>0</v>
      </c>
      <c r="AX56" s="167">
        <f t="shared" si="72"/>
        <v>0</v>
      </c>
      <c r="AY56" s="163"/>
      <c r="AZ56" s="163"/>
      <c r="BA56" s="163"/>
      <c r="BB56" s="165">
        <f t="shared" si="73"/>
        <v>0</v>
      </c>
      <c r="BC56" s="166">
        <f t="shared" si="91"/>
        <v>0</v>
      </c>
      <c r="BD56" s="163"/>
      <c r="BE56" s="163"/>
      <c r="BF56" s="163"/>
      <c r="BG56" s="164">
        <f t="shared" si="74"/>
        <v>0</v>
      </c>
      <c r="BH56" s="167">
        <f t="shared" si="75"/>
        <v>0</v>
      </c>
      <c r="BI56" s="163"/>
      <c r="BJ56" s="177"/>
      <c r="BK56" s="177"/>
      <c r="BL56" s="165">
        <f t="shared" si="76"/>
        <v>0</v>
      </c>
      <c r="BM56" s="166">
        <f t="shared" si="93"/>
        <v>0</v>
      </c>
      <c r="BN56" s="163"/>
      <c r="BO56" s="163"/>
      <c r="BP56" s="163"/>
      <c r="BQ56" s="164">
        <f t="shared" si="78"/>
        <v>0</v>
      </c>
      <c r="BR56" s="167">
        <f t="shared" si="79"/>
        <v>0</v>
      </c>
      <c r="BS56" s="163"/>
      <c r="BT56" s="177"/>
      <c r="BU56" s="176"/>
      <c r="BV56" s="165">
        <f t="shared" si="94"/>
        <v>0</v>
      </c>
      <c r="BW56" s="166">
        <f t="shared" si="81"/>
        <v>0</v>
      </c>
      <c r="BX56" s="163"/>
      <c r="BY56" s="163"/>
      <c r="BZ56" s="163"/>
      <c r="CA56" s="163"/>
      <c r="CB56" s="163"/>
      <c r="CC56" s="163"/>
      <c r="CD56" s="164">
        <f t="shared" si="95"/>
        <v>0</v>
      </c>
      <c r="CE56" s="167">
        <f t="shared" si="96"/>
        <v>0</v>
      </c>
      <c r="CF56" s="163"/>
      <c r="CG56" s="177"/>
      <c r="CH56" s="176"/>
      <c r="CI56" s="165">
        <f t="shared" si="84"/>
        <v>0</v>
      </c>
      <c r="CJ56" s="166">
        <f t="shared" si="85"/>
        <v>0</v>
      </c>
      <c r="CK56" s="163"/>
      <c r="CL56" s="163"/>
      <c r="CM56" s="163"/>
      <c r="CN56" s="163"/>
      <c r="CO56" s="163"/>
      <c r="CP56" s="163"/>
      <c r="CQ56" s="164">
        <f t="shared" si="97"/>
        <v>0</v>
      </c>
      <c r="CR56" s="167">
        <f t="shared" si="98"/>
        <v>0</v>
      </c>
      <c r="CS56" s="163"/>
      <c r="CT56" s="177"/>
      <c r="CU56" s="176"/>
      <c r="CV56" s="165">
        <f t="shared" si="88"/>
        <v>0</v>
      </c>
      <c r="CW56" s="162"/>
      <c r="CX56" s="163"/>
      <c r="CY56" s="167">
        <f t="shared" si="89"/>
        <v>0</v>
      </c>
      <c r="CZ56" s="168">
        <f t="shared" si="90"/>
        <v>0</v>
      </c>
      <c r="DA56" s="169"/>
      <c r="DB56" s="163"/>
      <c r="DC56" s="158">
        <f t="shared" si="35"/>
        <v>0</v>
      </c>
      <c r="DD56" s="170"/>
      <c r="DE56" s="158">
        <f t="shared" si="92"/>
        <v>0</v>
      </c>
    </row>
    <row r="57" spans="1:109" s="161" customFormat="1" ht="15" thickBot="1" x14ac:dyDescent="0.25">
      <c r="A57" s="1">
        <v>27</v>
      </c>
      <c r="B57" s="1"/>
      <c r="C57" s="5" t="s">
        <v>66</v>
      </c>
      <c r="D57" s="8">
        <v>1567</v>
      </c>
      <c r="E57" s="173"/>
      <c r="F57" s="174"/>
      <c r="G57" s="174"/>
      <c r="H57" s="174"/>
      <c r="I57" s="164"/>
      <c r="J57" s="174"/>
      <c r="K57" s="174"/>
      <c r="L57" s="174"/>
      <c r="M57" s="174"/>
      <c r="N57" s="165"/>
      <c r="O57" s="166"/>
      <c r="P57" s="174"/>
      <c r="Q57" s="174"/>
      <c r="R57" s="174"/>
      <c r="S57" s="164"/>
      <c r="T57" s="167"/>
      <c r="U57" s="174"/>
      <c r="V57" s="174"/>
      <c r="W57" s="174"/>
      <c r="X57" s="165"/>
      <c r="Y57" s="166"/>
      <c r="Z57" s="174"/>
      <c r="AA57" s="174"/>
      <c r="AB57" s="174"/>
      <c r="AC57" s="164"/>
      <c r="AD57" s="174"/>
      <c r="AE57" s="174"/>
      <c r="AF57" s="174"/>
      <c r="AG57" s="174"/>
      <c r="AH57" s="165"/>
      <c r="AI57" s="166"/>
      <c r="AJ57" s="174"/>
      <c r="AK57" s="174"/>
      <c r="AL57" s="174"/>
      <c r="AM57" s="164"/>
      <c r="AN57" s="174"/>
      <c r="AO57" s="174"/>
      <c r="AP57" s="174"/>
      <c r="AQ57" s="174"/>
      <c r="AR57" s="165"/>
      <c r="AS57" s="179"/>
      <c r="AT57" s="180"/>
      <c r="AU57" s="180"/>
      <c r="AV57" s="180"/>
      <c r="AW57" s="164"/>
      <c r="AX57" s="167"/>
      <c r="AY57" s="180"/>
      <c r="AZ57" s="180"/>
      <c r="BA57" s="180"/>
      <c r="BB57" s="165">
        <f t="shared" si="73"/>
        <v>0</v>
      </c>
      <c r="BC57" s="162"/>
      <c r="BD57" s="163"/>
      <c r="BE57" s="163"/>
      <c r="BF57" s="163"/>
      <c r="BG57" s="164">
        <f t="shared" si="74"/>
        <v>0</v>
      </c>
      <c r="BH57" s="167">
        <f t="shared" si="75"/>
        <v>0</v>
      </c>
      <c r="BI57" s="163"/>
      <c r="BJ57" s="163"/>
      <c r="BK57" s="163"/>
      <c r="BL57" s="165">
        <f>BH57+BI57-BJ57+BK57</f>
        <v>0</v>
      </c>
      <c r="BM57" s="166">
        <f t="shared" si="93"/>
        <v>0</v>
      </c>
      <c r="BN57" s="163"/>
      <c r="BO57" s="163"/>
      <c r="BP57" s="163"/>
      <c r="BQ57" s="164">
        <f t="shared" si="78"/>
        <v>0</v>
      </c>
      <c r="BR57" s="167">
        <f t="shared" si="79"/>
        <v>0</v>
      </c>
      <c r="BS57" s="163"/>
      <c r="BT57" s="163"/>
      <c r="BU57" s="163"/>
      <c r="BV57" s="165">
        <f>BR57+BS57-BT57+BU57</f>
        <v>0</v>
      </c>
      <c r="BW57" s="166">
        <f t="shared" si="81"/>
        <v>0</v>
      </c>
      <c r="BX57" s="163"/>
      <c r="BY57" s="163"/>
      <c r="BZ57" s="163"/>
      <c r="CA57" s="163"/>
      <c r="CB57" s="163"/>
      <c r="CC57" s="163"/>
      <c r="CD57" s="164">
        <f>BW57+BX57-BY57+SUM(BZ57:CC57)</f>
        <v>0</v>
      </c>
      <c r="CE57" s="167">
        <f>BV57</f>
        <v>0</v>
      </c>
      <c r="CF57" s="163"/>
      <c r="CG57" s="163"/>
      <c r="CH57" s="163"/>
      <c r="CI57" s="165">
        <f>CE57+CF57-CG57+CH57</f>
        <v>0</v>
      </c>
      <c r="CJ57" s="166">
        <f t="shared" si="85"/>
        <v>0</v>
      </c>
      <c r="CK57" s="163"/>
      <c r="CL57" s="163"/>
      <c r="CM57" s="163"/>
      <c r="CN57" s="163"/>
      <c r="CO57" s="163"/>
      <c r="CP57" s="163"/>
      <c r="CQ57" s="164">
        <f>CJ57+CK57-CL57+SUM(CM57:CP57)</f>
        <v>0</v>
      </c>
      <c r="CR57" s="167">
        <f>CI57</f>
        <v>0</v>
      </c>
      <c r="CS57" s="163"/>
      <c r="CT57" s="163"/>
      <c r="CU57" s="163"/>
      <c r="CV57" s="165">
        <f>CR57+CS57-CT57+CU57</f>
        <v>0</v>
      </c>
      <c r="CW57" s="162"/>
      <c r="CX57" s="163"/>
      <c r="CY57" s="167">
        <f t="shared" si="89"/>
        <v>0</v>
      </c>
      <c r="CZ57" s="168">
        <f t="shared" si="90"/>
        <v>0</v>
      </c>
      <c r="DA57" s="169"/>
      <c r="DB57" s="163"/>
      <c r="DC57" s="158">
        <f t="shared" si="35"/>
        <v>0</v>
      </c>
      <c r="DD57" s="170"/>
      <c r="DE57" s="158">
        <f t="shared" si="92"/>
        <v>0</v>
      </c>
    </row>
    <row r="58" spans="1:109" s="161" customFormat="1" ht="15" thickBot="1" x14ac:dyDescent="0.25">
      <c r="A58" s="1">
        <v>28</v>
      </c>
      <c r="B58" s="1"/>
      <c r="C58" s="5" t="s">
        <v>18</v>
      </c>
      <c r="D58" s="8">
        <v>1572</v>
      </c>
      <c r="E58" s="162"/>
      <c r="F58" s="163"/>
      <c r="G58" s="163"/>
      <c r="H58" s="163"/>
      <c r="I58" s="164">
        <f t="shared" si="56"/>
        <v>0</v>
      </c>
      <c r="J58" s="163"/>
      <c r="K58" s="163"/>
      <c r="L58" s="163"/>
      <c r="M58" s="163"/>
      <c r="N58" s="165">
        <f t="shared" si="57"/>
        <v>0</v>
      </c>
      <c r="O58" s="166">
        <f t="shared" si="99"/>
        <v>0</v>
      </c>
      <c r="P58" s="163"/>
      <c r="Q58" s="163"/>
      <c r="R58" s="163"/>
      <c r="S58" s="164">
        <f t="shared" si="59"/>
        <v>0</v>
      </c>
      <c r="T58" s="167">
        <f t="shared" si="60"/>
        <v>0</v>
      </c>
      <c r="U58" s="163"/>
      <c r="V58" s="163"/>
      <c r="W58" s="163"/>
      <c r="X58" s="165">
        <f t="shared" si="61"/>
        <v>0</v>
      </c>
      <c r="Y58" s="166">
        <f>S58</f>
        <v>0</v>
      </c>
      <c r="Z58" s="163"/>
      <c r="AA58" s="163"/>
      <c r="AB58" s="163"/>
      <c r="AC58" s="164">
        <f t="shared" si="63"/>
        <v>0</v>
      </c>
      <c r="AD58" s="167">
        <f>X58</f>
        <v>0</v>
      </c>
      <c r="AE58" s="163"/>
      <c r="AF58" s="163"/>
      <c r="AG58" s="163"/>
      <c r="AH58" s="165">
        <f t="shared" si="65"/>
        <v>0</v>
      </c>
      <c r="AI58" s="166">
        <f>AC58</f>
        <v>0</v>
      </c>
      <c r="AJ58" s="163"/>
      <c r="AK58" s="163"/>
      <c r="AL58" s="163"/>
      <c r="AM58" s="164">
        <f t="shared" si="67"/>
        <v>0</v>
      </c>
      <c r="AN58" s="167">
        <f>AH58</f>
        <v>0</v>
      </c>
      <c r="AO58" s="163"/>
      <c r="AP58" s="163"/>
      <c r="AQ58" s="163"/>
      <c r="AR58" s="165">
        <f t="shared" si="69"/>
        <v>0</v>
      </c>
      <c r="AS58" s="166">
        <f>AM58</f>
        <v>0</v>
      </c>
      <c r="AT58" s="163"/>
      <c r="AU58" s="163"/>
      <c r="AV58" s="163"/>
      <c r="AW58" s="164">
        <f t="shared" si="71"/>
        <v>0</v>
      </c>
      <c r="AX58" s="167">
        <f>AR58</f>
        <v>0</v>
      </c>
      <c r="AY58" s="163"/>
      <c r="AZ58" s="163"/>
      <c r="BA58" s="163"/>
      <c r="BB58" s="165">
        <f t="shared" si="73"/>
        <v>0</v>
      </c>
      <c r="BC58" s="166">
        <f>AW58</f>
        <v>0</v>
      </c>
      <c r="BD58" s="163"/>
      <c r="BE58" s="163"/>
      <c r="BF58" s="163"/>
      <c r="BG58" s="164">
        <f t="shared" si="74"/>
        <v>0</v>
      </c>
      <c r="BH58" s="167">
        <f t="shared" si="75"/>
        <v>0</v>
      </c>
      <c r="BI58" s="163"/>
      <c r="BJ58" s="163"/>
      <c r="BK58" s="163"/>
      <c r="BL58" s="165">
        <f t="shared" si="76"/>
        <v>0</v>
      </c>
      <c r="BM58" s="166">
        <f>BG58</f>
        <v>0</v>
      </c>
      <c r="BN58" s="163"/>
      <c r="BO58" s="163"/>
      <c r="BP58" s="163"/>
      <c r="BQ58" s="164">
        <f t="shared" si="78"/>
        <v>0</v>
      </c>
      <c r="BR58" s="167">
        <f t="shared" si="79"/>
        <v>0</v>
      </c>
      <c r="BS58" s="163"/>
      <c r="BT58" s="163"/>
      <c r="BU58" s="163"/>
      <c r="BV58" s="165">
        <f>BR58+BS58-BT58+BU58</f>
        <v>0</v>
      </c>
      <c r="BW58" s="166">
        <f>BQ58</f>
        <v>0</v>
      </c>
      <c r="BX58" s="163"/>
      <c r="BY58" s="163"/>
      <c r="BZ58" s="163"/>
      <c r="CA58" s="163"/>
      <c r="CB58" s="163"/>
      <c r="CC58" s="163"/>
      <c r="CD58" s="164">
        <f t="shared" ref="CD58:CD61" si="100">BW58+BX58-BY58+SUM(BZ58:CC58)</f>
        <v>0</v>
      </c>
      <c r="CE58" s="167">
        <f t="shared" ref="CE58:CE61" si="101">BV58</f>
        <v>0</v>
      </c>
      <c r="CF58" s="163"/>
      <c r="CG58" s="163"/>
      <c r="CH58" s="163"/>
      <c r="CI58" s="165">
        <f>CE58+CF58-CG58+CH58</f>
        <v>0</v>
      </c>
      <c r="CJ58" s="166">
        <f>CD58</f>
        <v>0</v>
      </c>
      <c r="CK58" s="163"/>
      <c r="CL58" s="163"/>
      <c r="CM58" s="163"/>
      <c r="CN58" s="163"/>
      <c r="CO58" s="163"/>
      <c r="CP58" s="163"/>
      <c r="CQ58" s="164">
        <f t="shared" ref="CQ58:CQ61" si="102">CJ58+CK58-CL58+SUM(CM58:CP58)</f>
        <v>0</v>
      </c>
      <c r="CR58" s="167">
        <f t="shared" ref="CR58:CR61" si="103">CI58</f>
        <v>0</v>
      </c>
      <c r="CS58" s="163"/>
      <c r="CT58" s="163"/>
      <c r="CU58" s="163"/>
      <c r="CV58" s="165">
        <f>CR58+CS58-CT58+CU58</f>
        <v>0</v>
      </c>
      <c r="CW58" s="162"/>
      <c r="CX58" s="163"/>
      <c r="CY58" s="167">
        <f t="shared" si="89"/>
        <v>0</v>
      </c>
      <c r="CZ58" s="168">
        <f t="shared" si="90"/>
        <v>0</v>
      </c>
      <c r="DA58" s="169"/>
      <c r="DB58" s="163"/>
      <c r="DC58" s="158">
        <f t="shared" si="35"/>
        <v>0</v>
      </c>
      <c r="DD58" s="170"/>
      <c r="DE58" s="158">
        <f t="shared" si="92"/>
        <v>0</v>
      </c>
    </row>
    <row r="59" spans="1:109" s="161" customFormat="1" ht="15" thickBot="1" x14ac:dyDescent="0.25">
      <c r="A59" s="1">
        <v>29</v>
      </c>
      <c r="B59" s="1"/>
      <c r="C59" s="5" t="s">
        <v>6</v>
      </c>
      <c r="D59" s="8">
        <v>1574</v>
      </c>
      <c r="E59" s="162"/>
      <c r="F59" s="163"/>
      <c r="G59" s="163"/>
      <c r="H59" s="163"/>
      <c r="I59" s="164">
        <f t="shared" si="56"/>
        <v>0</v>
      </c>
      <c r="J59" s="163"/>
      <c r="K59" s="163"/>
      <c r="L59" s="163"/>
      <c r="M59" s="163"/>
      <c r="N59" s="165">
        <f t="shared" si="57"/>
        <v>0</v>
      </c>
      <c r="O59" s="166">
        <f t="shared" si="99"/>
        <v>0</v>
      </c>
      <c r="P59" s="163"/>
      <c r="Q59" s="163"/>
      <c r="R59" s="163"/>
      <c r="S59" s="164">
        <f t="shared" si="59"/>
        <v>0</v>
      </c>
      <c r="T59" s="167">
        <f t="shared" si="60"/>
        <v>0</v>
      </c>
      <c r="U59" s="163"/>
      <c r="V59" s="163"/>
      <c r="W59" s="163"/>
      <c r="X59" s="165">
        <f t="shared" si="61"/>
        <v>0</v>
      </c>
      <c r="Y59" s="166">
        <f>S59</f>
        <v>0</v>
      </c>
      <c r="Z59" s="163"/>
      <c r="AA59" s="163"/>
      <c r="AB59" s="163"/>
      <c r="AC59" s="164">
        <f t="shared" si="63"/>
        <v>0</v>
      </c>
      <c r="AD59" s="167">
        <f>X59</f>
        <v>0</v>
      </c>
      <c r="AE59" s="163"/>
      <c r="AF59" s="163"/>
      <c r="AG59" s="163"/>
      <c r="AH59" s="165">
        <f t="shared" si="65"/>
        <v>0</v>
      </c>
      <c r="AI59" s="166">
        <f>AC59</f>
        <v>0</v>
      </c>
      <c r="AJ59" s="163"/>
      <c r="AK59" s="163"/>
      <c r="AL59" s="163"/>
      <c r="AM59" s="164">
        <f t="shared" si="67"/>
        <v>0</v>
      </c>
      <c r="AN59" s="167">
        <f>AH59</f>
        <v>0</v>
      </c>
      <c r="AO59" s="163"/>
      <c r="AP59" s="163"/>
      <c r="AQ59" s="163"/>
      <c r="AR59" s="165">
        <f t="shared" si="69"/>
        <v>0</v>
      </c>
      <c r="AS59" s="166">
        <f>AM59</f>
        <v>0</v>
      </c>
      <c r="AT59" s="163"/>
      <c r="AU59" s="163"/>
      <c r="AV59" s="163"/>
      <c r="AW59" s="164">
        <f t="shared" si="71"/>
        <v>0</v>
      </c>
      <c r="AX59" s="167">
        <f>AR59</f>
        <v>0</v>
      </c>
      <c r="AY59" s="163"/>
      <c r="AZ59" s="163"/>
      <c r="BA59" s="163"/>
      <c r="BB59" s="165">
        <f t="shared" si="73"/>
        <v>0</v>
      </c>
      <c r="BC59" s="166">
        <f>AW59</f>
        <v>0</v>
      </c>
      <c r="BD59" s="163"/>
      <c r="BE59" s="163"/>
      <c r="BF59" s="163"/>
      <c r="BG59" s="164">
        <f t="shared" si="74"/>
        <v>0</v>
      </c>
      <c r="BH59" s="167">
        <f t="shared" si="75"/>
        <v>0</v>
      </c>
      <c r="BI59" s="163"/>
      <c r="BJ59" s="163"/>
      <c r="BK59" s="163"/>
      <c r="BL59" s="165">
        <f t="shared" si="76"/>
        <v>0</v>
      </c>
      <c r="BM59" s="166">
        <f>BG59</f>
        <v>0</v>
      </c>
      <c r="BN59" s="163"/>
      <c r="BO59" s="163"/>
      <c r="BP59" s="163"/>
      <c r="BQ59" s="164">
        <f t="shared" si="78"/>
        <v>0</v>
      </c>
      <c r="BR59" s="167">
        <f t="shared" si="79"/>
        <v>0</v>
      </c>
      <c r="BS59" s="163"/>
      <c r="BT59" s="163"/>
      <c r="BU59" s="163"/>
      <c r="BV59" s="165">
        <f>BR59+BS59-BT59+BU59</f>
        <v>0</v>
      </c>
      <c r="BW59" s="166">
        <f>BQ59</f>
        <v>0</v>
      </c>
      <c r="BX59" s="163"/>
      <c r="BY59" s="163"/>
      <c r="BZ59" s="163"/>
      <c r="CA59" s="163"/>
      <c r="CB59" s="163"/>
      <c r="CC59" s="163"/>
      <c r="CD59" s="164">
        <f t="shared" si="100"/>
        <v>0</v>
      </c>
      <c r="CE59" s="167">
        <f t="shared" si="101"/>
        <v>0</v>
      </c>
      <c r="CF59" s="163"/>
      <c r="CG59" s="163"/>
      <c r="CH59" s="163"/>
      <c r="CI59" s="165">
        <f>CE59+CF59-CG59+CH59</f>
        <v>0</v>
      </c>
      <c r="CJ59" s="166">
        <f>CD59</f>
        <v>0</v>
      </c>
      <c r="CK59" s="163"/>
      <c r="CL59" s="163"/>
      <c r="CM59" s="163"/>
      <c r="CN59" s="163"/>
      <c r="CO59" s="163"/>
      <c r="CP59" s="163"/>
      <c r="CQ59" s="164">
        <f t="shared" si="102"/>
        <v>0</v>
      </c>
      <c r="CR59" s="167">
        <f t="shared" si="103"/>
        <v>0</v>
      </c>
      <c r="CS59" s="163"/>
      <c r="CT59" s="163"/>
      <c r="CU59" s="163"/>
      <c r="CV59" s="165">
        <f>CR59+CS59-CT59+CU59</f>
        <v>0</v>
      </c>
      <c r="CW59" s="162"/>
      <c r="CX59" s="163"/>
      <c r="CY59" s="167">
        <f t="shared" si="89"/>
        <v>0</v>
      </c>
      <c r="CZ59" s="168">
        <f t="shared" si="90"/>
        <v>0</v>
      </c>
      <c r="DA59" s="169"/>
      <c r="DB59" s="163"/>
      <c r="DC59" s="158">
        <f t="shared" si="35"/>
        <v>0</v>
      </c>
      <c r="DD59" s="170"/>
      <c r="DE59" s="158">
        <f t="shared" si="92"/>
        <v>0</v>
      </c>
    </row>
    <row r="60" spans="1:109" s="161" customFormat="1" ht="15" thickBot="1" x14ac:dyDescent="0.25">
      <c r="A60" s="1">
        <v>30</v>
      </c>
      <c r="B60" s="1"/>
      <c r="C60" s="9" t="s">
        <v>63</v>
      </c>
      <c r="D60" s="8">
        <v>1582</v>
      </c>
      <c r="E60" s="162"/>
      <c r="F60" s="181"/>
      <c r="G60" s="163"/>
      <c r="H60" s="163"/>
      <c r="I60" s="164">
        <f t="shared" si="56"/>
        <v>0</v>
      </c>
      <c r="J60" s="163"/>
      <c r="K60" s="163"/>
      <c r="L60" s="163"/>
      <c r="M60" s="163"/>
      <c r="N60" s="165">
        <f t="shared" si="57"/>
        <v>0</v>
      </c>
      <c r="O60" s="166">
        <f t="shared" si="99"/>
        <v>0</v>
      </c>
      <c r="P60" s="163"/>
      <c r="Q60" s="163"/>
      <c r="R60" s="163"/>
      <c r="S60" s="164">
        <f t="shared" si="59"/>
        <v>0</v>
      </c>
      <c r="T60" s="167">
        <f t="shared" si="60"/>
        <v>0</v>
      </c>
      <c r="U60" s="163"/>
      <c r="V60" s="163"/>
      <c r="W60" s="163"/>
      <c r="X60" s="165">
        <f t="shared" si="61"/>
        <v>0</v>
      </c>
      <c r="Y60" s="166">
        <f>S60</f>
        <v>0</v>
      </c>
      <c r="Z60" s="163"/>
      <c r="AA60" s="163"/>
      <c r="AB60" s="163"/>
      <c r="AC60" s="164">
        <f t="shared" si="63"/>
        <v>0</v>
      </c>
      <c r="AD60" s="167">
        <f>X60</f>
        <v>0</v>
      </c>
      <c r="AE60" s="163"/>
      <c r="AF60" s="163"/>
      <c r="AG60" s="163"/>
      <c r="AH60" s="165">
        <f t="shared" si="65"/>
        <v>0</v>
      </c>
      <c r="AI60" s="166">
        <f>AC60</f>
        <v>0</v>
      </c>
      <c r="AJ60" s="163"/>
      <c r="AK60" s="163"/>
      <c r="AL60" s="163"/>
      <c r="AM60" s="164">
        <f t="shared" si="67"/>
        <v>0</v>
      </c>
      <c r="AN60" s="167">
        <f>AH60</f>
        <v>0</v>
      </c>
      <c r="AO60" s="163"/>
      <c r="AP60" s="163"/>
      <c r="AQ60" s="163"/>
      <c r="AR60" s="165">
        <f t="shared" si="69"/>
        <v>0</v>
      </c>
      <c r="AS60" s="166">
        <f>AM60</f>
        <v>0</v>
      </c>
      <c r="AT60" s="163"/>
      <c r="AU60" s="163"/>
      <c r="AV60" s="163"/>
      <c r="AW60" s="164">
        <f t="shared" si="71"/>
        <v>0</v>
      </c>
      <c r="AX60" s="167">
        <f>AR60</f>
        <v>0</v>
      </c>
      <c r="AY60" s="163"/>
      <c r="AZ60" s="163"/>
      <c r="BA60" s="163"/>
      <c r="BB60" s="165">
        <f t="shared" si="73"/>
        <v>0</v>
      </c>
      <c r="BC60" s="166">
        <f>AW60</f>
        <v>0</v>
      </c>
      <c r="BD60" s="163"/>
      <c r="BE60" s="163"/>
      <c r="BF60" s="163"/>
      <c r="BG60" s="164">
        <f t="shared" si="74"/>
        <v>0</v>
      </c>
      <c r="BH60" s="167">
        <f t="shared" si="75"/>
        <v>0</v>
      </c>
      <c r="BI60" s="163"/>
      <c r="BJ60" s="163"/>
      <c r="BK60" s="163"/>
      <c r="BL60" s="165">
        <f t="shared" si="76"/>
        <v>0</v>
      </c>
      <c r="BM60" s="166">
        <f>BG60</f>
        <v>0</v>
      </c>
      <c r="BN60" s="163">
        <v>106.31</v>
      </c>
      <c r="BO60" s="163"/>
      <c r="BP60" s="163"/>
      <c r="BQ60" s="164">
        <f t="shared" si="78"/>
        <v>106.31</v>
      </c>
      <c r="BR60" s="167">
        <f t="shared" si="79"/>
        <v>0</v>
      </c>
      <c r="BS60" s="163">
        <v>94.87</v>
      </c>
      <c r="BT60" s="163"/>
      <c r="BU60" s="163"/>
      <c r="BV60" s="165">
        <f>BR60+BS60-BT60+BU60</f>
        <v>94.87</v>
      </c>
      <c r="BW60" s="166">
        <f>BQ60</f>
        <v>106.31</v>
      </c>
      <c r="BX60" s="163"/>
      <c r="BY60" s="163"/>
      <c r="BZ60" s="163"/>
      <c r="CA60" s="163"/>
      <c r="CB60" s="163"/>
      <c r="CC60" s="163"/>
      <c r="CD60" s="164">
        <f t="shared" si="100"/>
        <v>106.31</v>
      </c>
      <c r="CE60" s="167">
        <f t="shared" si="101"/>
        <v>94.87</v>
      </c>
      <c r="CF60" s="163">
        <v>1</v>
      </c>
      <c r="CG60" s="163"/>
      <c r="CH60" s="163"/>
      <c r="CI60" s="165">
        <f>CE60+CF60-CG60+CH60</f>
        <v>95.87</v>
      </c>
      <c r="CJ60" s="166">
        <f>CD60</f>
        <v>106.31</v>
      </c>
      <c r="CK60" s="163">
        <f>418.15-106</f>
        <v>312.14999999999998</v>
      </c>
      <c r="CL60" s="163"/>
      <c r="CM60" s="163"/>
      <c r="CN60" s="163"/>
      <c r="CO60" s="163"/>
      <c r="CP60" s="163"/>
      <c r="CQ60" s="164">
        <f t="shared" si="102"/>
        <v>418.46</v>
      </c>
      <c r="CR60" s="167">
        <f t="shared" si="103"/>
        <v>95.87</v>
      </c>
      <c r="CS60" s="163">
        <v>5</v>
      </c>
      <c r="CT60" s="163"/>
      <c r="CU60" s="163"/>
      <c r="CV60" s="165">
        <f>CR60+CS60-CT60+CU60</f>
        <v>100.87</v>
      </c>
      <c r="CW60" s="162"/>
      <c r="CX60" s="163"/>
      <c r="CY60" s="167">
        <f t="shared" si="89"/>
        <v>418.46</v>
      </c>
      <c r="CZ60" s="168">
        <f t="shared" si="90"/>
        <v>100.87</v>
      </c>
      <c r="DA60" s="169">
        <f>+CY60*0.0147</f>
        <v>6.1513619999999998</v>
      </c>
      <c r="DB60" s="222">
        <f>ROUND(+CY60*0.0147*120/365,0)</f>
        <v>2</v>
      </c>
      <c r="DC60" s="158">
        <f t="shared" si="35"/>
        <v>527.48136199999988</v>
      </c>
      <c r="DD60" s="170">
        <v>518.83000000000004</v>
      </c>
      <c r="DE60" s="158">
        <f t="shared" si="92"/>
        <v>-0.49999999999988631</v>
      </c>
    </row>
    <row r="61" spans="1:109" s="161" customFormat="1" ht="15" thickBot="1" x14ac:dyDescent="0.25">
      <c r="A61" s="1">
        <v>31</v>
      </c>
      <c r="B61" s="1"/>
      <c r="C61" s="6" t="s">
        <v>7</v>
      </c>
      <c r="D61" s="14">
        <v>2425</v>
      </c>
      <c r="E61" s="162"/>
      <c r="F61" s="163"/>
      <c r="G61" s="163"/>
      <c r="H61" s="163"/>
      <c r="I61" s="164">
        <f t="shared" si="56"/>
        <v>0</v>
      </c>
      <c r="J61" s="163"/>
      <c r="K61" s="163"/>
      <c r="L61" s="163"/>
      <c r="M61" s="163"/>
      <c r="N61" s="165">
        <f t="shared" si="57"/>
        <v>0</v>
      </c>
      <c r="O61" s="166">
        <f t="shared" si="99"/>
        <v>0</v>
      </c>
      <c r="P61" s="163"/>
      <c r="Q61" s="163"/>
      <c r="R61" s="163"/>
      <c r="S61" s="164">
        <f t="shared" si="59"/>
        <v>0</v>
      </c>
      <c r="T61" s="167">
        <f t="shared" si="60"/>
        <v>0</v>
      </c>
      <c r="U61" s="163"/>
      <c r="V61" s="163"/>
      <c r="W61" s="163"/>
      <c r="X61" s="165">
        <f t="shared" si="61"/>
        <v>0</v>
      </c>
      <c r="Y61" s="166">
        <f>S61</f>
        <v>0</v>
      </c>
      <c r="Z61" s="163"/>
      <c r="AA61" s="163"/>
      <c r="AB61" s="163"/>
      <c r="AC61" s="164">
        <f t="shared" si="63"/>
        <v>0</v>
      </c>
      <c r="AD61" s="167">
        <f>X61</f>
        <v>0</v>
      </c>
      <c r="AE61" s="163"/>
      <c r="AF61" s="163"/>
      <c r="AG61" s="163"/>
      <c r="AH61" s="165">
        <f t="shared" si="65"/>
        <v>0</v>
      </c>
      <c r="AI61" s="166">
        <f>AC61</f>
        <v>0</v>
      </c>
      <c r="AJ61" s="163"/>
      <c r="AK61" s="163"/>
      <c r="AL61" s="163"/>
      <c r="AM61" s="164">
        <f t="shared" si="67"/>
        <v>0</v>
      </c>
      <c r="AN61" s="167">
        <f>AH61</f>
        <v>0</v>
      </c>
      <c r="AO61" s="163"/>
      <c r="AP61" s="163"/>
      <c r="AQ61" s="163"/>
      <c r="AR61" s="165">
        <f t="shared" si="69"/>
        <v>0</v>
      </c>
      <c r="AS61" s="166">
        <f>AM61</f>
        <v>0</v>
      </c>
      <c r="AT61" s="163"/>
      <c r="AU61" s="163"/>
      <c r="AV61" s="163"/>
      <c r="AW61" s="164">
        <f t="shared" si="71"/>
        <v>0</v>
      </c>
      <c r="AX61" s="167">
        <f>AR61</f>
        <v>0</v>
      </c>
      <c r="AY61" s="163"/>
      <c r="AZ61" s="163"/>
      <c r="BA61" s="163"/>
      <c r="BB61" s="165">
        <f t="shared" si="73"/>
        <v>0</v>
      </c>
      <c r="BC61" s="166">
        <f>AW61</f>
        <v>0</v>
      </c>
      <c r="BD61" s="163"/>
      <c r="BE61" s="163"/>
      <c r="BF61" s="163"/>
      <c r="BG61" s="164">
        <f t="shared" si="74"/>
        <v>0</v>
      </c>
      <c r="BH61" s="167">
        <f t="shared" si="75"/>
        <v>0</v>
      </c>
      <c r="BI61" s="163"/>
      <c r="BJ61" s="163"/>
      <c r="BK61" s="163"/>
      <c r="BL61" s="165">
        <f t="shared" si="76"/>
        <v>0</v>
      </c>
      <c r="BM61" s="166">
        <f>BG61</f>
        <v>0</v>
      </c>
      <c r="BN61" s="163"/>
      <c r="BO61" s="163"/>
      <c r="BP61" s="163"/>
      <c r="BQ61" s="164">
        <f t="shared" si="78"/>
        <v>0</v>
      </c>
      <c r="BR61" s="167">
        <f t="shared" si="79"/>
        <v>0</v>
      </c>
      <c r="BS61" s="163"/>
      <c r="BT61" s="163"/>
      <c r="BU61" s="163"/>
      <c r="BV61" s="165">
        <f>BR61+BS61-BT61+BU61</f>
        <v>0</v>
      </c>
      <c r="BW61" s="166">
        <f>BQ61</f>
        <v>0</v>
      </c>
      <c r="BX61" s="163"/>
      <c r="BY61" s="163"/>
      <c r="BZ61" s="163"/>
      <c r="CA61" s="163"/>
      <c r="CB61" s="163"/>
      <c r="CC61" s="163"/>
      <c r="CD61" s="164">
        <f t="shared" si="100"/>
        <v>0</v>
      </c>
      <c r="CE61" s="167">
        <f t="shared" si="101"/>
        <v>0</v>
      </c>
      <c r="CF61" s="163"/>
      <c r="CG61" s="163"/>
      <c r="CH61" s="163"/>
      <c r="CI61" s="165">
        <f>CE61+CF61-CG61+CH61</f>
        <v>0</v>
      </c>
      <c r="CJ61" s="166">
        <f>CD61</f>
        <v>0</v>
      </c>
      <c r="CK61" s="163"/>
      <c r="CL61" s="163"/>
      <c r="CM61" s="163"/>
      <c r="CN61" s="163"/>
      <c r="CO61" s="163"/>
      <c r="CP61" s="163"/>
      <c r="CQ61" s="164">
        <f t="shared" si="102"/>
        <v>0</v>
      </c>
      <c r="CR61" s="167">
        <f t="shared" si="103"/>
        <v>0</v>
      </c>
      <c r="CS61" s="163"/>
      <c r="CT61" s="163"/>
      <c r="CU61" s="163"/>
      <c r="CV61" s="165">
        <f>CR61+CS61-CT61+CU61</f>
        <v>0</v>
      </c>
      <c r="CW61" s="162"/>
      <c r="CX61" s="163"/>
      <c r="CY61" s="167">
        <f t="shared" si="89"/>
        <v>0</v>
      </c>
      <c r="CZ61" s="168">
        <f t="shared" si="90"/>
        <v>0</v>
      </c>
      <c r="DA61" s="169"/>
      <c r="DB61" s="163"/>
      <c r="DC61" s="158">
        <f t="shared" si="35"/>
        <v>0</v>
      </c>
      <c r="DD61" s="170"/>
      <c r="DE61" s="158">
        <f t="shared" si="92"/>
        <v>0</v>
      </c>
    </row>
    <row r="62" spans="1:109" s="161" customFormat="1" ht="14.25" x14ac:dyDescent="0.2">
      <c r="A62" s="1"/>
      <c r="B62" s="1"/>
      <c r="C62" s="6"/>
      <c r="D62" s="6"/>
      <c r="E62" s="171"/>
      <c r="F62" s="164"/>
      <c r="G62" s="164"/>
      <c r="H62" s="164"/>
      <c r="I62" s="164"/>
      <c r="J62" s="164"/>
      <c r="K62" s="164"/>
      <c r="L62" s="164"/>
      <c r="M62" s="164"/>
      <c r="N62" s="165"/>
      <c r="O62" s="171"/>
      <c r="P62" s="164"/>
      <c r="Q62" s="164"/>
      <c r="R62" s="164"/>
      <c r="S62" s="164"/>
      <c r="T62" s="164"/>
      <c r="U62" s="164"/>
      <c r="V62" s="164"/>
      <c r="W62" s="164"/>
      <c r="X62" s="165"/>
      <c r="Y62" s="171"/>
      <c r="Z62" s="164"/>
      <c r="AA62" s="164"/>
      <c r="AB62" s="164"/>
      <c r="AC62" s="164"/>
      <c r="AD62" s="164"/>
      <c r="AE62" s="164"/>
      <c r="AF62" s="164"/>
      <c r="AG62" s="164"/>
      <c r="AH62" s="165"/>
      <c r="AI62" s="171"/>
      <c r="AJ62" s="164"/>
      <c r="AK62" s="164"/>
      <c r="AL62" s="164"/>
      <c r="AM62" s="164"/>
      <c r="AN62" s="164"/>
      <c r="AO62" s="164"/>
      <c r="AP62" s="164"/>
      <c r="AQ62" s="164"/>
      <c r="AR62" s="165"/>
      <c r="AS62" s="171"/>
      <c r="AT62" s="164"/>
      <c r="AU62" s="164"/>
      <c r="AV62" s="164"/>
      <c r="AW62" s="164"/>
      <c r="AX62" s="164"/>
      <c r="AY62" s="164"/>
      <c r="AZ62" s="164"/>
      <c r="BA62" s="164"/>
      <c r="BB62" s="165"/>
      <c r="BC62" s="171"/>
      <c r="BD62" s="164"/>
      <c r="BE62" s="164"/>
      <c r="BF62" s="164"/>
      <c r="BG62" s="164"/>
      <c r="BH62" s="164"/>
      <c r="BI62" s="164"/>
      <c r="BJ62" s="164"/>
      <c r="BK62" s="164"/>
      <c r="BL62" s="165"/>
      <c r="BM62" s="171"/>
      <c r="BN62" s="164"/>
      <c r="BO62" s="164"/>
      <c r="BP62" s="164"/>
      <c r="BQ62" s="164"/>
      <c r="BR62" s="164"/>
      <c r="BS62" s="164"/>
      <c r="BT62" s="164"/>
      <c r="BU62" s="164"/>
      <c r="BV62" s="165"/>
      <c r="BW62" s="171"/>
      <c r="BX62" s="164"/>
      <c r="BY62" s="164"/>
      <c r="BZ62" s="164"/>
      <c r="CA62" s="164"/>
      <c r="CB62" s="164"/>
      <c r="CC62" s="164"/>
      <c r="CD62" s="164"/>
      <c r="CE62" s="164"/>
      <c r="CF62" s="164"/>
      <c r="CG62" s="164"/>
      <c r="CH62" s="164"/>
      <c r="CI62" s="165"/>
      <c r="CJ62" s="171"/>
      <c r="CK62" s="164"/>
      <c r="CL62" s="164"/>
      <c r="CM62" s="164"/>
      <c r="CN62" s="164"/>
      <c r="CO62" s="164"/>
      <c r="CP62" s="164"/>
      <c r="CQ62" s="164"/>
      <c r="CR62" s="164"/>
      <c r="CS62" s="164"/>
      <c r="CT62" s="164"/>
      <c r="CU62" s="164"/>
      <c r="CV62" s="165"/>
      <c r="CW62" s="171"/>
      <c r="CX62" s="164"/>
      <c r="CY62" s="164"/>
      <c r="CZ62" s="165"/>
      <c r="DA62" s="157"/>
      <c r="DB62" s="157"/>
      <c r="DC62" s="158"/>
      <c r="DD62" s="159"/>
      <c r="DE62" s="158"/>
    </row>
    <row r="63" spans="1:109" s="161" customFormat="1" ht="15" x14ac:dyDescent="0.25">
      <c r="A63" s="1"/>
      <c r="B63" s="1"/>
      <c r="C63" s="15" t="s">
        <v>34</v>
      </c>
      <c r="D63" s="6"/>
      <c r="E63" s="171">
        <f t="shared" ref="E63:K63" si="104">SUM(E41:E61)</f>
        <v>0</v>
      </c>
      <c r="F63" s="164">
        <f t="shared" si="104"/>
        <v>0</v>
      </c>
      <c r="G63" s="164">
        <f t="shared" si="104"/>
        <v>0</v>
      </c>
      <c r="H63" s="164">
        <f t="shared" si="104"/>
        <v>0</v>
      </c>
      <c r="I63" s="164">
        <f t="shared" si="104"/>
        <v>0</v>
      </c>
      <c r="J63" s="164">
        <f t="shared" si="104"/>
        <v>0</v>
      </c>
      <c r="K63" s="164">
        <f t="shared" si="104"/>
        <v>0</v>
      </c>
      <c r="L63" s="164">
        <f>SUM(L41:L61)</f>
        <v>0</v>
      </c>
      <c r="M63" s="164">
        <f>SUM(M41:M61)</f>
        <v>0</v>
      </c>
      <c r="N63" s="164">
        <f>SUM(N41:N61)</f>
        <v>0</v>
      </c>
      <c r="O63" s="171">
        <f t="shared" ref="O63:X63" si="105">SUM(O41:O61)</f>
        <v>0</v>
      </c>
      <c r="P63" s="164">
        <f t="shared" si="105"/>
        <v>0</v>
      </c>
      <c r="Q63" s="164">
        <f t="shared" si="105"/>
        <v>0</v>
      </c>
      <c r="R63" s="164">
        <f t="shared" si="105"/>
        <v>0</v>
      </c>
      <c r="S63" s="164">
        <f t="shared" si="105"/>
        <v>0</v>
      </c>
      <c r="T63" s="164">
        <f t="shared" si="105"/>
        <v>0</v>
      </c>
      <c r="U63" s="164">
        <f t="shared" si="105"/>
        <v>0</v>
      </c>
      <c r="V63" s="164">
        <f t="shared" si="105"/>
        <v>0</v>
      </c>
      <c r="W63" s="164">
        <f t="shared" si="105"/>
        <v>0</v>
      </c>
      <c r="X63" s="165">
        <f t="shared" si="105"/>
        <v>0</v>
      </c>
      <c r="Y63" s="171">
        <f t="shared" ref="Y63:BB63" si="106">SUM(Y41:Y61)</f>
        <v>0</v>
      </c>
      <c r="Z63" s="164">
        <f t="shared" si="106"/>
        <v>0</v>
      </c>
      <c r="AA63" s="164">
        <f t="shared" si="106"/>
        <v>0</v>
      </c>
      <c r="AB63" s="164">
        <f t="shared" si="106"/>
        <v>0</v>
      </c>
      <c r="AC63" s="164">
        <f t="shared" si="106"/>
        <v>0</v>
      </c>
      <c r="AD63" s="164">
        <f t="shared" si="106"/>
        <v>0</v>
      </c>
      <c r="AE63" s="164">
        <f t="shared" si="106"/>
        <v>0</v>
      </c>
      <c r="AF63" s="164">
        <f t="shared" si="106"/>
        <v>0</v>
      </c>
      <c r="AG63" s="164">
        <f t="shared" si="106"/>
        <v>0</v>
      </c>
      <c r="AH63" s="165">
        <f t="shared" si="106"/>
        <v>0</v>
      </c>
      <c r="AI63" s="171">
        <f t="shared" si="106"/>
        <v>0</v>
      </c>
      <c r="AJ63" s="164">
        <f t="shared" si="106"/>
        <v>0</v>
      </c>
      <c r="AK63" s="164">
        <f t="shared" si="106"/>
        <v>0</v>
      </c>
      <c r="AL63" s="164">
        <f t="shared" si="106"/>
        <v>0</v>
      </c>
      <c r="AM63" s="164">
        <f t="shared" si="106"/>
        <v>0</v>
      </c>
      <c r="AN63" s="164">
        <f t="shared" si="106"/>
        <v>0</v>
      </c>
      <c r="AO63" s="164">
        <f t="shared" si="106"/>
        <v>0</v>
      </c>
      <c r="AP63" s="164">
        <f>SUM(AP41:AP61)</f>
        <v>0</v>
      </c>
      <c r="AQ63" s="164">
        <f>SUM(AQ41:AQ61)</f>
        <v>0</v>
      </c>
      <c r="AR63" s="165">
        <f t="shared" si="106"/>
        <v>0</v>
      </c>
      <c r="AS63" s="171">
        <f t="shared" si="106"/>
        <v>0</v>
      </c>
      <c r="AT63" s="164">
        <f t="shared" si="106"/>
        <v>0</v>
      </c>
      <c r="AU63" s="164">
        <f t="shared" si="106"/>
        <v>0</v>
      </c>
      <c r="AV63" s="164">
        <f t="shared" si="106"/>
        <v>0</v>
      </c>
      <c r="AW63" s="164">
        <f t="shared" si="106"/>
        <v>0</v>
      </c>
      <c r="AX63" s="164">
        <f t="shared" si="106"/>
        <v>0</v>
      </c>
      <c r="AY63" s="164">
        <f t="shared" si="106"/>
        <v>0</v>
      </c>
      <c r="AZ63" s="164">
        <f t="shared" si="106"/>
        <v>0</v>
      </c>
      <c r="BA63" s="164">
        <f t="shared" si="106"/>
        <v>0</v>
      </c>
      <c r="BB63" s="165">
        <f t="shared" si="106"/>
        <v>0</v>
      </c>
      <c r="BC63" s="171">
        <f t="shared" ref="BC63:BL63" si="107">SUM(BC41:BC61)</f>
        <v>0</v>
      </c>
      <c r="BD63" s="164">
        <f t="shared" si="107"/>
        <v>45829</v>
      </c>
      <c r="BE63" s="164">
        <f t="shared" si="107"/>
        <v>0</v>
      </c>
      <c r="BF63" s="164">
        <f t="shared" si="107"/>
        <v>0</v>
      </c>
      <c r="BG63" s="164">
        <f t="shared" si="107"/>
        <v>45829</v>
      </c>
      <c r="BH63" s="164">
        <f t="shared" si="107"/>
        <v>0</v>
      </c>
      <c r="BI63" s="164">
        <f t="shared" si="107"/>
        <v>116.51</v>
      </c>
      <c r="BJ63" s="164">
        <f t="shared" si="107"/>
        <v>0</v>
      </c>
      <c r="BK63" s="164">
        <f t="shared" si="107"/>
        <v>0</v>
      </c>
      <c r="BL63" s="165">
        <f t="shared" si="107"/>
        <v>116.51</v>
      </c>
      <c r="BM63" s="171">
        <f t="shared" ref="BM63:BV63" si="108">SUM(BM41:BM61)</f>
        <v>45829</v>
      </c>
      <c r="BN63" s="164">
        <f t="shared" si="108"/>
        <v>17277.870000000003</v>
      </c>
      <c r="BO63" s="164">
        <f t="shared" si="108"/>
        <v>0</v>
      </c>
      <c r="BP63" s="164">
        <f t="shared" si="108"/>
        <v>0</v>
      </c>
      <c r="BQ63" s="164">
        <f t="shared" si="108"/>
        <v>63106.87</v>
      </c>
      <c r="BR63" s="164">
        <f t="shared" si="108"/>
        <v>116.51</v>
      </c>
      <c r="BS63" s="164">
        <f t="shared" si="108"/>
        <v>900.56000000000006</v>
      </c>
      <c r="BT63" s="164">
        <f t="shared" si="108"/>
        <v>0</v>
      </c>
      <c r="BU63" s="164">
        <f t="shared" si="108"/>
        <v>0</v>
      </c>
      <c r="BV63" s="165">
        <f t="shared" si="108"/>
        <v>1017.07</v>
      </c>
      <c r="BW63" s="171">
        <f t="shared" ref="BW63:CI63" si="109">SUM(BW41:BW61)</f>
        <v>63106.87</v>
      </c>
      <c r="BX63" s="164">
        <f t="shared" si="109"/>
        <v>2220</v>
      </c>
      <c r="BY63" s="164">
        <f t="shared" si="109"/>
        <v>0</v>
      </c>
      <c r="BZ63" s="164">
        <f t="shared" si="109"/>
        <v>0</v>
      </c>
      <c r="CA63" s="164">
        <f t="shared" si="109"/>
        <v>0</v>
      </c>
      <c r="CB63" s="164">
        <f t="shared" si="109"/>
        <v>0</v>
      </c>
      <c r="CC63" s="164">
        <f t="shared" si="109"/>
        <v>0</v>
      </c>
      <c r="CD63" s="164">
        <f t="shared" si="109"/>
        <v>65326.87</v>
      </c>
      <c r="CE63" s="164">
        <f t="shared" si="109"/>
        <v>1017.07</v>
      </c>
      <c r="CF63" s="164">
        <f t="shared" si="109"/>
        <v>943.95999999999992</v>
      </c>
      <c r="CG63" s="164">
        <f t="shared" si="109"/>
        <v>0</v>
      </c>
      <c r="CH63" s="164">
        <f t="shared" si="109"/>
        <v>0</v>
      </c>
      <c r="CI63" s="165">
        <f t="shared" si="109"/>
        <v>1961.0299999999997</v>
      </c>
      <c r="CJ63" s="171">
        <f t="shared" ref="CJ63:CV63" si="110">SUM(CJ41:CJ61)</f>
        <v>65326.87</v>
      </c>
      <c r="CK63" s="164">
        <f t="shared" si="110"/>
        <v>312.14999999999998</v>
      </c>
      <c r="CL63" s="164">
        <f t="shared" si="110"/>
        <v>0</v>
      </c>
      <c r="CM63" s="164">
        <f t="shared" si="110"/>
        <v>0</v>
      </c>
      <c r="CN63" s="164">
        <f t="shared" si="110"/>
        <v>0</v>
      </c>
      <c r="CO63" s="164">
        <f t="shared" si="110"/>
        <v>0</v>
      </c>
      <c r="CP63" s="164">
        <f t="shared" si="110"/>
        <v>0</v>
      </c>
      <c r="CQ63" s="164">
        <f t="shared" si="110"/>
        <v>65639.02</v>
      </c>
      <c r="CR63" s="164">
        <f t="shared" si="110"/>
        <v>1961.0299999999997</v>
      </c>
      <c r="CS63" s="164">
        <f t="shared" si="110"/>
        <v>963.69</v>
      </c>
      <c r="CT63" s="164">
        <f t="shared" si="110"/>
        <v>0</v>
      </c>
      <c r="CU63" s="164">
        <f t="shared" si="110"/>
        <v>0</v>
      </c>
      <c r="CV63" s="165">
        <f t="shared" si="110"/>
        <v>2924.7200000000003</v>
      </c>
      <c r="CW63" s="171">
        <f t="shared" ref="CW63:DD63" si="111">SUM(CW41:CW61)</f>
        <v>0</v>
      </c>
      <c r="CX63" s="164">
        <f t="shared" si="111"/>
        <v>0</v>
      </c>
      <c r="CY63" s="164">
        <f t="shared" si="111"/>
        <v>65639.02</v>
      </c>
      <c r="CZ63" s="165">
        <f t="shared" si="111"/>
        <v>2924.7200000000003</v>
      </c>
      <c r="DA63" s="164">
        <f t="shared" si="111"/>
        <v>964.89359399999989</v>
      </c>
      <c r="DB63" s="164">
        <f t="shared" si="111"/>
        <v>318</v>
      </c>
      <c r="DC63" s="158">
        <f t="shared" si="35"/>
        <v>69846.633593999999</v>
      </c>
      <c r="DD63" s="172">
        <f t="shared" si="111"/>
        <v>68562.740000000005</v>
      </c>
      <c r="DE63" s="158">
        <f>DD63-SUM(CQ63,CV63)</f>
        <v>-1</v>
      </c>
    </row>
    <row r="64" spans="1:109" s="161" customFormat="1" ht="15" thickBot="1" x14ac:dyDescent="0.25">
      <c r="A64" s="1"/>
      <c r="B64" s="1"/>
      <c r="C64" s="6"/>
      <c r="D64" s="6"/>
      <c r="E64" s="171"/>
      <c r="F64" s="164"/>
      <c r="G64" s="164"/>
      <c r="H64" s="164"/>
      <c r="I64" s="164"/>
      <c r="J64" s="164"/>
      <c r="K64" s="164"/>
      <c r="L64" s="164"/>
      <c r="M64" s="164"/>
      <c r="N64" s="165"/>
      <c r="O64" s="171"/>
      <c r="P64" s="164"/>
      <c r="Q64" s="164"/>
      <c r="R64" s="164"/>
      <c r="S64" s="164"/>
      <c r="T64" s="164"/>
      <c r="U64" s="164"/>
      <c r="V64" s="164"/>
      <c r="W64" s="164"/>
      <c r="X64" s="165"/>
      <c r="Y64" s="171"/>
      <c r="Z64" s="164"/>
      <c r="AA64" s="164"/>
      <c r="AB64" s="164"/>
      <c r="AC64" s="164"/>
      <c r="AD64" s="164"/>
      <c r="AE64" s="164"/>
      <c r="AF64" s="164"/>
      <c r="AG64" s="164"/>
      <c r="AH64" s="165"/>
      <c r="AI64" s="171"/>
      <c r="AJ64" s="164"/>
      <c r="AK64" s="164"/>
      <c r="AL64" s="164"/>
      <c r="AM64" s="164"/>
      <c r="AN64" s="164"/>
      <c r="AO64" s="164"/>
      <c r="AP64" s="164"/>
      <c r="AQ64" s="164"/>
      <c r="AR64" s="165"/>
      <c r="AS64" s="171"/>
      <c r="AT64" s="164"/>
      <c r="AU64" s="164"/>
      <c r="AV64" s="164"/>
      <c r="AW64" s="164"/>
      <c r="AX64" s="164"/>
      <c r="AY64" s="164"/>
      <c r="AZ64" s="164"/>
      <c r="BA64" s="164"/>
      <c r="BB64" s="165"/>
      <c r="BC64" s="171"/>
      <c r="BD64" s="164"/>
      <c r="BE64" s="164"/>
      <c r="BF64" s="164"/>
      <c r="BG64" s="164"/>
      <c r="BH64" s="164"/>
      <c r="BI64" s="164"/>
      <c r="BJ64" s="164"/>
      <c r="BK64" s="164"/>
      <c r="BL64" s="165"/>
      <c r="BM64" s="171"/>
      <c r="BN64" s="164"/>
      <c r="BO64" s="164"/>
      <c r="BP64" s="164"/>
      <c r="BQ64" s="164"/>
      <c r="BR64" s="164"/>
      <c r="BS64" s="164"/>
      <c r="BT64" s="164"/>
      <c r="BU64" s="164"/>
      <c r="BV64" s="165"/>
      <c r="BW64" s="171"/>
      <c r="BX64" s="164"/>
      <c r="BY64" s="164"/>
      <c r="BZ64" s="164"/>
      <c r="CA64" s="164"/>
      <c r="CB64" s="164"/>
      <c r="CC64" s="164"/>
      <c r="CD64" s="164"/>
      <c r="CE64" s="164"/>
      <c r="CF64" s="164"/>
      <c r="CG64" s="164"/>
      <c r="CH64" s="164"/>
      <c r="CI64" s="165"/>
      <c r="CJ64" s="171"/>
      <c r="CK64" s="164"/>
      <c r="CL64" s="164"/>
      <c r="CM64" s="164"/>
      <c r="CN64" s="164"/>
      <c r="CO64" s="164"/>
      <c r="CP64" s="164"/>
      <c r="CQ64" s="164"/>
      <c r="CR64" s="164"/>
      <c r="CS64" s="164"/>
      <c r="CT64" s="164"/>
      <c r="CU64" s="164"/>
      <c r="CV64" s="165"/>
      <c r="CW64" s="171"/>
      <c r="CX64" s="164"/>
      <c r="CY64" s="164"/>
      <c r="CZ64" s="165"/>
      <c r="DA64" s="157"/>
      <c r="DB64" s="157"/>
      <c r="DC64" s="158"/>
      <c r="DD64" s="159"/>
      <c r="DE64" s="158"/>
    </row>
    <row r="65" spans="1:109" s="161" customFormat="1" ht="15" thickBot="1" x14ac:dyDescent="0.25">
      <c r="A65" s="1">
        <v>32</v>
      </c>
      <c r="B65" s="1"/>
      <c r="C65" s="6" t="s">
        <v>16</v>
      </c>
      <c r="D65" s="8">
        <v>1562</v>
      </c>
      <c r="E65" s="162"/>
      <c r="F65" s="181"/>
      <c r="G65" s="163"/>
      <c r="H65" s="163"/>
      <c r="I65" s="164">
        <f>E65+F65-G65+H65</f>
        <v>0</v>
      </c>
      <c r="J65" s="163"/>
      <c r="K65" s="163"/>
      <c r="L65" s="163"/>
      <c r="M65" s="163"/>
      <c r="N65" s="165">
        <f>J65+K65-L65+M65</f>
        <v>0</v>
      </c>
      <c r="O65" s="166">
        <f>I65</f>
        <v>0</v>
      </c>
      <c r="P65" s="163"/>
      <c r="Q65" s="163"/>
      <c r="R65" s="163"/>
      <c r="S65" s="164">
        <f>O65+P65-Q65+R65</f>
        <v>0</v>
      </c>
      <c r="T65" s="167">
        <f>N65</f>
        <v>0</v>
      </c>
      <c r="U65" s="163"/>
      <c r="V65" s="163"/>
      <c r="W65" s="163"/>
      <c r="X65" s="165">
        <f>T65+U65-V65+W65</f>
        <v>0</v>
      </c>
      <c r="Y65" s="166">
        <f>S65</f>
        <v>0</v>
      </c>
      <c r="Z65" s="163"/>
      <c r="AA65" s="163"/>
      <c r="AB65" s="163"/>
      <c r="AC65" s="164">
        <f>Y65+Z65-AA65+AB65</f>
        <v>0</v>
      </c>
      <c r="AD65" s="167">
        <f>X65</f>
        <v>0</v>
      </c>
      <c r="AE65" s="163"/>
      <c r="AF65" s="163"/>
      <c r="AG65" s="163"/>
      <c r="AH65" s="165">
        <f>AD65+AE65-AF65+AG65</f>
        <v>0</v>
      </c>
      <c r="AI65" s="166">
        <f>AC65</f>
        <v>0</v>
      </c>
      <c r="AJ65" s="163"/>
      <c r="AK65" s="163"/>
      <c r="AL65" s="163"/>
      <c r="AM65" s="164">
        <f>AI65+AJ65-AK65+AL65</f>
        <v>0</v>
      </c>
      <c r="AN65" s="167">
        <f>AH65</f>
        <v>0</v>
      </c>
      <c r="AO65" s="163"/>
      <c r="AP65" s="163"/>
      <c r="AQ65" s="163"/>
      <c r="AR65" s="165">
        <f>AN65+AO65-AP65+AQ65</f>
        <v>0</v>
      </c>
      <c r="AS65" s="166">
        <f>AM65</f>
        <v>0</v>
      </c>
      <c r="AT65" s="163"/>
      <c r="AU65" s="163"/>
      <c r="AV65" s="163"/>
      <c r="AW65" s="164">
        <f>AS65+AT65-AU65+AV65</f>
        <v>0</v>
      </c>
      <c r="AX65" s="167">
        <f>AR65</f>
        <v>0</v>
      </c>
      <c r="AY65" s="163"/>
      <c r="AZ65" s="163"/>
      <c r="BA65" s="163"/>
      <c r="BB65" s="165">
        <f>AX65+AY65-AZ65+BA65</f>
        <v>0</v>
      </c>
      <c r="BC65" s="166">
        <v>-230326</v>
      </c>
      <c r="BD65" s="163"/>
      <c r="BE65" s="163"/>
      <c r="BF65" s="163"/>
      <c r="BG65" s="164">
        <f>BC65+BD65-BE65+SUM(BF65:BF65)</f>
        <v>-230326</v>
      </c>
      <c r="BH65" s="167">
        <f>BB65</f>
        <v>0</v>
      </c>
      <c r="BI65" s="163"/>
      <c r="BJ65" s="163"/>
      <c r="BK65" s="163"/>
      <c r="BL65" s="165">
        <f>BH65+BI65-BJ65+BK65</f>
        <v>0</v>
      </c>
      <c r="BM65" s="166">
        <f>BG65</f>
        <v>-230326</v>
      </c>
      <c r="BN65" s="163"/>
      <c r="BO65" s="163"/>
      <c r="BP65" s="163"/>
      <c r="BQ65" s="164">
        <f>BM65+BN65-BO65+SUM(BP65:BP65)</f>
        <v>-230326</v>
      </c>
      <c r="BR65" s="167">
        <f>BL65</f>
        <v>0</v>
      </c>
      <c r="BS65" s="163">
        <v>-48248</v>
      </c>
      <c r="BT65" s="163"/>
      <c r="BU65" s="163"/>
      <c r="BV65" s="165">
        <f>BR65+BS65-BT65+BU65</f>
        <v>-48248</v>
      </c>
      <c r="BW65" s="166">
        <f>BQ65</f>
        <v>-230326</v>
      </c>
      <c r="BX65" s="163"/>
      <c r="BY65" s="163">
        <v>-230326</v>
      </c>
      <c r="BZ65" s="163"/>
      <c r="CA65" s="163"/>
      <c r="CB65" s="163"/>
      <c r="CC65" s="163"/>
      <c r="CD65" s="164">
        <f>BW65+BX65-BY65+SUM(BZ65:CC65)</f>
        <v>0</v>
      </c>
      <c r="CE65" s="167">
        <f>BV65</f>
        <v>-48248</v>
      </c>
      <c r="CF65" s="163"/>
      <c r="CG65" s="163">
        <v>-48248</v>
      </c>
      <c r="CH65" s="163"/>
      <c r="CI65" s="165">
        <f>CE65+CF65-CG65+CH65</f>
        <v>0</v>
      </c>
      <c r="CJ65" s="166">
        <f>CD65</f>
        <v>0</v>
      </c>
      <c r="CK65" s="163"/>
      <c r="CL65" s="163"/>
      <c r="CM65" s="163"/>
      <c r="CN65" s="163"/>
      <c r="CO65" s="163"/>
      <c r="CP65" s="163"/>
      <c r="CQ65" s="164">
        <f>CJ65+CK65-CL65+SUM(CM65:CP65)</f>
        <v>0</v>
      </c>
      <c r="CR65" s="167">
        <f>CI65</f>
        <v>0</v>
      </c>
      <c r="CS65" s="163"/>
      <c r="CT65" s="163"/>
      <c r="CU65" s="163"/>
      <c r="CV65" s="165">
        <f>CR65+CS65-CT65+CU65</f>
        <v>0</v>
      </c>
      <c r="CW65" s="162"/>
      <c r="CX65" s="163"/>
      <c r="CY65" s="167">
        <f>CQ65-CW65</f>
        <v>0</v>
      </c>
      <c r="CZ65" s="168">
        <f>CV65-CX65</f>
        <v>0</v>
      </c>
      <c r="DA65" s="169"/>
      <c r="DB65" s="163"/>
      <c r="DC65" s="158">
        <f t="shared" si="35"/>
        <v>0</v>
      </c>
      <c r="DD65" s="170"/>
      <c r="DE65" s="158">
        <f>DD65-SUM(CQ65,CV65)</f>
        <v>0</v>
      </c>
    </row>
    <row r="66" spans="1:109" s="161" customFormat="1" ht="29.25" thickBot="1" x14ac:dyDescent="0.25">
      <c r="A66" s="1">
        <v>33</v>
      </c>
      <c r="B66" s="1"/>
      <c r="C66" s="30" t="s">
        <v>71</v>
      </c>
      <c r="D66" s="31">
        <v>1592</v>
      </c>
      <c r="E66" s="162"/>
      <c r="F66" s="163"/>
      <c r="G66" s="163"/>
      <c r="H66" s="163"/>
      <c r="I66" s="164">
        <f>E66+F66-G66+H66</f>
        <v>0</v>
      </c>
      <c r="J66" s="163"/>
      <c r="K66" s="163"/>
      <c r="L66" s="163"/>
      <c r="M66" s="163"/>
      <c r="N66" s="165">
        <f>J66+K66-L66+M66</f>
        <v>0</v>
      </c>
      <c r="O66" s="166">
        <f>I66</f>
        <v>0</v>
      </c>
      <c r="P66" s="163"/>
      <c r="Q66" s="163"/>
      <c r="R66" s="163"/>
      <c r="S66" s="164">
        <f>O66+P66-Q66+R66</f>
        <v>0</v>
      </c>
      <c r="T66" s="167">
        <f>N66</f>
        <v>0</v>
      </c>
      <c r="U66" s="163"/>
      <c r="V66" s="163"/>
      <c r="W66" s="163"/>
      <c r="X66" s="165">
        <f>T66+U66-V66+W66</f>
        <v>0</v>
      </c>
      <c r="Y66" s="166">
        <f>S66</f>
        <v>0</v>
      </c>
      <c r="Z66" s="163"/>
      <c r="AA66" s="163"/>
      <c r="AB66" s="163"/>
      <c r="AC66" s="164">
        <f>Y66+Z66-AA66+AB66</f>
        <v>0</v>
      </c>
      <c r="AD66" s="167">
        <f>X66</f>
        <v>0</v>
      </c>
      <c r="AE66" s="163"/>
      <c r="AF66" s="163"/>
      <c r="AG66" s="163"/>
      <c r="AH66" s="165">
        <f>AD66+AE66-AF66+AG66</f>
        <v>0</v>
      </c>
      <c r="AI66" s="166">
        <f>AC66</f>
        <v>0</v>
      </c>
      <c r="AJ66" s="163"/>
      <c r="AK66" s="163"/>
      <c r="AL66" s="163"/>
      <c r="AM66" s="164">
        <f>AI66+AJ66-AK66+AL66</f>
        <v>0</v>
      </c>
      <c r="AN66" s="167">
        <f>AH66</f>
        <v>0</v>
      </c>
      <c r="AO66" s="163"/>
      <c r="AP66" s="163"/>
      <c r="AQ66" s="163"/>
      <c r="AR66" s="165">
        <f>AN66+AO66-AP66+AQ66</f>
        <v>0</v>
      </c>
      <c r="AS66" s="166">
        <f>AM66</f>
        <v>0</v>
      </c>
      <c r="AT66" s="163"/>
      <c r="AU66" s="163"/>
      <c r="AV66" s="163"/>
      <c r="AW66" s="164">
        <f>AS66+AT66-AU66+AV66</f>
        <v>0</v>
      </c>
      <c r="AX66" s="167">
        <f>AR66</f>
        <v>0</v>
      </c>
      <c r="AY66" s="163"/>
      <c r="AZ66" s="163"/>
      <c r="BA66" s="163"/>
      <c r="BB66" s="165">
        <f>AX66+AY66-AZ66+BA66</f>
        <v>0</v>
      </c>
      <c r="BC66" s="166">
        <f>AW66</f>
        <v>0</v>
      </c>
      <c r="BD66" s="163"/>
      <c r="BE66" s="163"/>
      <c r="BF66" s="163"/>
      <c r="BG66" s="164">
        <f>BC66+BD66-BE66+SUM(BF66:BF66)</f>
        <v>0</v>
      </c>
      <c r="BH66" s="167">
        <f>BB66</f>
        <v>0</v>
      </c>
      <c r="BI66" s="163"/>
      <c r="BJ66" s="163"/>
      <c r="BK66" s="163"/>
      <c r="BL66" s="165">
        <f>BH66+BI66-BJ66+BK66</f>
        <v>0</v>
      </c>
      <c r="BM66" s="166">
        <f>BG66</f>
        <v>0</v>
      </c>
      <c r="BN66" s="163"/>
      <c r="BO66" s="163"/>
      <c r="BP66" s="163"/>
      <c r="BQ66" s="164">
        <f>BM66+BN66-BO66+SUM(BP66:BP66)</f>
        <v>0</v>
      </c>
      <c r="BR66" s="167">
        <f>BL66</f>
        <v>0</v>
      </c>
      <c r="BS66" s="163"/>
      <c r="BT66" s="163"/>
      <c r="BU66" s="163"/>
      <c r="BV66" s="165">
        <f>BR66+BS66-BT66+BU66</f>
        <v>0</v>
      </c>
      <c r="BW66" s="166">
        <f>BQ66</f>
        <v>0</v>
      </c>
      <c r="BX66" s="163"/>
      <c r="BY66" s="163"/>
      <c r="BZ66" s="163"/>
      <c r="CA66" s="163"/>
      <c r="CB66" s="163"/>
      <c r="CC66" s="163"/>
      <c r="CD66" s="164">
        <f>BW66+BX66-BY66+SUM(BZ66:CC66)</f>
        <v>0</v>
      </c>
      <c r="CE66" s="167">
        <f>BV66</f>
        <v>0</v>
      </c>
      <c r="CF66" s="163"/>
      <c r="CG66" s="163"/>
      <c r="CH66" s="163"/>
      <c r="CI66" s="165">
        <f>CE66+CF66-CG66+CH66</f>
        <v>0</v>
      </c>
      <c r="CJ66" s="166">
        <f>CD66</f>
        <v>0</v>
      </c>
      <c r="CK66" s="163"/>
      <c r="CL66" s="163"/>
      <c r="CM66" s="163"/>
      <c r="CN66" s="163"/>
      <c r="CO66" s="163"/>
      <c r="CP66" s="163"/>
      <c r="CQ66" s="164">
        <f>CJ66+CK66-CL66+SUM(CM66:CP66)</f>
        <v>0</v>
      </c>
      <c r="CR66" s="167">
        <f>CI66</f>
        <v>0</v>
      </c>
      <c r="CS66" s="163"/>
      <c r="CT66" s="163"/>
      <c r="CU66" s="163"/>
      <c r="CV66" s="165">
        <f>CR66+CS66-CT66+CU66</f>
        <v>0</v>
      </c>
      <c r="CW66" s="162"/>
      <c r="CX66" s="163"/>
      <c r="CY66" s="167">
        <f>CQ66-CW66</f>
        <v>0</v>
      </c>
      <c r="CZ66" s="168">
        <f>CV66-CX66</f>
        <v>0</v>
      </c>
      <c r="DA66" s="169"/>
      <c r="DB66" s="163"/>
      <c r="DC66" s="158">
        <f t="shared" si="35"/>
        <v>0</v>
      </c>
      <c r="DD66" s="170"/>
      <c r="DE66" s="158">
        <f>DD66-SUM(CD66,CI66)</f>
        <v>0</v>
      </c>
    </row>
    <row r="67" spans="1:109" s="161" customFormat="1" ht="29.25" thickBot="1" x14ac:dyDescent="0.25">
      <c r="A67" s="1">
        <v>34</v>
      </c>
      <c r="B67" s="1"/>
      <c r="C67" s="30" t="s">
        <v>70</v>
      </c>
      <c r="D67" s="31">
        <v>1592</v>
      </c>
      <c r="E67" s="162"/>
      <c r="F67" s="163"/>
      <c r="G67" s="163"/>
      <c r="H67" s="163"/>
      <c r="I67" s="164">
        <f>E67+F67-G67+H67</f>
        <v>0</v>
      </c>
      <c r="J67" s="163"/>
      <c r="K67" s="163"/>
      <c r="L67" s="163"/>
      <c r="M67" s="163"/>
      <c r="N67" s="165">
        <f>J67+K67-L67+M67</f>
        <v>0</v>
      </c>
      <c r="O67" s="166">
        <f>I67</f>
        <v>0</v>
      </c>
      <c r="P67" s="163"/>
      <c r="Q67" s="163"/>
      <c r="R67" s="163"/>
      <c r="S67" s="164">
        <f>O67+P67-Q67+R67</f>
        <v>0</v>
      </c>
      <c r="T67" s="167">
        <f>N67</f>
        <v>0</v>
      </c>
      <c r="U67" s="163"/>
      <c r="V67" s="163"/>
      <c r="W67" s="163"/>
      <c r="X67" s="165">
        <f>T67+U67-V67+W67</f>
        <v>0</v>
      </c>
      <c r="Y67" s="166">
        <f>S67</f>
        <v>0</v>
      </c>
      <c r="Z67" s="163"/>
      <c r="AA67" s="163"/>
      <c r="AB67" s="163"/>
      <c r="AC67" s="164">
        <f>Y67+Z67-AA67+AB67</f>
        <v>0</v>
      </c>
      <c r="AD67" s="167">
        <f>X67</f>
        <v>0</v>
      </c>
      <c r="AE67" s="163"/>
      <c r="AF67" s="163"/>
      <c r="AG67" s="163"/>
      <c r="AH67" s="165">
        <f>AD67+AE67-AF67+AG67</f>
        <v>0</v>
      </c>
      <c r="AI67" s="166">
        <f>AC67</f>
        <v>0</v>
      </c>
      <c r="AJ67" s="163"/>
      <c r="AK67" s="163"/>
      <c r="AL67" s="163"/>
      <c r="AM67" s="164">
        <f>AI67+AJ67-AK67+AL67</f>
        <v>0</v>
      </c>
      <c r="AN67" s="167">
        <f>AH67</f>
        <v>0</v>
      </c>
      <c r="AO67" s="163"/>
      <c r="AP67" s="163"/>
      <c r="AQ67" s="163"/>
      <c r="AR67" s="165">
        <f>AN67+AO67-AP67+AQ67</f>
        <v>0</v>
      </c>
      <c r="AS67" s="166">
        <f>AM67</f>
        <v>0</v>
      </c>
      <c r="AT67" s="163"/>
      <c r="AU67" s="163"/>
      <c r="AV67" s="163"/>
      <c r="AW67" s="164">
        <f>AS67+AT67-AU67+AV67</f>
        <v>0</v>
      </c>
      <c r="AX67" s="167">
        <f>AR67</f>
        <v>0</v>
      </c>
      <c r="AY67" s="163"/>
      <c r="AZ67" s="163"/>
      <c r="BA67" s="163"/>
      <c r="BB67" s="165">
        <f>AX67+AY67-AZ67+BA67</f>
        <v>0</v>
      </c>
      <c r="BC67" s="166">
        <f>AW67</f>
        <v>0</v>
      </c>
      <c r="BD67" s="163"/>
      <c r="BE67" s="163"/>
      <c r="BF67" s="163"/>
      <c r="BG67" s="164">
        <f>BC67+BD67-BE67+SUM(BF67:BF67)</f>
        <v>0</v>
      </c>
      <c r="BH67" s="167">
        <f>BB67</f>
        <v>0</v>
      </c>
      <c r="BI67" s="163"/>
      <c r="BJ67" s="163"/>
      <c r="BK67" s="163"/>
      <c r="BL67" s="165">
        <f>BH67+BI67-BJ67+BK67</f>
        <v>0</v>
      </c>
      <c r="BM67" s="166">
        <f>BG67</f>
        <v>0</v>
      </c>
      <c r="BN67" s="163"/>
      <c r="BO67" s="163"/>
      <c r="BP67" s="163"/>
      <c r="BQ67" s="164">
        <f>BM67+BN67-BO67+SUM(BP67:BP67)</f>
        <v>0</v>
      </c>
      <c r="BR67" s="167">
        <f>BL67</f>
        <v>0</v>
      </c>
      <c r="BS67" s="163"/>
      <c r="BT67" s="163"/>
      <c r="BU67" s="163"/>
      <c r="BV67" s="165">
        <f>BR67+BS67-BT67+BU67</f>
        <v>0</v>
      </c>
      <c r="BW67" s="166">
        <f>BQ67</f>
        <v>0</v>
      </c>
      <c r="BX67" s="163"/>
      <c r="BY67" s="163"/>
      <c r="BZ67" s="163"/>
      <c r="CA67" s="163"/>
      <c r="CB67" s="163"/>
      <c r="CC67" s="163"/>
      <c r="CD67" s="164">
        <f>BW67+BX67-BY67+SUM(BZ67:CC67)</f>
        <v>0</v>
      </c>
      <c r="CE67" s="167">
        <f>BV67</f>
        <v>0</v>
      </c>
      <c r="CF67" s="163"/>
      <c r="CG67" s="163"/>
      <c r="CH67" s="163"/>
      <c r="CI67" s="165">
        <f>CE67+CF67-CG67+CH67</f>
        <v>0</v>
      </c>
      <c r="CJ67" s="166">
        <f>CD67</f>
        <v>0</v>
      </c>
      <c r="CK67" s="163"/>
      <c r="CL67" s="163"/>
      <c r="CM67" s="163"/>
      <c r="CN67" s="163"/>
      <c r="CO67" s="163"/>
      <c r="CP67" s="163"/>
      <c r="CQ67" s="164">
        <f>CJ67+CK67-CL67+SUM(CM67:CP67)</f>
        <v>0</v>
      </c>
      <c r="CR67" s="167">
        <f>CI67</f>
        <v>0</v>
      </c>
      <c r="CS67" s="163"/>
      <c r="CT67" s="163"/>
      <c r="CU67" s="163"/>
      <c r="CV67" s="165">
        <f>CR67+CS67-CT67+CU67</f>
        <v>0</v>
      </c>
      <c r="CW67" s="162"/>
      <c r="CX67" s="163"/>
      <c r="CY67" s="167">
        <f>CQ67-CW67</f>
        <v>0</v>
      </c>
      <c r="CZ67" s="168">
        <f>CV67-CX67</f>
        <v>0</v>
      </c>
      <c r="DA67" s="169"/>
      <c r="DB67" s="163"/>
      <c r="DC67" s="158">
        <f t="shared" si="35"/>
        <v>0</v>
      </c>
      <c r="DD67" s="170"/>
      <c r="DE67" s="158">
        <f>DD67-SUM(CQ67,CV67)</f>
        <v>0</v>
      </c>
    </row>
    <row r="68" spans="1:109" s="161" customFormat="1" ht="14.25" x14ac:dyDescent="0.2">
      <c r="A68" s="1"/>
      <c r="B68" s="1"/>
      <c r="C68" s="6"/>
      <c r="D68" s="6"/>
      <c r="E68" s="171"/>
      <c r="F68" s="164"/>
      <c r="G68" s="164"/>
      <c r="H68" s="164"/>
      <c r="I68" s="164"/>
      <c r="J68" s="164"/>
      <c r="K68" s="164"/>
      <c r="L68" s="164"/>
      <c r="M68" s="164"/>
      <c r="N68" s="165"/>
      <c r="O68" s="171"/>
      <c r="P68" s="164"/>
      <c r="Q68" s="164"/>
      <c r="R68" s="164"/>
      <c r="S68" s="164"/>
      <c r="T68" s="164"/>
      <c r="U68" s="164"/>
      <c r="V68" s="164"/>
      <c r="W68" s="164"/>
      <c r="X68" s="165"/>
      <c r="Y68" s="171"/>
      <c r="Z68" s="164"/>
      <c r="AA68" s="164"/>
      <c r="AB68" s="164"/>
      <c r="AC68" s="164"/>
      <c r="AD68" s="164"/>
      <c r="AE68" s="164"/>
      <c r="AF68" s="164"/>
      <c r="AG68" s="164"/>
      <c r="AH68" s="165"/>
      <c r="AI68" s="171"/>
      <c r="AJ68" s="164"/>
      <c r="AK68" s="164"/>
      <c r="AL68" s="164"/>
      <c r="AM68" s="164"/>
      <c r="AN68" s="164"/>
      <c r="AO68" s="164"/>
      <c r="AP68" s="164"/>
      <c r="AQ68" s="164"/>
      <c r="AR68" s="165"/>
      <c r="AS68" s="171"/>
      <c r="AT68" s="164"/>
      <c r="AU68" s="164"/>
      <c r="AV68" s="164"/>
      <c r="AW68" s="164"/>
      <c r="AX68" s="164"/>
      <c r="AY68" s="164"/>
      <c r="AZ68" s="164"/>
      <c r="BA68" s="164"/>
      <c r="BB68" s="165"/>
      <c r="BC68" s="171"/>
      <c r="BD68" s="164"/>
      <c r="BE68" s="164"/>
      <c r="BF68" s="164"/>
      <c r="BG68" s="164"/>
      <c r="BH68" s="164"/>
      <c r="BI68" s="164"/>
      <c r="BJ68" s="164"/>
      <c r="BK68" s="164"/>
      <c r="BL68" s="165"/>
      <c r="BM68" s="171"/>
      <c r="BN68" s="164"/>
      <c r="BO68" s="164"/>
      <c r="BP68" s="164"/>
      <c r="BQ68" s="164"/>
      <c r="BR68" s="164"/>
      <c r="BS68" s="164"/>
      <c r="BT68" s="164"/>
      <c r="BU68" s="164"/>
      <c r="BV68" s="165"/>
      <c r="BW68" s="171"/>
      <c r="BX68" s="164"/>
      <c r="BY68" s="164"/>
      <c r="BZ68" s="164"/>
      <c r="CA68" s="164"/>
      <c r="CB68" s="164"/>
      <c r="CC68" s="164"/>
      <c r="CD68" s="164"/>
      <c r="CE68" s="164"/>
      <c r="CF68" s="164"/>
      <c r="CG68" s="164"/>
      <c r="CH68" s="164"/>
      <c r="CI68" s="165"/>
      <c r="CJ68" s="171"/>
      <c r="CK68" s="164"/>
      <c r="CL68" s="164"/>
      <c r="CM68" s="164"/>
      <c r="CN68" s="164"/>
      <c r="CO68" s="164"/>
      <c r="CP68" s="164"/>
      <c r="CQ68" s="164"/>
      <c r="CR68" s="164"/>
      <c r="CS68" s="164"/>
      <c r="CT68" s="164"/>
      <c r="CU68" s="164"/>
      <c r="CV68" s="165"/>
      <c r="CW68" s="171"/>
      <c r="CX68" s="164"/>
      <c r="CY68" s="164"/>
      <c r="CZ68" s="165"/>
      <c r="DA68" s="157"/>
      <c r="DB68" s="157"/>
      <c r="DC68" s="158"/>
      <c r="DD68" s="159"/>
      <c r="DE68" s="158"/>
    </row>
    <row r="69" spans="1:109" s="161" customFormat="1" ht="15" x14ac:dyDescent="0.25">
      <c r="A69" s="1"/>
      <c r="B69" s="1"/>
      <c r="C69" s="15" t="s">
        <v>59</v>
      </c>
      <c r="D69" s="6"/>
      <c r="E69" s="171">
        <f>+E63+E36+E65+E66+E67</f>
        <v>0</v>
      </c>
      <c r="F69" s="164">
        <f t="shared" ref="F69:BP69" si="112">+F63+F36+F65+F66+F67</f>
        <v>0</v>
      </c>
      <c r="G69" s="164">
        <f t="shared" si="112"/>
        <v>0</v>
      </c>
      <c r="H69" s="164">
        <f t="shared" si="112"/>
        <v>0</v>
      </c>
      <c r="I69" s="164">
        <f t="shared" si="112"/>
        <v>0</v>
      </c>
      <c r="J69" s="164">
        <f t="shared" si="112"/>
        <v>0</v>
      </c>
      <c r="K69" s="164">
        <f t="shared" si="112"/>
        <v>0</v>
      </c>
      <c r="L69" s="164">
        <f t="shared" si="112"/>
        <v>0</v>
      </c>
      <c r="M69" s="164">
        <f t="shared" si="112"/>
        <v>0</v>
      </c>
      <c r="N69" s="165">
        <f t="shared" si="112"/>
        <v>0</v>
      </c>
      <c r="O69" s="171">
        <f t="shared" si="112"/>
        <v>0</v>
      </c>
      <c r="P69" s="164">
        <f t="shared" si="112"/>
        <v>0</v>
      </c>
      <c r="Q69" s="164">
        <f t="shared" si="112"/>
        <v>0</v>
      </c>
      <c r="R69" s="164">
        <f t="shared" si="112"/>
        <v>0</v>
      </c>
      <c r="S69" s="164">
        <f t="shared" si="112"/>
        <v>0</v>
      </c>
      <c r="T69" s="164">
        <f t="shared" si="112"/>
        <v>0</v>
      </c>
      <c r="U69" s="164">
        <f t="shared" si="112"/>
        <v>0</v>
      </c>
      <c r="V69" s="164">
        <f t="shared" si="112"/>
        <v>0</v>
      </c>
      <c r="W69" s="164">
        <f t="shared" si="112"/>
        <v>0</v>
      </c>
      <c r="X69" s="165">
        <f t="shared" si="112"/>
        <v>0</v>
      </c>
      <c r="Y69" s="171">
        <f t="shared" si="112"/>
        <v>0</v>
      </c>
      <c r="Z69" s="164">
        <f t="shared" si="112"/>
        <v>0</v>
      </c>
      <c r="AA69" s="164">
        <f t="shared" si="112"/>
        <v>0</v>
      </c>
      <c r="AB69" s="164">
        <f t="shared" si="112"/>
        <v>0</v>
      </c>
      <c r="AC69" s="164">
        <f t="shared" si="112"/>
        <v>0</v>
      </c>
      <c r="AD69" s="164">
        <f t="shared" si="112"/>
        <v>0</v>
      </c>
      <c r="AE69" s="164">
        <f t="shared" si="112"/>
        <v>0</v>
      </c>
      <c r="AF69" s="164">
        <f t="shared" si="112"/>
        <v>0</v>
      </c>
      <c r="AG69" s="164">
        <f t="shared" si="112"/>
        <v>0</v>
      </c>
      <c r="AH69" s="165">
        <f t="shared" si="112"/>
        <v>0</v>
      </c>
      <c r="AI69" s="171">
        <f t="shared" si="112"/>
        <v>0</v>
      </c>
      <c r="AJ69" s="164">
        <f t="shared" si="112"/>
        <v>0</v>
      </c>
      <c r="AK69" s="164">
        <f t="shared" si="112"/>
        <v>0</v>
      </c>
      <c r="AL69" s="164">
        <f t="shared" si="112"/>
        <v>0</v>
      </c>
      <c r="AM69" s="164">
        <f t="shared" si="112"/>
        <v>0</v>
      </c>
      <c r="AN69" s="164">
        <f t="shared" si="112"/>
        <v>0</v>
      </c>
      <c r="AO69" s="164">
        <f t="shared" si="112"/>
        <v>0</v>
      </c>
      <c r="AP69" s="164">
        <f t="shared" si="112"/>
        <v>0</v>
      </c>
      <c r="AQ69" s="164">
        <f t="shared" si="112"/>
        <v>0</v>
      </c>
      <c r="AR69" s="165">
        <f t="shared" si="112"/>
        <v>0</v>
      </c>
      <c r="AS69" s="171">
        <f t="shared" si="112"/>
        <v>0</v>
      </c>
      <c r="AT69" s="164">
        <f t="shared" si="112"/>
        <v>0</v>
      </c>
      <c r="AU69" s="164">
        <f t="shared" si="112"/>
        <v>0</v>
      </c>
      <c r="AV69" s="164">
        <f t="shared" si="112"/>
        <v>0</v>
      </c>
      <c r="AW69" s="164">
        <f t="shared" si="112"/>
        <v>0</v>
      </c>
      <c r="AX69" s="164">
        <f t="shared" si="112"/>
        <v>0</v>
      </c>
      <c r="AY69" s="164">
        <f t="shared" si="112"/>
        <v>0</v>
      </c>
      <c r="AZ69" s="164">
        <f t="shared" si="112"/>
        <v>0</v>
      </c>
      <c r="BA69" s="164">
        <f t="shared" si="112"/>
        <v>0</v>
      </c>
      <c r="BB69" s="165">
        <f t="shared" si="112"/>
        <v>0</v>
      </c>
      <c r="BC69" s="171">
        <f t="shared" si="112"/>
        <v>-571581</v>
      </c>
      <c r="BD69" s="164">
        <f t="shared" si="112"/>
        <v>-810842</v>
      </c>
      <c r="BE69" s="164">
        <f t="shared" si="112"/>
        <v>-727266</v>
      </c>
      <c r="BF69" s="164">
        <f t="shared" si="112"/>
        <v>0</v>
      </c>
      <c r="BG69" s="164">
        <f t="shared" si="112"/>
        <v>-655157</v>
      </c>
      <c r="BH69" s="164">
        <f t="shared" si="112"/>
        <v>-67415</v>
      </c>
      <c r="BI69" s="164">
        <f t="shared" si="112"/>
        <v>-3219.49</v>
      </c>
      <c r="BJ69" s="164">
        <f t="shared" si="112"/>
        <v>-67331</v>
      </c>
      <c r="BK69" s="164">
        <f t="shared" si="112"/>
        <v>0</v>
      </c>
      <c r="BL69" s="165">
        <f t="shared" si="112"/>
        <v>-3303.49</v>
      </c>
      <c r="BM69" s="171">
        <f t="shared" si="112"/>
        <v>-655157</v>
      </c>
      <c r="BN69" s="164">
        <f t="shared" si="112"/>
        <v>381294.61</v>
      </c>
      <c r="BO69" s="164">
        <f t="shared" si="112"/>
        <v>386012</v>
      </c>
      <c r="BP69" s="164">
        <f t="shared" si="112"/>
        <v>0</v>
      </c>
      <c r="BQ69" s="164">
        <f t="shared" ref="BQ69:DD69" si="113">+BQ63+BQ36+BQ65+BQ66+BQ67</f>
        <v>-659874.39</v>
      </c>
      <c r="BR69" s="164">
        <f t="shared" si="113"/>
        <v>-3303.49</v>
      </c>
      <c r="BS69" s="164">
        <f t="shared" si="113"/>
        <v>-97180.77</v>
      </c>
      <c r="BT69" s="164">
        <f t="shared" si="113"/>
        <v>-52708</v>
      </c>
      <c r="BU69" s="164">
        <f t="shared" si="113"/>
        <v>0</v>
      </c>
      <c r="BV69" s="165">
        <f t="shared" si="113"/>
        <v>-47776.26</v>
      </c>
      <c r="BW69" s="171">
        <f t="shared" si="113"/>
        <v>-659874.39</v>
      </c>
      <c r="BX69" s="164">
        <f t="shared" si="113"/>
        <v>-748483.39000000013</v>
      </c>
      <c r="BY69" s="164">
        <f t="shared" si="113"/>
        <v>-1086997</v>
      </c>
      <c r="BZ69" s="164">
        <f t="shared" si="113"/>
        <v>38902.93</v>
      </c>
      <c r="CA69" s="164">
        <f t="shared" si="113"/>
        <v>0</v>
      </c>
      <c r="CB69" s="164">
        <f t="shared" ref="CB69:CN69" si="114">+CB63+CB36+CB65+CB66+CB67</f>
        <v>0</v>
      </c>
      <c r="CC69" s="164">
        <f t="shared" si="114"/>
        <v>0</v>
      </c>
      <c r="CD69" s="164">
        <f t="shared" si="114"/>
        <v>-282457.85000000009</v>
      </c>
      <c r="CE69" s="164">
        <f t="shared" si="114"/>
        <v>-47776.26</v>
      </c>
      <c r="CF69" s="164">
        <f t="shared" si="114"/>
        <v>-6080.8899999999994</v>
      </c>
      <c r="CG69" s="164">
        <f t="shared" si="114"/>
        <v>-12878</v>
      </c>
      <c r="CH69" s="164">
        <f t="shared" si="114"/>
        <v>0</v>
      </c>
      <c r="CI69" s="165">
        <f t="shared" si="114"/>
        <v>-40979.15</v>
      </c>
      <c r="CJ69" s="171">
        <f t="shared" si="114"/>
        <v>-282457.85000000009</v>
      </c>
      <c r="CK69" s="164">
        <f t="shared" si="114"/>
        <v>258712.18000000002</v>
      </c>
      <c r="CL69" s="164">
        <f t="shared" si="114"/>
        <v>0</v>
      </c>
      <c r="CM69" s="164">
        <f t="shared" si="114"/>
        <v>0</v>
      </c>
      <c r="CN69" s="164">
        <f t="shared" si="114"/>
        <v>-278574</v>
      </c>
      <c r="CO69" s="164">
        <f t="shared" ref="CO69:CV69" si="115">+CO63+CO36+CO65+CO66+CO67</f>
        <v>0</v>
      </c>
      <c r="CP69" s="164">
        <f t="shared" si="115"/>
        <v>0</v>
      </c>
      <c r="CQ69" s="164">
        <f t="shared" si="115"/>
        <v>-302319.66999999981</v>
      </c>
      <c r="CR69" s="164">
        <f t="shared" si="115"/>
        <v>-40979.15</v>
      </c>
      <c r="CS69" s="164">
        <f t="shared" si="115"/>
        <v>-1542.9200000000005</v>
      </c>
      <c r="CT69" s="164">
        <f t="shared" si="115"/>
        <v>0</v>
      </c>
      <c r="CU69" s="164">
        <f t="shared" si="115"/>
        <v>0</v>
      </c>
      <c r="CV69" s="165">
        <f t="shared" si="115"/>
        <v>-42522.07</v>
      </c>
      <c r="CW69" s="171">
        <f t="shared" si="113"/>
        <v>-338771</v>
      </c>
      <c r="CX69" s="164">
        <f t="shared" si="113"/>
        <v>-4137</v>
      </c>
      <c r="CY69" s="164">
        <f t="shared" si="113"/>
        <v>36451.330000000307</v>
      </c>
      <c r="CZ69" s="165">
        <f t="shared" si="113"/>
        <v>-38385.069999999992</v>
      </c>
      <c r="DA69" s="164">
        <f t="shared" si="113"/>
        <v>535.83455100000538</v>
      </c>
      <c r="DB69" s="164">
        <f t="shared" si="113"/>
        <v>177</v>
      </c>
      <c r="DC69" s="158">
        <f t="shared" si="113"/>
        <v>-1220.9054489997798</v>
      </c>
      <c r="DD69" s="159">
        <f t="shared" si="113"/>
        <v>-344843.03999999986</v>
      </c>
      <c r="DE69" s="158">
        <f>DD69-SUM(CQ69,CV69)</f>
        <v>-1.3000000000465661</v>
      </c>
    </row>
    <row r="70" spans="1:109" s="161" customFormat="1" ht="14.25" x14ac:dyDescent="0.2">
      <c r="A70" s="1"/>
      <c r="B70" s="1"/>
      <c r="C70" s="16"/>
      <c r="D70" s="16"/>
      <c r="E70" s="171"/>
      <c r="F70" s="164"/>
      <c r="G70" s="164"/>
      <c r="H70" s="164"/>
      <c r="I70" s="164"/>
      <c r="J70" s="164"/>
      <c r="K70" s="164"/>
      <c r="L70" s="164"/>
      <c r="M70" s="164"/>
      <c r="N70" s="165"/>
      <c r="O70" s="171"/>
      <c r="P70" s="164"/>
      <c r="Q70" s="164"/>
      <c r="R70" s="164"/>
      <c r="S70" s="164"/>
      <c r="T70" s="164"/>
      <c r="U70" s="164"/>
      <c r="V70" s="164"/>
      <c r="W70" s="164"/>
      <c r="X70" s="165"/>
      <c r="Y70" s="171"/>
      <c r="Z70" s="164"/>
      <c r="AA70" s="164"/>
      <c r="AB70" s="164"/>
      <c r="AC70" s="164"/>
      <c r="AD70" s="164"/>
      <c r="AE70" s="164"/>
      <c r="AF70" s="164"/>
      <c r="AG70" s="164"/>
      <c r="AH70" s="165"/>
      <c r="AI70" s="171"/>
      <c r="AJ70" s="164"/>
      <c r="AK70" s="164"/>
      <c r="AL70" s="164"/>
      <c r="AM70" s="164"/>
      <c r="AN70" s="164"/>
      <c r="AO70" s="164"/>
      <c r="AP70" s="164"/>
      <c r="AQ70" s="164"/>
      <c r="AR70" s="165"/>
      <c r="AS70" s="171"/>
      <c r="AT70" s="164"/>
      <c r="AU70" s="164"/>
      <c r="AV70" s="164"/>
      <c r="AW70" s="164"/>
      <c r="AX70" s="164"/>
      <c r="AY70" s="164"/>
      <c r="AZ70" s="164"/>
      <c r="BA70" s="164"/>
      <c r="BB70" s="165"/>
      <c r="BC70" s="171"/>
      <c r="BD70" s="164"/>
      <c r="BE70" s="164"/>
      <c r="BF70" s="164"/>
      <c r="BG70" s="164"/>
      <c r="BH70" s="164"/>
      <c r="BI70" s="164"/>
      <c r="BJ70" s="164"/>
      <c r="BK70" s="164"/>
      <c r="BL70" s="165"/>
      <c r="BM70" s="171"/>
      <c r="BN70" s="164"/>
      <c r="BO70" s="164"/>
      <c r="BP70" s="164"/>
      <c r="BQ70" s="164"/>
      <c r="BR70" s="164"/>
      <c r="BS70" s="164"/>
      <c r="BT70" s="164"/>
      <c r="BU70" s="164"/>
      <c r="BV70" s="165"/>
      <c r="BW70" s="171"/>
      <c r="BX70" s="164"/>
      <c r="BY70" s="164"/>
      <c r="BZ70" s="164"/>
      <c r="CA70" s="164"/>
      <c r="CB70" s="164"/>
      <c r="CC70" s="164"/>
      <c r="CD70" s="164"/>
      <c r="CE70" s="164"/>
      <c r="CF70" s="164"/>
      <c r="CG70" s="164"/>
      <c r="CH70" s="164"/>
      <c r="CI70" s="165"/>
      <c r="CJ70" s="171"/>
      <c r="CK70" s="164"/>
      <c r="CL70" s="164"/>
      <c r="CM70" s="164"/>
      <c r="CN70" s="164"/>
      <c r="CO70" s="164"/>
      <c r="CP70" s="164"/>
      <c r="CQ70" s="164"/>
      <c r="CR70" s="164"/>
      <c r="CS70" s="164"/>
      <c r="CT70" s="164"/>
      <c r="CU70" s="164"/>
      <c r="CV70" s="165"/>
      <c r="CW70" s="171"/>
      <c r="CX70" s="164"/>
      <c r="CY70" s="164"/>
      <c r="CZ70" s="165"/>
      <c r="DA70" s="157"/>
      <c r="DB70" s="157"/>
      <c r="DC70" s="158"/>
      <c r="DD70" s="159"/>
      <c r="DE70" s="158"/>
    </row>
    <row r="71" spans="1:109" s="161" customFormat="1" ht="15" thickBot="1" x14ac:dyDescent="0.25">
      <c r="A71" s="1"/>
      <c r="B71" s="1"/>
      <c r="C71" s="16"/>
      <c r="D71" s="16"/>
      <c r="E71" s="171"/>
      <c r="F71" s="164"/>
      <c r="G71" s="164"/>
      <c r="H71" s="164"/>
      <c r="I71" s="164"/>
      <c r="J71" s="164"/>
      <c r="K71" s="164"/>
      <c r="L71" s="164"/>
      <c r="M71" s="164"/>
      <c r="N71" s="165"/>
      <c r="O71" s="171"/>
      <c r="P71" s="164"/>
      <c r="Q71" s="164"/>
      <c r="R71" s="164"/>
      <c r="S71" s="164"/>
      <c r="T71" s="164"/>
      <c r="U71" s="164"/>
      <c r="V71" s="164"/>
      <c r="W71" s="164"/>
      <c r="X71" s="165"/>
      <c r="Y71" s="171"/>
      <c r="Z71" s="164"/>
      <c r="AA71" s="164"/>
      <c r="AB71" s="164"/>
      <c r="AC71" s="164"/>
      <c r="AD71" s="164"/>
      <c r="AE71" s="164"/>
      <c r="AF71" s="164"/>
      <c r="AG71" s="164"/>
      <c r="AH71" s="165"/>
      <c r="AI71" s="171"/>
      <c r="AJ71" s="164"/>
      <c r="AK71" s="164"/>
      <c r="AL71" s="164"/>
      <c r="AM71" s="164"/>
      <c r="AN71" s="164"/>
      <c r="AO71" s="164"/>
      <c r="AP71" s="164"/>
      <c r="AQ71" s="164"/>
      <c r="AR71" s="165"/>
      <c r="AS71" s="171"/>
      <c r="AT71" s="164"/>
      <c r="AU71" s="164"/>
      <c r="AV71" s="164"/>
      <c r="AW71" s="164"/>
      <c r="AX71" s="164"/>
      <c r="AY71" s="164"/>
      <c r="AZ71" s="164"/>
      <c r="BA71" s="164"/>
      <c r="BB71" s="165"/>
      <c r="BC71" s="171"/>
      <c r="BD71" s="164"/>
      <c r="BE71" s="164"/>
      <c r="BF71" s="164"/>
      <c r="BG71" s="164"/>
      <c r="BH71" s="164"/>
      <c r="BI71" s="164"/>
      <c r="BJ71" s="164"/>
      <c r="BK71" s="164"/>
      <c r="BL71" s="165"/>
      <c r="BM71" s="171"/>
      <c r="BN71" s="164"/>
      <c r="BO71" s="164"/>
      <c r="BP71" s="164"/>
      <c r="BQ71" s="164"/>
      <c r="BR71" s="164"/>
      <c r="BS71" s="164"/>
      <c r="BT71" s="164"/>
      <c r="BU71" s="164"/>
      <c r="BV71" s="165"/>
      <c r="BW71" s="171"/>
      <c r="BX71" s="164"/>
      <c r="BY71" s="164"/>
      <c r="BZ71" s="164"/>
      <c r="CA71" s="164"/>
      <c r="CB71" s="164"/>
      <c r="CC71" s="164"/>
      <c r="CD71" s="164"/>
      <c r="CE71" s="164"/>
      <c r="CF71" s="164"/>
      <c r="CG71" s="164"/>
      <c r="CH71" s="164"/>
      <c r="CI71" s="165"/>
      <c r="CJ71" s="171"/>
      <c r="CK71" s="164"/>
      <c r="CL71" s="164"/>
      <c r="CM71" s="164"/>
      <c r="CN71" s="164"/>
      <c r="CO71" s="164"/>
      <c r="CP71" s="164"/>
      <c r="CQ71" s="164"/>
      <c r="CR71" s="164"/>
      <c r="CS71" s="164"/>
      <c r="CT71" s="164"/>
      <c r="CU71" s="164"/>
      <c r="CV71" s="165"/>
      <c r="CW71" s="171"/>
      <c r="CX71" s="164"/>
      <c r="CY71" s="164"/>
      <c r="CZ71" s="165"/>
      <c r="DA71" s="157"/>
      <c r="DB71" s="157"/>
      <c r="DC71" s="158"/>
      <c r="DD71" s="159"/>
      <c r="DE71" s="158"/>
    </row>
    <row r="72" spans="1:109" s="161" customFormat="1" ht="15.75" thickBot="1" x14ac:dyDescent="0.3">
      <c r="A72" s="1">
        <v>35</v>
      </c>
      <c r="B72" s="1"/>
      <c r="C72" s="63" t="s">
        <v>139</v>
      </c>
      <c r="D72" s="62">
        <v>1568</v>
      </c>
      <c r="E72" s="182"/>
      <c r="F72" s="183"/>
      <c r="G72" s="183"/>
      <c r="H72" s="183"/>
      <c r="I72" s="183"/>
      <c r="J72" s="183"/>
      <c r="K72" s="183"/>
      <c r="L72" s="183"/>
      <c r="M72" s="183"/>
      <c r="N72" s="184"/>
      <c r="O72" s="182"/>
      <c r="P72" s="183"/>
      <c r="Q72" s="183"/>
      <c r="R72" s="183"/>
      <c r="S72" s="183"/>
      <c r="T72" s="183"/>
      <c r="U72" s="183"/>
      <c r="V72" s="183"/>
      <c r="W72" s="183"/>
      <c r="X72" s="184"/>
      <c r="Y72" s="182"/>
      <c r="Z72" s="183"/>
      <c r="AA72" s="183"/>
      <c r="AB72" s="183"/>
      <c r="AC72" s="183"/>
      <c r="AD72" s="183"/>
      <c r="AE72" s="183"/>
      <c r="AF72" s="183"/>
      <c r="AG72" s="183"/>
      <c r="AH72" s="184"/>
      <c r="AI72" s="182"/>
      <c r="AJ72" s="183"/>
      <c r="AK72" s="183"/>
      <c r="AL72" s="183"/>
      <c r="AM72" s="183"/>
      <c r="AN72" s="183"/>
      <c r="AO72" s="183"/>
      <c r="AP72" s="183"/>
      <c r="AQ72" s="183"/>
      <c r="AR72" s="184"/>
      <c r="AS72" s="182"/>
      <c r="AT72" s="183"/>
      <c r="AU72" s="183"/>
      <c r="AV72" s="183"/>
      <c r="AW72" s="183"/>
      <c r="AX72" s="183"/>
      <c r="AY72" s="183"/>
      <c r="AZ72" s="183"/>
      <c r="BA72" s="183"/>
      <c r="BB72" s="184"/>
      <c r="BC72" s="185"/>
      <c r="BD72" s="186"/>
      <c r="BE72" s="186"/>
      <c r="BF72" s="186"/>
      <c r="BG72" s="164">
        <f>BC72+BD72-BE72+SUM(BF72:BF72)</f>
        <v>0</v>
      </c>
      <c r="BH72" s="186"/>
      <c r="BI72" s="186"/>
      <c r="BJ72" s="186"/>
      <c r="BK72" s="186"/>
      <c r="BL72" s="165">
        <f>BH72+BI72-BJ72+BK72</f>
        <v>0</v>
      </c>
      <c r="BM72" s="166">
        <f>BG72</f>
        <v>0</v>
      </c>
      <c r="BN72" s="186"/>
      <c r="BO72" s="186"/>
      <c r="BP72" s="186"/>
      <c r="BQ72" s="164">
        <f>BM72+BN72-BO72+SUM(BP72:BP72)</f>
        <v>0</v>
      </c>
      <c r="BR72" s="164">
        <f>BL72</f>
        <v>0</v>
      </c>
      <c r="BS72" s="186"/>
      <c r="BT72" s="186"/>
      <c r="BU72" s="163"/>
      <c r="BV72" s="165">
        <f>BR72+BS72-BT72+BU72</f>
        <v>0</v>
      </c>
      <c r="BW72" s="166">
        <f>BQ72</f>
        <v>0</v>
      </c>
      <c r="BX72" s="186"/>
      <c r="BY72" s="186"/>
      <c r="BZ72" s="186"/>
      <c r="CA72" s="186"/>
      <c r="CB72" s="186"/>
      <c r="CC72" s="186"/>
      <c r="CD72" s="164">
        <f>BW72+BX72-BY72+SUM(BZ72:CC72)</f>
        <v>0</v>
      </c>
      <c r="CE72" s="164">
        <f>BV72</f>
        <v>0</v>
      </c>
      <c r="CF72" s="186"/>
      <c r="CG72" s="186"/>
      <c r="CH72" s="163"/>
      <c r="CI72" s="165">
        <f>CE72+CF72-CG72+CH72</f>
        <v>0</v>
      </c>
      <c r="CJ72" s="166">
        <f>CD72</f>
        <v>0</v>
      </c>
      <c r="CK72" s="186">
        <v>30959</v>
      </c>
      <c r="CL72" s="186"/>
      <c r="CM72" s="186"/>
      <c r="CN72" s="186"/>
      <c r="CO72" s="186"/>
      <c r="CP72" s="186"/>
      <c r="CQ72" s="164">
        <f>CJ72+CK72-CL72+SUM(CM72:CP72)</f>
        <v>30959</v>
      </c>
      <c r="CR72" s="164">
        <f>CI72</f>
        <v>0</v>
      </c>
      <c r="CS72" s="186">
        <v>717.05</v>
      </c>
      <c r="CT72" s="186"/>
      <c r="CU72" s="163"/>
      <c r="CV72" s="165">
        <f>CR72+CS72-CT72+CU72</f>
        <v>717.05</v>
      </c>
      <c r="CW72" s="186">
        <v>0</v>
      </c>
      <c r="CX72" s="186"/>
      <c r="CY72" s="167">
        <f>CQ72-CW72</f>
        <v>30959</v>
      </c>
      <c r="CZ72" s="168">
        <f>CV72-CX72</f>
        <v>717.05</v>
      </c>
      <c r="DA72" s="169">
        <f>+CY72*0.0147</f>
        <v>455.09729999999996</v>
      </c>
      <c r="DB72" s="222">
        <f>ROUND(+CY72*0.0147*120/365,0)</f>
        <v>150</v>
      </c>
      <c r="DC72" s="158">
        <f t="shared" ref="DC72" si="116">SUM(CY72:DB72)</f>
        <v>32281.147300000001</v>
      </c>
      <c r="DD72" s="187">
        <v>31676.05</v>
      </c>
      <c r="DE72" s="158">
        <f>DD72-SUM(CQ72,CV72)</f>
        <v>0</v>
      </c>
    </row>
    <row r="73" spans="1:109" s="161" customFormat="1" ht="15" x14ac:dyDescent="0.25">
      <c r="A73" s="1"/>
      <c r="B73" s="1"/>
      <c r="C73" s="63"/>
      <c r="D73" s="64"/>
      <c r="E73" s="171"/>
      <c r="F73" s="164"/>
      <c r="G73" s="164"/>
      <c r="H73" s="164"/>
      <c r="I73" s="164"/>
      <c r="J73" s="164"/>
      <c r="K73" s="164"/>
      <c r="L73" s="164"/>
      <c r="M73" s="164"/>
      <c r="N73" s="164"/>
      <c r="O73" s="171"/>
      <c r="P73" s="164"/>
      <c r="Q73" s="164"/>
      <c r="R73" s="164"/>
      <c r="S73" s="164"/>
      <c r="T73" s="164"/>
      <c r="U73" s="164"/>
      <c r="V73" s="164"/>
      <c r="W73" s="164"/>
      <c r="X73" s="164"/>
      <c r="Y73" s="171"/>
      <c r="Z73" s="164"/>
      <c r="AA73" s="164"/>
      <c r="AB73" s="164"/>
      <c r="AC73" s="164"/>
      <c r="AD73" s="164"/>
      <c r="AE73" s="164"/>
      <c r="AF73" s="164"/>
      <c r="AG73" s="164"/>
      <c r="AH73" s="164"/>
      <c r="AI73" s="171"/>
      <c r="AJ73" s="164"/>
      <c r="AK73" s="164"/>
      <c r="AL73" s="164"/>
      <c r="AM73" s="164"/>
      <c r="AN73" s="164"/>
      <c r="AO73" s="164"/>
      <c r="AP73" s="164"/>
      <c r="AQ73" s="164"/>
      <c r="AR73" s="164"/>
      <c r="AS73" s="171"/>
      <c r="AT73" s="164"/>
      <c r="AU73" s="164"/>
      <c r="AV73" s="164"/>
      <c r="AW73" s="164"/>
      <c r="AX73" s="164"/>
      <c r="AY73" s="164"/>
      <c r="AZ73" s="164"/>
      <c r="BA73" s="164"/>
      <c r="BB73" s="164"/>
      <c r="BC73" s="171"/>
      <c r="BD73" s="164"/>
      <c r="BE73" s="164"/>
      <c r="BF73" s="164"/>
      <c r="BG73" s="164"/>
      <c r="BH73" s="164"/>
      <c r="BI73" s="164"/>
      <c r="BJ73" s="164"/>
      <c r="BK73" s="164"/>
      <c r="BL73" s="164"/>
      <c r="BM73" s="171"/>
      <c r="BN73" s="164"/>
      <c r="BO73" s="164"/>
      <c r="BP73" s="164"/>
      <c r="BQ73" s="164"/>
      <c r="BR73" s="164"/>
      <c r="BS73" s="164"/>
      <c r="BT73" s="164"/>
      <c r="BU73" s="164"/>
      <c r="BV73" s="164"/>
      <c r="BW73" s="171"/>
      <c r="BX73" s="164"/>
      <c r="BY73" s="164"/>
      <c r="BZ73" s="164"/>
      <c r="CA73" s="164"/>
      <c r="CB73" s="164"/>
      <c r="CC73" s="164"/>
      <c r="CD73" s="164"/>
      <c r="CE73" s="164"/>
      <c r="CF73" s="164"/>
      <c r="CG73" s="164"/>
      <c r="CH73" s="164"/>
      <c r="CI73" s="164"/>
      <c r="CJ73" s="171"/>
      <c r="CK73" s="164"/>
      <c r="CL73" s="164"/>
      <c r="CM73" s="164"/>
      <c r="CN73" s="164"/>
      <c r="CO73" s="164"/>
      <c r="CP73" s="164"/>
      <c r="CQ73" s="164"/>
      <c r="CR73" s="164"/>
      <c r="CS73" s="164"/>
      <c r="CT73" s="164"/>
      <c r="CU73" s="164"/>
      <c r="CV73" s="164"/>
      <c r="CW73" s="171"/>
      <c r="CX73" s="164"/>
      <c r="CY73" s="164"/>
      <c r="CZ73" s="165"/>
      <c r="DA73" s="157"/>
      <c r="DB73" s="157"/>
      <c r="DC73" s="158"/>
      <c r="DD73" s="159"/>
      <c r="DE73" s="158"/>
    </row>
    <row r="74" spans="1:109" s="161" customFormat="1" ht="15" x14ac:dyDescent="0.25">
      <c r="A74" s="1"/>
      <c r="B74" s="1"/>
      <c r="C74" s="63"/>
      <c r="D74" s="64"/>
      <c r="E74" s="171"/>
      <c r="F74" s="164"/>
      <c r="G74" s="164"/>
      <c r="H74" s="164"/>
      <c r="I74" s="164"/>
      <c r="J74" s="164"/>
      <c r="K74" s="164"/>
      <c r="L74" s="164"/>
      <c r="M74" s="164"/>
      <c r="N74" s="164"/>
      <c r="O74" s="171"/>
      <c r="P74" s="164"/>
      <c r="Q74" s="164"/>
      <c r="R74" s="164"/>
      <c r="S74" s="164"/>
      <c r="T74" s="164"/>
      <c r="U74" s="164"/>
      <c r="V74" s="164"/>
      <c r="W74" s="164"/>
      <c r="X74" s="164"/>
      <c r="Y74" s="171"/>
      <c r="Z74" s="164"/>
      <c r="AA74" s="164"/>
      <c r="AB74" s="164"/>
      <c r="AC74" s="164"/>
      <c r="AD74" s="164"/>
      <c r="AE74" s="164"/>
      <c r="AF74" s="164"/>
      <c r="AG74" s="164"/>
      <c r="AH74" s="164"/>
      <c r="AI74" s="171"/>
      <c r="AJ74" s="164"/>
      <c r="AK74" s="164"/>
      <c r="AL74" s="164"/>
      <c r="AM74" s="164"/>
      <c r="AN74" s="164"/>
      <c r="AO74" s="164"/>
      <c r="AP74" s="164"/>
      <c r="AQ74" s="164"/>
      <c r="AR74" s="164"/>
      <c r="AS74" s="171"/>
      <c r="AT74" s="164"/>
      <c r="AU74" s="164"/>
      <c r="AV74" s="164"/>
      <c r="AW74" s="164"/>
      <c r="AX74" s="164"/>
      <c r="AY74" s="164"/>
      <c r="AZ74" s="164"/>
      <c r="BA74" s="164"/>
      <c r="BB74" s="164"/>
      <c r="BC74" s="171"/>
      <c r="BD74" s="164"/>
      <c r="BE74" s="164"/>
      <c r="BF74" s="164"/>
      <c r="BG74" s="164"/>
      <c r="BH74" s="164"/>
      <c r="BI74" s="164"/>
      <c r="BJ74" s="164"/>
      <c r="BK74" s="164"/>
      <c r="BL74" s="164"/>
      <c r="BM74" s="171"/>
      <c r="BN74" s="164"/>
      <c r="BO74" s="164"/>
      <c r="BP74" s="164"/>
      <c r="BQ74" s="164"/>
      <c r="BR74" s="164"/>
      <c r="BS74" s="164"/>
      <c r="BT74" s="164"/>
      <c r="BU74" s="164"/>
      <c r="BV74" s="164"/>
      <c r="BW74" s="171"/>
      <c r="BX74" s="164"/>
      <c r="BY74" s="164"/>
      <c r="BZ74" s="164"/>
      <c r="CA74" s="164"/>
      <c r="CB74" s="164"/>
      <c r="CC74" s="164"/>
      <c r="CD74" s="164"/>
      <c r="CE74" s="164"/>
      <c r="CF74" s="164"/>
      <c r="CG74" s="164"/>
      <c r="CH74" s="164"/>
      <c r="CI74" s="164"/>
      <c r="CJ74" s="171"/>
      <c r="CK74" s="164"/>
      <c r="CL74" s="164"/>
      <c r="CM74" s="164"/>
      <c r="CN74" s="164"/>
      <c r="CO74" s="164"/>
      <c r="CP74" s="164"/>
      <c r="CQ74" s="164"/>
      <c r="CR74" s="164"/>
      <c r="CS74" s="164"/>
      <c r="CT74" s="164"/>
      <c r="CU74" s="164"/>
      <c r="CV74" s="164"/>
      <c r="CW74" s="171"/>
      <c r="CX74" s="164"/>
      <c r="CY74" s="164"/>
      <c r="CZ74" s="165"/>
      <c r="DA74" s="157"/>
      <c r="DB74" s="157"/>
      <c r="DC74" s="158"/>
      <c r="DD74" s="159"/>
      <c r="DE74" s="158"/>
    </row>
    <row r="75" spans="1:109" s="161" customFormat="1" ht="15" x14ac:dyDescent="0.25">
      <c r="A75" s="1"/>
      <c r="B75" s="1"/>
      <c r="C75" s="17" t="s">
        <v>193</v>
      </c>
      <c r="D75" s="16"/>
      <c r="E75" s="171">
        <f>E69+E72</f>
        <v>0</v>
      </c>
      <c r="F75" s="164">
        <f t="shared" ref="F75:BP75" si="117">F69+F72</f>
        <v>0</v>
      </c>
      <c r="G75" s="164">
        <f t="shared" si="117"/>
        <v>0</v>
      </c>
      <c r="H75" s="164">
        <f t="shared" si="117"/>
        <v>0</v>
      </c>
      <c r="I75" s="164">
        <f t="shared" si="117"/>
        <v>0</v>
      </c>
      <c r="J75" s="164">
        <f t="shared" si="117"/>
        <v>0</v>
      </c>
      <c r="K75" s="164">
        <f t="shared" si="117"/>
        <v>0</v>
      </c>
      <c r="L75" s="164">
        <f t="shared" si="117"/>
        <v>0</v>
      </c>
      <c r="M75" s="164">
        <f t="shared" si="117"/>
        <v>0</v>
      </c>
      <c r="N75" s="165">
        <f t="shared" si="117"/>
        <v>0</v>
      </c>
      <c r="O75" s="171">
        <f t="shared" si="117"/>
        <v>0</v>
      </c>
      <c r="P75" s="164">
        <f t="shared" si="117"/>
        <v>0</v>
      </c>
      <c r="Q75" s="164">
        <f t="shared" si="117"/>
        <v>0</v>
      </c>
      <c r="R75" s="164">
        <f t="shared" si="117"/>
        <v>0</v>
      </c>
      <c r="S75" s="164">
        <f t="shared" si="117"/>
        <v>0</v>
      </c>
      <c r="T75" s="164">
        <f t="shared" si="117"/>
        <v>0</v>
      </c>
      <c r="U75" s="164">
        <f t="shared" si="117"/>
        <v>0</v>
      </c>
      <c r="V75" s="164">
        <f t="shared" si="117"/>
        <v>0</v>
      </c>
      <c r="W75" s="164">
        <f t="shared" si="117"/>
        <v>0</v>
      </c>
      <c r="X75" s="165">
        <f t="shared" si="117"/>
        <v>0</v>
      </c>
      <c r="Y75" s="171">
        <f t="shared" si="117"/>
        <v>0</v>
      </c>
      <c r="Z75" s="164">
        <f t="shared" si="117"/>
        <v>0</v>
      </c>
      <c r="AA75" s="164">
        <f t="shared" si="117"/>
        <v>0</v>
      </c>
      <c r="AB75" s="164">
        <f t="shared" si="117"/>
        <v>0</v>
      </c>
      <c r="AC75" s="164">
        <f t="shared" si="117"/>
        <v>0</v>
      </c>
      <c r="AD75" s="164">
        <f t="shared" si="117"/>
        <v>0</v>
      </c>
      <c r="AE75" s="164">
        <f t="shared" si="117"/>
        <v>0</v>
      </c>
      <c r="AF75" s="164">
        <f t="shared" si="117"/>
        <v>0</v>
      </c>
      <c r="AG75" s="164">
        <f t="shared" si="117"/>
        <v>0</v>
      </c>
      <c r="AH75" s="165">
        <f t="shared" si="117"/>
        <v>0</v>
      </c>
      <c r="AI75" s="171">
        <f t="shared" si="117"/>
        <v>0</v>
      </c>
      <c r="AJ75" s="164">
        <f t="shared" si="117"/>
        <v>0</v>
      </c>
      <c r="AK75" s="164">
        <f t="shared" si="117"/>
        <v>0</v>
      </c>
      <c r="AL75" s="164">
        <f t="shared" si="117"/>
        <v>0</v>
      </c>
      <c r="AM75" s="164">
        <f t="shared" si="117"/>
        <v>0</v>
      </c>
      <c r="AN75" s="164">
        <f t="shared" si="117"/>
        <v>0</v>
      </c>
      <c r="AO75" s="164">
        <f t="shared" si="117"/>
        <v>0</v>
      </c>
      <c r="AP75" s="164">
        <f t="shared" si="117"/>
        <v>0</v>
      </c>
      <c r="AQ75" s="164">
        <f t="shared" si="117"/>
        <v>0</v>
      </c>
      <c r="AR75" s="165">
        <f t="shared" si="117"/>
        <v>0</v>
      </c>
      <c r="AS75" s="171">
        <f t="shared" si="117"/>
        <v>0</v>
      </c>
      <c r="AT75" s="164">
        <f t="shared" si="117"/>
        <v>0</v>
      </c>
      <c r="AU75" s="164">
        <f t="shared" si="117"/>
        <v>0</v>
      </c>
      <c r="AV75" s="164">
        <f t="shared" si="117"/>
        <v>0</v>
      </c>
      <c r="AW75" s="164">
        <f t="shared" si="117"/>
        <v>0</v>
      </c>
      <c r="AX75" s="164">
        <f t="shared" si="117"/>
        <v>0</v>
      </c>
      <c r="AY75" s="164">
        <f t="shared" si="117"/>
        <v>0</v>
      </c>
      <c r="AZ75" s="164">
        <f t="shared" si="117"/>
        <v>0</v>
      </c>
      <c r="BA75" s="164">
        <f t="shared" si="117"/>
        <v>0</v>
      </c>
      <c r="BB75" s="165">
        <f t="shared" si="117"/>
        <v>0</v>
      </c>
      <c r="BC75" s="171">
        <f t="shared" si="117"/>
        <v>-571581</v>
      </c>
      <c r="BD75" s="164">
        <f t="shared" si="117"/>
        <v>-810842</v>
      </c>
      <c r="BE75" s="164">
        <f t="shared" si="117"/>
        <v>-727266</v>
      </c>
      <c r="BF75" s="164">
        <f t="shared" si="117"/>
        <v>0</v>
      </c>
      <c r="BG75" s="164">
        <f t="shared" si="117"/>
        <v>-655157</v>
      </c>
      <c r="BH75" s="164">
        <f t="shared" si="117"/>
        <v>-67415</v>
      </c>
      <c r="BI75" s="164">
        <f t="shared" si="117"/>
        <v>-3219.49</v>
      </c>
      <c r="BJ75" s="164">
        <f t="shared" si="117"/>
        <v>-67331</v>
      </c>
      <c r="BK75" s="164">
        <f t="shared" si="117"/>
        <v>0</v>
      </c>
      <c r="BL75" s="165">
        <f t="shared" si="117"/>
        <v>-3303.49</v>
      </c>
      <c r="BM75" s="171">
        <f t="shared" si="117"/>
        <v>-655157</v>
      </c>
      <c r="BN75" s="164">
        <f t="shared" si="117"/>
        <v>381294.61</v>
      </c>
      <c r="BO75" s="164">
        <f t="shared" si="117"/>
        <v>386012</v>
      </c>
      <c r="BP75" s="164">
        <f t="shared" si="117"/>
        <v>0</v>
      </c>
      <c r="BQ75" s="164">
        <f t="shared" ref="BQ75:DD75" si="118">BQ69+BQ72</f>
        <v>-659874.39</v>
      </c>
      <c r="BR75" s="164">
        <f t="shared" si="118"/>
        <v>-3303.49</v>
      </c>
      <c r="BS75" s="164">
        <f t="shared" si="118"/>
        <v>-97180.77</v>
      </c>
      <c r="BT75" s="164">
        <f t="shared" si="118"/>
        <v>-52708</v>
      </c>
      <c r="BU75" s="164">
        <f t="shared" si="118"/>
        <v>0</v>
      </c>
      <c r="BV75" s="165">
        <f t="shared" si="118"/>
        <v>-47776.26</v>
      </c>
      <c r="BW75" s="171">
        <f t="shared" si="118"/>
        <v>-659874.39</v>
      </c>
      <c r="BX75" s="164">
        <f t="shared" si="118"/>
        <v>-748483.39000000013</v>
      </c>
      <c r="BY75" s="164">
        <f t="shared" si="118"/>
        <v>-1086997</v>
      </c>
      <c r="BZ75" s="164">
        <f t="shared" si="118"/>
        <v>38902.93</v>
      </c>
      <c r="CA75" s="164">
        <f t="shared" si="118"/>
        <v>0</v>
      </c>
      <c r="CB75" s="164">
        <f t="shared" si="118"/>
        <v>0</v>
      </c>
      <c r="CC75" s="164">
        <f t="shared" si="118"/>
        <v>0</v>
      </c>
      <c r="CD75" s="164">
        <f t="shared" si="118"/>
        <v>-282457.85000000009</v>
      </c>
      <c r="CE75" s="164">
        <f t="shared" si="118"/>
        <v>-47776.26</v>
      </c>
      <c r="CF75" s="164">
        <f t="shared" si="118"/>
        <v>-6080.8899999999994</v>
      </c>
      <c r="CG75" s="164">
        <f t="shared" si="118"/>
        <v>-12878</v>
      </c>
      <c r="CH75" s="164">
        <f t="shared" si="118"/>
        <v>0</v>
      </c>
      <c r="CI75" s="165">
        <f t="shared" si="118"/>
        <v>-40979.15</v>
      </c>
      <c r="CJ75" s="171">
        <f t="shared" ref="CJ75:CV75" si="119">CJ69+CJ72</f>
        <v>-282457.85000000009</v>
      </c>
      <c r="CK75" s="164">
        <f t="shared" si="119"/>
        <v>289671.18000000005</v>
      </c>
      <c r="CL75" s="164">
        <f t="shared" si="119"/>
        <v>0</v>
      </c>
      <c r="CM75" s="164">
        <f t="shared" si="119"/>
        <v>0</v>
      </c>
      <c r="CN75" s="164">
        <f t="shared" si="119"/>
        <v>-278574</v>
      </c>
      <c r="CO75" s="164">
        <f t="shared" si="119"/>
        <v>0</v>
      </c>
      <c r="CP75" s="164">
        <f t="shared" si="119"/>
        <v>0</v>
      </c>
      <c r="CQ75" s="164">
        <f t="shared" si="119"/>
        <v>-271360.66999999981</v>
      </c>
      <c r="CR75" s="164">
        <f t="shared" si="119"/>
        <v>-40979.15</v>
      </c>
      <c r="CS75" s="164">
        <f t="shared" si="119"/>
        <v>-825.87000000000057</v>
      </c>
      <c r="CT75" s="164">
        <f t="shared" si="119"/>
        <v>0</v>
      </c>
      <c r="CU75" s="164">
        <f t="shared" si="119"/>
        <v>0</v>
      </c>
      <c r="CV75" s="165">
        <f t="shared" si="119"/>
        <v>-41805.019999999997</v>
      </c>
      <c r="CW75" s="171">
        <f t="shared" si="118"/>
        <v>-338771</v>
      </c>
      <c r="CX75" s="164">
        <f t="shared" si="118"/>
        <v>-4137</v>
      </c>
      <c r="CY75" s="164">
        <f t="shared" si="118"/>
        <v>67410.330000000307</v>
      </c>
      <c r="CZ75" s="165">
        <f t="shared" si="118"/>
        <v>-37668.01999999999</v>
      </c>
      <c r="DA75" s="171">
        <f t="shared" si="118"/>
        <v>990.93185100000528</v>
      </c>
      <c r="DB75" s="164">
        <f t="shared" si="118"/>
        <v>327</v>
      </c>
      <c r="DC75" s="165">
        <f t="shared" si="118"/>
        <v>31060.241851000221</v>
      </c>
      <c r="DD75" s="165">
        <f t="shared" si="118"/>
        <v>-313166.98999999987</v>
      </c>
      <c r="DE75" s="158">
        <f>DD75-SUM(CQ75,CV75)</f>
        <v>-1.3000000000465661</v>
      </c>
    </row>
    <row r="76" spans="1:109" s="161" customFormat="1" ht="15" thickBot="1" x14ac:dyDescent="0.25">
      <c r="A76" s="1"/>
      <c r="B76" s="1"/>
      <c r="C76" s="16"/>
      <c r="D76" s="16"/>
      <c r="E76" s="171"/>
      <c r="F76" s="164"/>
      <c r="G76" s="164"/>
      <c r="H76" s="164"/>
      <c r="I76" s="164"/>
      <c r="J76" s="164"/>
      <c r="K76" s="164"/>
      <c r="L76" s="164"/>
      <c r="M76" s="164"/>
      <c r="N76" s="165"/>
      <c r="O76" s="171"/>
      <c r="P76" s="164"/>
      <c r="Q76" s="164"/>
      <c r="R76" s="164"/>
      <c r="S76" s="164"/>
      <c r="T76" s="164"/>
      <c r="U76" s="164"/>
      <c r="V76" s="164"/>
      <c r="W76" s="164"/>
      <c r="X76" s="165"/>
      <c r="Y76" s="171"/>
      <c r="Z76" s="164"/>
      <c r="AA76" s="164"/>
      <c r="AB76" s="164"/>
      <c r="AC76" s="164"/>
      <c r="AD76" s="164"/>
      <c r="AE76" s="164"/>
      <c r="AF76" s="164"/>
      <c r="AG76" s="164"/>
      <c r="AH76" s="165"/>
      <c r="AI76" s="171"/>
      <c r="AJ76" s="164"/>
      <c r="AK76" s="164"/>
      <c r="AL76" s="164"/>
      <c r="AM76" s="164"/>
      <c r="AN76" s="164"/>
      <c r="AO76" s="164"/>
      <c r="AP76" s="164"/>
      <c r="AQ76" s="164"/>
      <c r="AR76" s="165"/>
      <c r="AS76" s="171"/>
      <c r="AT76" s="164"/>
      <c r="AU76" s="164"/>
      <c r="AV76" s="164"/>
      <c r="AW76" s="164"/>
      <c r="AX76" s="164"/>
      <c r="AY76" s="164"/>
      <c r="AZ76" s="164"/>
      <c r="BA76" s="164"/>
      <c r="BB76" s="165"/>
      <c r="BC76" s="171"/>
      <c r="BD76" s="164"/>
      <c r="BE76" s="164"/>
      <c r="BF76" s="164"/>
      <c r="BG76" s="164"/>
      <c r="BH76" s="164"/>
      <c r="BI76" s="164"/>
      <c r="BJ76" s="164"/>
      <c r="BK76" s="164"/>
      <c r="BL76" s="165"/>
      <c r="BM76" s="171"/>
      <c r="BN76" s="164"/>
      <c r="BO76" s="164"/>
      <c r="BP76" s="164"/>
      <c r="BQ76" s="164"/>
      <c r="BR76" s="164"/>
      <c r="BS76" s="164"/>
      <c r="BT76" s="164"/>
      <c r="BU76" s="164"/>
      <c r="BV76" s="165"/>
      <c r="BW76" s="171"/>
      <c r="BX76" s="164"/>
      <c r="BY76" s="164"/>
      <c r="BZ76" s="164"/>
      <c r="CA76" s="164"/>
      <c r="CB76" s="164"/>
      <c r="CC76" s="164"/>
      <c r="CD76" s="164"/>
      <c r="CE76" s="164"/>
      <c r="CF76" s="164"/>
      <c r="CG76" s="164"/>
      <c r="CH76" s="164"/>
      <c r="CI76" s="165"/>
      <c r="CJ76" s="171"/>
      <c r="CK76" s="164"/>
      <c r="CL76" s="164"/>
      <c r="CM76" s="164"/>
      <c r="CN76" s="164"/>
      <c r="CO76" s="164"/>
      <c r="CP76" s="164"/>
      <c r="CQ76" s="164"/>
      <c r="CR76" s="164"/>
      <c r="CS76" s="164"/>
      <c r="CT76" s="164"/>
      <c r="CU76" s="164"/>
      <c r="CV76" s="165"/>
      <c r="CW76" s="171"/>
      <c r="CX76" s="164"/>
      <c r="CY76" s="164"/>
      <c r="CZ76" s="165"/>
      <c r="DA76" s="157"/>
      <c r="DB76" s="157"/>
      <c r="DC76" s="158"/>
      <c r="DD76" s="159"/>
      <c r="DE76" s="158"/>
    </row>
    <row r="77" spans="1:109" s="161" customFormat="1" ht="17.25" thickBot="1" x14ac:dyDescent="0.25">
      <c r="A77" s="1">
        <v>36</v>
      </c>
      <c r="B77" s="1"/>
      <c r="C77" s="5" t="s">
        <v>189</v>
      </c>
      <c r="D77" s="8">
        <v>1555</v>
      </c>
      <c r="E77" s="178"/>
      <c r="F77" s="177"/>
      <c r="G77" s="177"/>
      <c r="H77" s="177"/>
      <c r="I77" s="164">
        <f>E77+F77-G77+H77</f>
        <v>0</v>
      </c>
      <c r="J77" s="177"/>
      <c r="K77" s="177"/>
      <c r="L77" s="177"/>
      <c r="M77" s="177"/>
      <c r="N77" s="165">
        <f>J77+K77-L77+M77</f>
        <v>0</v>
      </c>
      <c r="O77" s="166">
        <f>I77</f>
        <v>0</v>
      </c>
      <c r="P77" s="177"/>
      <c r="Q77" s="177"/>
      <c r="R77" s="177"/>
      <c r="S77" s="164">
        <f>O77+P77-Q77+R77</f>
        <v>0</v>
      </c>
      <c r="T77" s="167">
        <f>N77</f>
        <v>0</v>
      </c>
      <c r="U77" s="177"/>
      <c r="V77" s="177"/>
      <c r="W77" s="177"/>
      <c r="X77" s="165">
        <f>T77+U77-V77+W77</f>
        <v>0</v>
      </c>
      <c r="Y77" s="166">
        <f>S77</f>
        <v>0</v>
      </c>
      <c r="Z77" s="177"/>
      <c r="AA77" s="177"/>
      <c r="AB77" s="177"/>
      <c r="AC77" s="164">
        <f>Y77+Z77-AA77+AB77</f>
        <v>0</v>
      </c>
      <c r="AD77" s="167">
        <f>X77</f>
        <v>0</v>
      </c>
      <c r="AE77" s="177"/>
      <c r="AF77" s="177"/>
      <c r="AG77" s="177"/>
      <c r="AH77" s="165">
        <f>AD77+AE77-AF77+AG77</f>
        <v>0</v>
      </c>
      <c r="AI77" s="166">
        <f>AC77</f>
        <v>0</v>
      </c>
      <c r="AJ77" s="177"/>
      <c r="AK77" s="177"/>
      <c r="AL77" s="177"/>
      <c r="AM77" s="164">
        <f>AI77+AJ77-AK77+AL77</f>
        <v>0</v>
      </c>
      <c r="AN77" s="167">
        <f>AH77</f>
        <v>0</v>
      </c>
      <c r="AO77" s="177"/>
      <c r="AP77" s="177"/>
      <c r="AQ77" s="177"/>
      <c r="AR77" s="165">
        <f>AN77+AO77-AP77+AQ77</f>
        <v>0</v>
      </c>
      <c r="AS77" s="166">
        <f>AM77</f>
        <v>0</v>
      </c>
      <c r="AT77" s="176"/>
      <c r="AU77" s="176"/>
      <c r="AV77" s="176"/>
      <c r="AW77" s="164">
        <f>AS77+AT77-AU77+AV77</f>
        <v>0</v>
      </c>
      <c r="AX77" s="167">
        <f>AR77</f>
        <v>0</v>
      </c>
      <c r="AY77" s="163"/>
      <c r="AZ77" s="163"/>
      <c r="BA77" s="163"/>
      <c r="BB77" s="165">
        <f>AX77+AY77-AZ77+BA77</f>
        <v>0</v>
      </c>
      <c r="BC77" s="166">
        <f>AW77</f>
        <v>0</v>
      </c>
      <c r="BD77" s="163"/>
      <c r="BE77" s="163"/>
      <c r="BF77" s="163"/>
      <c r="BG77" s="164">
        <f>BC77+BD77-BE77+SUM(BF77:BF77)</f>
        <v>0</v>
      </c>
      <c r="BH77" s="167">
        <f>BB77</f>
        <v>0</v>
      </c>
      <c r="BI77" s="163"/>
      <c r="BJ77" s="177"/>
      <c r="BK77" s="177"/>
      <c r="BL77" s="165">
        <f>BH77+BI77-BJ77+BK77</f>
        <v>0</v>
      </c>
      <c r="BM77" s="166">
        <f>BG77</f>
        <v>0</v>
      </c>
      <c r="BN77" s="163"/>
      <c r="BO77" s="163"/>
      <c r="BP77" s="163"/>
      <c r="BQ77" s="164">
        <f>BM77+BN77-BO77+SUM(BP77:BP77)</f>
        <v>0</v>
      </c>
      <c r="BR77" s="167">
        <f>BL77</f>
        <v>0</v>
      </c>
      <c r="BS77" s="163"/>
      <c r="BT77" s="177"/>
      <c r="BU77" s="177"/>
      <c r="BV77" s="165">
        <f>BR77+BS77-BT77+BU77</f>
        <v>0</v>
      </c>
      <c r="BW77" s="166">
        <f>BQ77</f>
        <v>0</v>
      </c>
      <c r="BX77" s="163"/>
      <c r="BY77" s="163"/>
      <c r="BZ77" s="163"/>
      <c r="CA77" s="163"/>
      <c r="CB77" s="163"/>
      <c r="CC77" s="163"/>
      <c r="CD77" s="164">
        <f>BW77+BX77-BY77+SUM(BZ77:CC77)</f>
        <v>0</v>
      </c>
      <c r="CE77" s="167">
        <f>BV77</f>
        <v>0</v>
      </c>
      <c r="CF77" s="163"/>
      <c r="CG77" s="177"/>
      <c r="CH77" s="177"/>
      <c r="CI77" s="165">
        <f>CE77+CF77-CG77+CH77</f>
        <v>0</v>
      </c>
      <c r="CJ77" s="166">
        <f>CD77</f>
        <v>0</v>
      </c>
      <c r="CK77" s="163"/>
      <c r="CL77" s="163"/>
      <c r="CM77" s="163"/>
      <c r="CN77" s="163"/>
      <c r="CO77" s="163"/>
      <c r="CP77" s="163"/>
      <c r="CQ77" s="164">
        <f>CJ77+CK77-CL77+SUM(CM77:CP77)</f>
        <v>0</v>
      </c>
      <c r="CR77" s="167">
        <f>CI77</f>
        <v>0</v>
      </c>
      <c r="CS77" s="163"/>
      <c r="CT77" s="177"/>
      <c r="CU77" s="177"/>
      <c r="CV77" s="165">
        <f>CR77+CS77-CT77+CU77</f>
        <v>0</v>
      </c>
      <c r="CW77" s="162"/>
      <c r="CX77" s="163"/>
      <c r="CY77" s="167">
        <f>CQ77-CW77</f>
        <v>0</v>
      </c>
      <c r="CZ77" s="168">
        <f>CV77-CX77</f>
        <v>0</v>
      </c>
      <c r="DA77" s="169"/>
      <c r="DB77" s="163"/>
      <c r="DC77" s="158">
        <f t="shared" si="35"/>
        <v>0</v>
      </c>
      <c r="DD77" s="170"/>
      <c r="DE77" s="158">
        <f t="shared" ref="DE77:DE80" si="120">DD77-SUM(CQ77,CV77)</f>
        <v>0</v>
      </c>
    </row>
    <row r="78" spans="1:109" s="161" customFormat="1" ht="17.25" thickBot="1" x14ac:dyDescent="0.25">
      <c r="A78" s="1">
        <v>37</v>
      </c>
      <c r="B78" s="1"/>
      <c r="C78" s="5" t="s">
        <v>190</v>
      </c>
      <c r="D78" s="8">
        <v>1555</v>
      </c>
      <c r="E78" s="178"/>
      <c r="F78" s="177"/>
      <c r="G78" s="177"/>
      <c r="H78" s="177"/>
      <c r="I78" s="164">
        <f>E78+F78-G78+H78</f>
        <v>0</v>
      </c>
      <c r="J78" s="177"/>
      <c r="K78" s="177"/>
      <c r="L78" s="177"/>
      <c r="M78" s="177"/>
      <c r="N78" s="165">
        <f>J78+K78-L78+M78</f>
        <v>0</v>
      </c>
      <c r="O78" s="166">
        <f>I78</f>
        <v>0</v>
      </c>
      <c r="P78" s="177"/>
      <c r="Q78" s="177"/>
      <c r="R78" s="177"/>
      <c r="S78" s="164">
        <f>O78+P78-Q78+R78</f>
        <v>0</v>
      </c>
      <c r="T78" s="167">
        <f>N78</f>
        <v>0</v>
      </c>
      <c r="U78" s="177"/>
      <c r="V78" s="177"/>
      <c r="W78" s="177"/>
      <c r="X78" s="165">
        <f>T78+U78-V78+W78</f>
        <v>0</v>
      </c>
      <c r="Y78" s="166">
        <f>S78</f>
        <v>0</v>
      </c>
      <c r="Z78" s="177"/>
      <c r="AA78" s="177"/>
      <c r="AB78" s="177"/>
      <c r="AC78" s="164">
        <f>Y78+Z78-AA78+AB78</f>
        <v>0</v>
      </c>
      <c r="AD78" s="167">
        <f>X78</f>
        <v>0</v>
      </c>
      <c r="AE78" s="177"/>
      <c r="AF78" s="177"/>
      <c r="AG78" s="177"/>
      <c r="AH78" s="165">
        <f>AD78+AE78-AF78+AG78</f>
        <v>0</v>
      </c>
      <c r="AI78" s="166">
        <f>AC78</f>
        <v>0</v>
      </c>
      <c r="AJ78" s="177"/>
      <c r="AK78" s="177"/>
      <c r="AL78" s="177"/>
      <c r="AM78" s="164">
        <f>AI78+AJ78-AK78+AL78</f>
        <v>0</v>
      </c>
      <c r="AN78" s="167">
        <f>AH78</f>
        <v>0</v>
      </c>
      <c r="AO78" s="177"/>
      <c r="AP78" s="177"/>
      <c r="AQ78" s="177"/>
      <c r="AR78" s="165">
        <f>AN78+AO78-AP78+AQ78</f>
        <v>0</v>
      </c>
      <c r="AS78" s="166">
        <f>AM78</f>
        <v>0</v>
      </c>
      <c r="AT78" s="176"/>
      <c r="AU78" s="176"/>
      <c r="AV78" s="176"/>
      <c r="AW78" s="164">
        <f>AS78+AT78-AU78+AV78</f>
        <v>0</v>
      </c>
      <c r="AX78" s="167">
        <f>AR78</f>
        <v>0</v>
      </c>
      <c r="AY78" s="163"/>
      <c r="AZ78" s="163"/>
      <c r="BA78" s="163"/>
      <c r="BB78" s="165">
        <f>AX78+AY78-AZ78+BA78</f>
        <v>0</v>
      </c>
      <c r="BC78" s="166">
        <f>AW78</f>
        <v>0</v>
      </c>
      <c r="BD78" s="163">
        <v>0</v>
      </c>
      <c r="BE78" s="163"/>
      <c r="BF78" s="163"/>
      <c r="BG78" s="164">
        <f>BC78+BD78-BE78+SUM(BF78:BF78)</f>
        <v>0</v>
      </c>
      <c r="BH78" s="167">
        <f>BB78</f>
        <v>0</v>
      </c>
      <c r="BI78" s="163"/>
      <c r="BJ78" s="177"/>
      <c r="BK78" s="177"/>
      <c r="BL78" s="165">
        <f>BH78+BI78-BJ78+BK78</f>
        <v>0</v>
      </c>
      <c r="BM78" s="166">
        <f>BG78</f>
        <v>0</v>
      </c>
      <c r="BN78" s="163">
        <v>-3878.89</v>
      </c>
      <c r="BO78" s="163"/>
      <c r="BP78" s="163"/>
      <c r="BQ78" s="164">
        <v>0</v>
      </c>
      <c r="BR78" s="167">
        <f>BL78</f>
        <v>0</v>
      </c>
      <c r="BS78" s="163"/>
      <c r="BT78" s="177"/>
      <c r="BU78" s="177"/>
      <c r="BV78" s="165">
        <f>BR78+BS78-BT78+BU78</f>
        <v>0</v>
      </c>
      <c r="BW78" s="166">
        <f>BQ78</f>
        <v>0</v>
      </c>
      <c r="BX78" s="163"/>
      <c r="BY78" s="163"/>
      <c r="BZ78" s="163"/>
      <c r="CA78" s="163"/>
      <c r="CB78" s="163"/>
      <c r="CC78" s="163"/>
      <c r="CD78" s="164">
        <f>BW78+BX78-BY78+SUM(BZ78:CC78)</f>
        <v>0</v>
      </c>
      <c r="CE78" s="167">
        <f>BV78</f>
        <v>0</v>
      </c>
      <c r="CF78" s="163"/>
      <c r="CG78" s="177"/>
      <c r="CH78" s="177"/>
      <c r="CI78" s="165">
        <f>CE78+CF78-CG78+CH78</f>
        <v>0</v>
      </c>
      <c r="CJ78" s="166">
        <f>CD78</f>
        <v>0</v>
      </c>
      <c r="CK78" s="163"/>
      <c r="CL78" s="163"/>
      <c r="CM78" s="163"/>
      <c r="CN78" s="163"/>
      <c r="CO78" s="163"/>
      <c r="CP78" s="163"/>
      <c r="CQ78" s="164">
        <f>CJ78+CK78-CL78+SUM(CM78:CP78)</f>
        <v>0</v>
      </c>
      <c r="CR78" s="167">
        <f>CI78</f>
        <v>0</v>
      </c>
      <c r="CS78" s="163"/>
      <c r="CT78" s="177"/>
      <c r="CU78" s="177"/>
      <c r="CV78" s="165">
        <f>CR78+CS78-CT78+CU78</f>
        <v>0</v>
      </c>
      <c r="CW78" s="162"/>
      <c r="CX78" s="163"/>
      <c r="CY78" s="167">
        <f>CQ78-CW78</f>
        <v>0</v>
      </c>
      <c r="CZ78" s="168">
        <f>CV78-CX78</f>
        <v>0</v>
      </c>
      <c r="DA78" s="169"/>
      <c r="DB78" s="163"/>
      <c r="DC78" s="158">
        <f t="shared" si="35"/>
        <v>0</v>
      </c>
      <c r="DD78" s="170">
        <v>0</v>
      </c>
      <c r="DE78" s="158">
        <f t="shared" si="120"/>
        <v>0</v>
      </c>
    </row>
    <row r="79" spans="1:109" s="161" customFormat="1" ht="17.25" thickBot="1" x14ac:dyDescent="0.25">
      <c r="A79" s="1">
        <v>38</v>
      </c>
      <c r="B79" s="1"/>
      <c r="C79" s="5" t="s">
        <v>191</v>
      </c>
      <c r="D79" s="8">
        <v>1555</v>
      </c>
      <c r="E79" s="162"/>
      <c r="F79" s="163"/>
      <c r="G79" s="163"/>
      <c r="H79" s="163"/>
      <c r="I79" s="164">
        <f>E79+F79-G79+H79</f>
        <v>0</v>
      </c>
      <c r="J79" s="163"/>
      <c r="K79" s="163"/>
      <c r="L79" s="163"/>
      <c r="M79" s="163"/>
      <c r="N79" s="165">
        <f>J79+K79-L79+M79</f>
        <v>0</v>
      </c>
      <c r="O79" s="166">
        <f>I79</f>
        <v>0</v>
      </c>
      <c r="P79" s="163"/>
      <c r="Q79" s="163"/>
      <c r="R79" s="163"/>
      <c r="S79" s="164">
        <f>O79+P79-Q79+R79</f>
        <v>0</v>
      </c>
      <c r="T79" s="167">
        <f>N79</f>
        <v>0</v>
      </c>
      <c r="U79" s="163"/>
      <c r="V79" s="163"/>
      <c r="W79" s="163"/>
      <c r="X79" s="165">
        <f>T79+U79-V79+W79</f>
        <v>0</v>
      </c>
      <c r="Y79" s="166">
        <f>S79</f>
        <v>0</v>
      </c>
      <c r="Z79" s="163"/>
      <c r="AA79" s="163"/>
      <c r="AB79" s="163"/>
      <c r="AC79" s="164">
        <f>Y79+Z79-AA79+AB79</f>
        <v>0</v>
      </c>
      <c r="AD79" s="167">
        <f>X79</f>
        <v>0</v>
      </c>
      <c r="AE79" s="163"/>
      <c r="AF79" s="163"/>
      <c r="AG79" s="163"/>
      <c r="AH79" s="165">
        <f>AD79+AE79-AF79+AG79</f>
        <v>0</v>
      </c>
      <c r="AI79" s="166">
        <f>AC79</f>
        <v>0</v>
      </c>
      <c r="AJ79" s="163"/>
      <c r="AK79" s="163"/>
      <c r="AL79" s="163"/>
      <c r="AM79" s="164">
        <f>AI79+AJ79-AK79+AL79</f>
        <v>0</v>
      </c>
      <c r="AN79" s="167">
        <f>AH79</f>
        <v>0</v>
      </c>
      <c r="AO79" s="163"/>
      <c r="AP79" s="163"/>
      <c r="AQ79" s="163"/>
      <c r="AR79" s="165">
        <f>AN79+AO79-AP79+AQ79</f>
        <v>0</v>
      </c>
      <c r="AS79" s="166">
        <f>AM79</f>
        <v>0</v>
      </c>
      <c r="AT79" s="176"/>
      <c r="AU79" s="176"/>
      <c r="AV79" s="176"/>
      <c r="AW79" s="164">
        <f>AS79+AT79-AU79+AV79</f>
        <v>0</v>
      </c>
      <c r="AX79" s="167">
        <f>AR79</f>
        <v>0</v>
      </c>
      <c r="AY79" s="163"/>
      <c r="AZ79" s="163"/>
      <c r="BA79" s="163"/>
      <c r="BB79" s="165">
        <f>AX79+AY79-AZ79+BA79</f>
        <v>0</v>
      </c>
      <c r="BC79" s="166">
        <f>AW79</f>
        <v>0</v>
      </c>
      <c r="BD79" s="163">
        <v>-3878.89</v>
      </c>
      <c r="BE79" s="163"/>
      <c r="BF79" s="163"/>
      <c r="BG79" s="164">
        <f>BC79+BD79-BE79+SUM(BF79:BF79)</f>
        <v>-3878.89</v>
      </c>
      <c r="BH79" s="167">
        <f>BB79</f>
        <v>0</v>
      </c>
      <c r="BI79" s="163"/>
      <c r="BJ79" s="163"/>
      <c r="BK79" s="163"/>
      <c r="BL79" s="165">
        <f>BH79+BI79-BJ79+BK79</f>
        <v>0</v>
      </c>
      <c r="BM79" s="166">
        <f>BG79</f>
        <v>-3878.89</v>
      </c>
      <c r="BN79" s="163"/>
      <c r="BO79" s="163"/>
      <c r="BP79" s="163"/>
      <c r="BQ79" s="164">
        <f>BM79+BN79-BO79+SUM(BP79:BP79)</f>
        <v>-3878.89</v>
      </c>
      <c r="BR79" s="167">
        <f>BL79</f>
        <v>0</v>
      </c>
      <c r="BS79" s="163"/>
      <c r="BT79" s="163"/>
      <c r="BU79" s="163"/>
      <c r="BV79" s="165">
        <f>BR79+BS79-BT79+BU79</f>
        <v>0</v>
      </c>
      <c r="BW79" s="166">
        <f>BQ79</f>
        <v>-3878.89</v>
      </c>
      <c r="BX79" s="163"/>
      <c r="BY79" s="163"/>
      <c r="BZ79" s="163"/>
      <c r="CA79" s="163"/>
      <c r="CB79" s="163"/>
      <c r="CC79" s="163"/>
      <c r="CD79" s="164">
        <f>BW79+BX79-BY79+SUM(BZ79:CC79)</f>
        <v>-3878.89</v>
      </c>
      <c r="CE79" s="167">
        <f>BV79</f>
        <v>0</v>
      </c>
      <c r="CF79" s="163"/>
      <c r="CG79" s="163"/>
      <c r="CH79" s="163"/>
      <c r="CI79" s="165">
        <f>CE79+CF79-CG79+CH79</f>
        <v>0</v>
      </c>
      <c r="CJ79" s="166">
        <f>CD79</f>
        <v>-3878.89</v>
      </c>
      <c r="CK79" s="163"/>
      <c r="CL79" s="163"/>
      <c r="CM79" s="163"/>
      <c r="CN79" s="163"/>
      <c r="CO79" s="163"/>
      <c r="CP79" s="163"/>
      <c r="CQ79" s="164">
        <f>CJ79+CK79-CL79+SUM(CM79:CP79)</f>
        <v>-3878.89</v>
      </c>
      <c r="CR79" s="167">
        <f>CI79</f>
        <v>0</v>
      </c>
      <c r="CS79" s="163"/>
      <c r="CT79" s="163"/>
      <c r="CU79" s="163"/>
      <c r="CV79" s="165">
        <f>CR79+CS79-CT79+CU79</f>
        <v>0</v>
      </c>
      <c r="CW79" s="162"/>
      <c r="CX79" s="163"/>
      <c r="CY79" s="167">
        <f>CQ79-CW79</f>
        <v>-3878.89</v>
      </c>
      <c r="CZ79" s="168">
        <f>CV79-CX79</f>
        <v>0</v>
      </c>
      <c r="DA79" s="169">
        <f>+CY79*0.0147</f>
        <v>-57.019682999999993</v>
      </c>
      <c r="DB79" s="222">
        <f>ROUND(+CY79*0.0147*120/365,0)</f>
        <v>-19</v>
      </c>
      <c r="DC79" s="158">
        <f t="shared" si="35"/>
        <v>-3954.9096829999999</v>
      </c>
      <c r="DD79" s="170">
        <v>-3878.89</v>
      </c>
      <c r="DE79" s="158">
        <f t="shared" si="120"/>
        <v>0</v>
      </c>
    </row>
    <row r="80" spans="1:109" s="161" customFormat="1" ht="17.25" thickBot="1" x14ac:dyDescent="0.25">
      <c r="A80" s="1">
        <v>39</v>
      </c>
      <c r="B80" s="1"/>
      <c r="C80" s="5" t="s">
        <v>192</v>
      </c>
      <c r="D80" s="8">
        <v>1556</v>
      </c>
      <c r="E80" s="175"/>
      <c r="F80" s="176"/>
      <c r="G80" s="176"/>
      <c r="H80" s="176"/>
      <c r="I80" s="164">
        <f>E80+F80-G80+H80</f>
        <v>0</v>
      </c>
      <c r="J80" s="176"/>
      <c r="K80" s="176"/>
      <c r="L80" s="176"/>
      <c r="M80" s="176"/>
      <c r="N80" s="165">
        <f>J80+K80-L80+M80</f>
        <v>0</v>
      </c>
      <c r="O80" s="188">
        <f>I80</f>
        <v>0</v>
      </c>
      <c r="P80" s="176"/>
      <c r="Q80" s="176"/>
      <c r="R80" s="176"/>
      <c r="S80" s="164">
        <f>O80+P80-Q80+R80</f>
        <v>0</v>
      </c>
      <c r="T80" s="189">
        <f>N80</f>
        <v>0</v>
      </c>
      <c r="U80" s="176"/>
      <c r="V80" s="176"/>
      <c r="W80" s="176"/>
      <c r="X80" s="165">
        <f>T80+U80-V80+W80</f>
        <v>0</v>
      </c>
      <c r="Y80" s="188">
        <f>S80</f>
        <v>0</v>
      </c>
      <c r="Z80" s="176"/>
      <c r="AA80" s="176"/>
      <c r="AB80" s="176"/>
      <c r="AC80" s="164">
        <f>Y80+Z80-AA80+AB80</f>
        <v>0</v>
      </c>
      <c r="AD80" s="189">
        <f>X80</f>
        <v>0</v>
      </c>
      <c r="AE80" s="176"/>
      <c r="AF80" s="176"/>
      <c r="AG80" s="176"/>
      <c r="AH80" s="165">
        <f>AD80+AE80-AF80+AG80</f>
        <v>0</v>
      </c>
      <c r="AI80" s="188">
        <f>AC80</f>
        <v>0</v>
      </c>
      <c r="AJ80" s="176"/>
      <c r="AK80" s="176"/>
      <c r="AL80" s="176"/>
      <c r="AM80" s="164">
        <f>AI80+AJ80-AK80+AL80</f>
        <v>0</v>
      </c>
      <c r="AN80" s="189">
        <f>AH80</f>
        <v>0</v>
      </c>
      <c r="AO80" s="176"/>
      <c r="AP80" s="176"/>
      <c r="AQ80" s="176"/>
      <c r="AR80" s="165">
        <f>AN80+AO80-AP80+AQ80</f>
        <v>0</v>
      </c>
      <c r="AS80" s="188">
        <f>AM80</f>
        <v>0</v>
      </c>
      <c r="AT80" s="176"/>
      <c r="AU80" s="176"/>
      <c r="AV80" s="176"/>
      <c r="AW80" s="164">
        <f>AS80+AT80-AU80+AV80</f>
        <v>0</v>
      </c>
      <c r="AX80" s="189">
        <f>AR80</f>
        <v>0</v>
      </c>
      <c r="AY80" s="176"/>
      <c r="AZ80" s="176"/>
      <c r="BA80" s="176"/>
      <c r="BB80" s="165">
        <f>AX80+AY80-AZ80+BA80</f>
        <v>0</v>
      </c>
      <c r="BC80" s="188">
        <f>AW80</f>
        <v>0</v>
      </c>
      <c r="BD80" s="176"/>
      <c r="BE80" s="176"/>
      <c r="BF80" s="176"/>
      <c r="BG80" s="164">
        <f>BC80+BD80-BE80+SUM(BF80:BF80)</f>
        <v>0</v>
      </c>
      <c r="BH80" s="189">
        <f>BB80</f>
        <v>0</v>
      </c>
      <c r="BI80" s="176"/>
      <c r="BJ80" s="176"/>
      <c r="BK80" s="176"/>
      <c r="BL80" s="165">
        <f>BH80+BI80-BJ80+BK80</f>
        <v>0</v>
      </c>
      <c r="BM80" s="188">
        <f>BG80</f>
        <v>0</v>
      </c>
      <c r="BN80" s="176"/>
      <c r="BO80" s="176"/>
      <c r="BP80" s="176"/>
      <c r="BQ80" s="164">
        <f>BM80+BN80-BO80+SUM(BP80:BP80)</f>
        <v>0</v>
      </c>
      <c r="BR80" s="189">
        <f>BL80</f>
        <v>0</v>
      </c>
      <c r="BS80" s="176"/>
      <c r="BT80" s="176"/>
      <c r="BU80" s="176"/>
      <c r="BV80" s="165">
        <f>BR80+BS80-BT80+BU80</f>
        <v>0</v>
      </c>
      <c r="BW80" s="188">
        <f>BQ80</f>
        <v>0</v>
      </c>
      <c r="BX80" s="176"/>
      <c r="BY80" s="176"/>
      <c r="BZ80" s="176"/>
      <c r="CA80" s="176"/>
      <c r="CB80" s="176"/>
      <c r="CC80" s="176"/>
      <c r="CD80" s="164">
        <f>BW80+BX80-BY80+SUM(BZ80:CC80)</f>
        <v>0</v>
      </c>
      <c r="CE80" s="189">
        <f>BV80</f>
        <v>0</v>
      </c>
      <c r="CF80" s="176"/>
      <c r="CG80" s="176"/>
      <c r="CH80" s="176"/>
      <c r="CI80" s="165">
        <f>CE80+CF80-CG80+CH80</f>
        <v>0</v>
      </c>
      <c r="CJ80" s="188">
        <f>CD80</f>
        <v>0</v>
      </c>
      <c r="CK80" s="176"/>
      <c r="CL80" s="176"/>
      <c r="CM80" s="176"/>
      <c r="CN80" s="176"/>
      <c r="CO80" s="176"/>
      <c r="CP80" s="176"/>
      <c r="CQ80" s="164">
        <f>CJ80+CK80-CL80+SUM(CM80:CP80)</f>
        <v>0</v>
      </c>
      <c r="CR80" s="189">
        <f>CI80</f>
        <v>0</v>
      </c>
      <c r="CS80" s="176"/>
      <c r="CT80" s="176"/>
      <c r="CU80" s="176"/>
      <c r="CV80" s="165">
        <f>CR80+CS80-CT80+CU80</f>
        <v>0</v>
      </c>
      <c r="CW80" s="175"/>
      <c r="CX80" s="176"/>
      <c r="CY80" s="167">
        <f>CQ80-CW80</f>
        <v>0</v>
      </c>
      <c r="CZ80" s="168">
        <f>CV80-CX80</f>
        <v>0</v>
      </c>
      <c r="DA80" s="190"/>
      <c r="DB80" s="176"/>
      <c r="DC80" s="158">
        <f t="shared" si="35"/>
        <v>0</v>
      </c>
      <c r="DD80" s="191"/>
      <c r="DE80" s="158">
        <f t="shared" si="120"/>
        <v>0</v>
      </c>
    </row>
    <row r="81" spans="1:109" s="161" customFormat="1" ht="15" thickBot="1" x14ac:dyDescent="0.25">
      <c r="A81" s="1"/>
      <c r="B81" s="1"/>
      <c r="C81" s="5"/>
      <c r="D81" s="8"/>
      <c r="E81" s="171"/>
      <c r="F81" s="164"/>
      <c r="G81" s="164"/>
      <c r="H81" s="164"/>
      <c r="I81" s="164"/>
      <c r="J81" s="164"/>
      <c r="K81" s="164"/>
      <c r="L81" s="164"/>
      <c r="M81" s="164"/>
      <c r="N81" s="164"/>
      <c r="O81" s="171"/>
      <c r="P81" s="164"/>
      <c r="Q81" s="164"/>
      <c r="R81" s="164"/>
      <c r="S81" s="164"/>
      <c r="T81" s="164"/>
      <c r="U81" s="164"/>
      <c r="V81" s="164"/>
      <c r="W81" s="164"/>
      <c r="X81" s="164"/>
      <c r="Y81" s="171"/>
      <c r="Z81" s="164"/>
      <c r="AA81" s="164"/>
      <c r="AB81" s="164"/>
      <c r="AC81" s="164"/>
      <c r="AD81" s="164"/>
      <c r="AE81" s="164"/>
      <c r="AF81" s="164"/>
      <c r="AG81" s="164"/>
      <c r="AH81" s="164"/>
      <c r="AI81" s="171"/>
      <c r="AJ81" s="164"/>
      <c r="AK81" s="164"/>
      <c r="AL81" s="164"/>
      <c r="AM81" s="164"/>
      <c r="AN81" s="164"/>
      <c r="AO81" s="164"/>
      <c r="AP81" s="164"/>
      <c r="AQ81" s="164"/>
      <c r="AR81" s="164"/>
      <c r="AS81" s="171"/>
      <c r="AT81" s="164"/>
      <c r="AU81" s="164"/>
      <c r="AV81" s="164"/>
      <c r="AW81" s="164"/>
      <c r="AX81" s="164"/>
      <c r="AY81" s="164"/>
      <c r="AZ81" s="164"/>
      <c r="BA81" s="164"/>
      <c r="BB81" s="164"/>
      <c r="BC81" s="171"/>
      <c r="BD81" s="164"/>
      <c r="BE81" s="164"/>
      <c r="BF81" s="164"/>
      <c r="BG81" s="164"/>
      <c r="BH81" s="164"/>
      <c r="BI81" s="164"/>
      <c r="BJ81" s="164"/>
      <c r="BK81" s="164"/>
      <c r="BL81" s="164"/>
      <c r="BM81" s="171"/>
      <c r="BN81" s="164"/>
      <c r="BO81" s="164"/>
      <c r="BP81" s="164"/>
      <c r="BQ81" s="164"/>
      <c r="BR81" s="164"/>
      <c r="BS81" s="164"/>
      <c r="BT81" s="164"/>
      <c r="BU81" s="164"/>
      <c r="BV81" s="164"/>
      <c r="BW81" s="171"/>
      <c r="BX81" s="164"/>
      <c r="BY81" s="164"/>
      <c r="BZ81" s="164"/>
      <c r="CA81" s="164"/>
      <c r="CB81" s="164"/>
      <c r="CC81" s="164"/>
      <c r="CD81" s="164"/>
      <c r="CE81" s="164"/>
      <c r="CF81" s="164"/>
      <c r="CG81" s="164"/>
      <c r="CH81" s="164"/>
      <c r="CI81" s="164"/>
      <c r="CJ81" s="171"/>
      <c r="CK81" s="164"/>
      <c r="CL81" s="164"/>
      <c r="CM81" s="164"/>
      <c r="CN81" s="164"/>
      <c r="CO81" s="164"/>
      <c r="CP81" s="164"/>
      <c r="CQ81" s="164"/>
      <c r="CR81" s="164"/>
      <c r="CS81" s="164"/>
      <c r="CT81" s="164"/>
      <c r="CU81" s="164"/>
      <c r="CV81" s="164"/>
      <c r="CW81" s="171"/>
      <c r="CX81" s="164"/>
      <c r="CY81" s="164"/>
      <c r="CZ81" s="164"/>
      <c r="DA81" s="171"/>
      <c r="DB81" s="164"/>
      <c r="DC81" s="164"/>
      <c r="DD81" s="171"/>
      <c r="DE81" s="172"/>
    </row>
    <row r="82" spans="1:109" s="161" customFormat="1" ht="17.25" thickBot="1" x14ac:dyDescent="0.25">
      <c r="A82" s="1">
        <v>40</v>
      </c>
      <c r="B82" s="1"/>
      <c r="C82" s="30" t="s">
        <v>281</v>
      </c>
      <c r="D82" s="140">
        <v>1575</v>
      </c>
      <c r="E82" s="192"/>
      <c r="F82" s="174"/>
      <c r="G82" s="174"/>
      <c r="H82" s="174"/>
      <c r="I82" s="164"/>
      <c r="J82" s="174"/>
      <c r="K82" s="174"/>
      <c r="L82" s="174"/>
      <c r="M82" s="174"/>
      <c r="N82" s="164"/>
      <c r="O82" s="171"/>
      <c r="P82" s="174"/>
      <c r="Q82" s="174"/>
      <c r="R82" s="174"/>
      <c r="S82" s="164"/>
      <c r="T82" s="164"/>
      <c r="U82" s="174"/>
      <c r="V82" s="174"/>
      <c r="W82" s="174"/>
      <c r="X82" s="164"/>
      <c r="Y82" s="171"/>
      <c r="Z82" s="174"/>
      <c r="AA82" s="174"/>
      <c r="AB82" s="174"/>
      <c r="AC82" s="164"/>
      <c r="AD82" s="164"/>
      <c r="AE82" s="174"/>
      <c r="AF82" s="174"/>
      <c r="AG82" s="174"/>
      <c r="AH82" s="164"/>
      <c r="AI82" s="171"/>
      <c r="AJ82" s="174"/>
      <c r="AK82" s="174"/>
      <c r="AL82" s="174"/>
      <c r="AM82" s="164"/>
      <c r="AN82" s="164"/>
      <c r="AO82" s="174"/>
      <c r="AP82" s="174"/>
      <c r="AQ82" s="174"/>
      <c r="AR82" s="164"/>
      <c r="AS82" s="193"/>
      <c r="AT82" s="174"/>
      <c r="AU82" s="174"/>
      <c r="AV82" s="174"/>
      <c r="AW82" s="164"/>
      <c r="AX82" s="179"/>
      <c r="AY82" s="174"/>
      <c r="AZ82" s="174"/>
      <c r="BA82" s="174"/>
      <c r="BB82" s="165"/>
      <c r="BC82" s="193"/>
      <c r="BD82" s="174"/>
      <c r="BE82" s="174"/>
      <c r="BF82" s="174"/>
      <c r="BG82" s="164"/>
      <c r="BH82" s="179"/>
      <c r="BI82" s="174"/>
      <c r="BJ82" s="174"/>
      <c r="BK82" s="174"/>
      <c r="BL82" s="165"/>
      <c r="BM82" s="193"/>
      <c r="BN82" s="174"/>
      <c r="BO82" s="174"/>
      <c r="BP82" s="174"/>
      <c r="BQ82" s="164"/>
      <c r="BR82" s="179"/>
      <c r="BS82" s="174"/>
      <c r="BT82" s="174"/>
      <c r="BU82" s="174"/>
      <c r="BV82" s="165"/>
      <c r="BW82" s="193"/>
      <c r="BX82" s="174"/>
      <c r="BY82" s="174"/>
      <c r="BZ82" s="174"/>
      <c r="CA82" s="174"/>
      <c r="CB82" s="174"/>
      <c r="CC82" s="177"/>
      <c r="CD82" s="164">
        <f>BW82+BX82-BY82+SUM(BZ82:CC82)</f>
        <v>0</v>
      </c>
      <c r="CE82" s="179">
        <f>BV82</f>
        <v>0</v>
      </c>
      <c r="CF82" s="174"/>
      <c r="CG82" s="174"/>
      <c r="CH82" s="174"/>
      <c r="CI82" s="165">
        <f>CE82+CF82-CG82+CH82</f>
        <v>0</v>
      </c>
      <c r="CJ82" s="193"/>
      <c r="CK82" s="174"/>
      <c r="CL82" s="174"/>
      <c r="CM82" s="174"/>
      <c r="CN82" s="174"/>
      <c r="CO82" s="174"/>
      <c r="CP82" s="177"/>
      <c r="CQ82" s="164">
        <f>CJ82+CK82-CL82+SUM(CM82:CP82)</f>
        <v>0</v>
      </c>
      <c r="CR82" s="179">
        <f>CI82</f>
        <v>0</v>
      </c>
      <c r="CS82" s="174"/>
      <c r="CT82" s="174"/>
      <c r="CU82" s="174"/>
      <c r="CV82" s="165">
        <f>CR82+CS82-CT82+CU82</f>
        <v>0</v>
      </c>
      <c r="CW82" s="174"/>
      <c r="CX82" s="174"/>
      <c r="CY82" s="167">
        <f>CQ82-CW82</f>
        <v>0</v>
      </c>
      <c r="CZ82" s="168">
        <f>CV82-CX82</f>
        <v>0</v>
      </c>
      <c r="DA82" s="174"/>
      <c r="DB82" s="174"/>
      <c r="DC82" s="158">
        <f>SUM(CY82:DB82)</f>
        <v>0</v>
      </c>
      <c r="DD82" s="191"/>
      <c r="DE82" s="158">
        <f>DD82-SUM(CQ82,CV82)</f>
        <v>0</v>
      </c>
    </row>
    <row r="83" spans="1:109" s="161" customFormat="1" ht="17.25" thickBot="1" x14ac:dyDescent="0.25">
      <c r="A83" s="1">
        <v>41</v>
      </c>
      <c r="B83" s="1"/>
      <c r="C83" s="30" t="s">
        <v>282</v>
      </c>
      <c r="D83" s="140">
        <v>1576</v>
      </c>
      <c r="E83" s="192"/>
      <c r="F83" s="174"/>
      <c r="G83" s="174"/>
      <c r="H83" s="174"/>
      <c r="I83" s="164"/>
      <c r="J83" s="174"/>
      <c r="K83" s="174"/>
      <c r="L83" s="174"/>
      <c r="M83" s="174"/>
      <c r="N83" s="164"/>
      <c r="O83" s="171"/>
      <c r="P83" s="174"/>
      <c r="Q83" s="174"/>
      <c r="R83" s="174"/>
      <c r="S83" s="164"/>
      <c r="T83" s="164"/>
      <c r="U83" s="174"/>
      <c r="V83" s="174"/>
      <c r="W83" s="174"/>
      <c r="X83" s="164"/>
      <c r="Y83" s="171"/>
      <c r="Z83" s="174"/>
      <c r="AA83" s="174"/>
      <c r="AB83" s="174"/>
      <c r="AC83" s="164"/>
      <c r="AD83" s="164"/>
      <c r="AE83" s="174"/>
      <c r="AF83" s="174"/>
      <c r="AG83" s="174"/>
      <c r="AH83" s="164"/>
      <c r="AI83" s="171"/>
      <c r="AJ83" s="174"/>
      <c r="AK83" s="174"/>
      <c r="AL83" s="174"/>
      <c r="AM83" s="164"/>
      <c r="AN83" s="164"/>
      <c r="AO83" s="174"/>
      <c r="AP83" s="174"/>
      <c r="AQ83" s="174"/>
      <c r="AR83" s="164"/>
      <c r="AS83" s="166"/>
      <c r="AT83" s="174"/>
      <c r="AU83" s="174"/>
      <c r="AV83" s="174"/>
      <c r="AW83" s="164"/>
      <c r="AX83" s="167"/>
      <c r="AY83" s="174"/>
      <c r="AZ83" s="174"/>
      <c r="BA83" s="174"/>
      <c r="BB83" s="165"/>
      <c r="BC83" s="166"/>
      <c r="BD83" s="174"/>
      <c r="BE83" s="174"/>
      <c r="BF83" s="174"/>
      <c r="BG83" s="164"/>
      <c r="BH83" s="167"/>
      <c r="BI83" s="174"/>
      <c r="BJ83" s="174"/>
      <c r="BK83" s="174"/>
      <c r="BL83" s="165"/>
      <c r="BM83" s="166"/>
      <c r="BN83" s="174"/>
      <c r="BO83" s="174"/>
      <c r="BP83" s="174"/>
      <c r="BQ83" s="164"/>
      <c r="BR83" s="167"/>
      <c r="BS83" s="174"/>
      <c r="BT83" s="174"/>
      <c r="BU83" s="174"/>
      <c r="BV83" s="165"/>
      <c r="BW83" s="166"/>
      <c r="BX83" s="174"/>
      <c r="BY83" s="174"/>
      <c r="BZ83" s="174"/>
      <c r="CA83" s="174"/>
      <c r="CB83" s="174"/>
      <c r="CC83" s="163"/>
      <c r="CD83" s="164">
        <f>BW83+BX83-BY83+SUM(BZ83:CC83)</f>
        <v>0</v>
      </c>
      <c r="CE83" s="167">
        <f>BV83</f>
        <v>0</v>
      </c>
      <c r="CF83" s="174"/>
      <c r="CG83" s="174"/>
      <c r="CH83" s="174"/>
      <c r="CI83" s="165">
        <f>CE83+CF83-CG83+CH83</f>
        <v>0</v>
      </c>
      <c r="CJ83" s="166"/>
      <c r="CK83" s="174"/>
      <c r="CL83" s="174"/>
      <c r="CM83" s="174"/>
      <c r="CN83" s="174"/>
      <c r="CO83" s="174"/>
      <c r="CP83" s="163"/>
      <c r="CQ83" s="164">
        <f>CJ83+CK83-CL83+SUM(CM83:CP83)</f>
        <v>0</v>
      </c>
      <c r="CR83" s="167">
        <f>CI83</f>
        <v>0</v>
      </c>
      <c r="CS83" s="174"/>
      <c r="CT83" s="174"/>
      <c r="CU83" s="174"/>
      <c r="CV83" s="165">
        <f>CR83+CS83-CT83+CU83</f>
        <v>0</v>
      </c>
      <c r="CW83" s="174"/>
      <c r="CX83" s="174"/>
      <c r="CY83" s="167">
        <f>CQ83-CW83</f>
        <v>0</v>
      </c>
      <c r="CZ83" s="168">
        <f>CV83-CX83</f>
        <v>0</v>
      </c>
      <c r="DA83" s="174"/>
      <c r="DB83" s="174"/>
      <c r="DC83" s="158">
        <f>SUM(CY83:DB83)</f>
        <v>0</v>
      </c>
      <c r="DD83" s="191"/>
      <c r="DE83" s="158">
        <f>DD83-SUM(CQ83,CV83)</f>
        <v>0</v>
      </c>
    </row>
    <row r="84" spans="1:109" s="161" customFormat="1" ht="14.25" x14ac:dyDescent="0.2">
      <c r="A84" s="1"/>
      <c r="B84" s="1"/>
      <c r="C84" s="5"/>
      <c r="D84" s="8"/>
      <c r="E84" s="171"/>
      <c r="F84" s="164"/>
      <c r="G84" s="164"/>
      <c r="H84" s="164"/>
      <c r="I84" s="164"/>
      <c r="J84" s="164"/>
      <c r="K84" s="164"/>
      <c r="L84" s="164"/>
      <c r="M84" s="164"/>
      <c r="N84" s="164"/>
      <c r="O84" s="194"/>
      <c r="P84" s="164"/>
      <c r="Q84" s="164"/>
      <c r="R84" s="164"/>
      <c r="S84" s="164"/>
      <c r="T84" s="164"/>
      <c r="U84" s="164"/>
      <c r="V84" s="164"/>
      <c r="W84" s="164"/>
      <c r="X84" s="164"/>
      <c r="Y84" s="194"/>
      <c r="Z84" s="164"/>
      <c r="AA84" s="164"/>
      <c r="AB84" s="164"/>
      <c r="AC84" s="164"/>
      <c r="AD84" s="164"/>
      <c r="AE84" s="164"/>
      <c r="AF84" s="164"/>
      <c r="AG84" s="164"/>
      <c r="AH84" s="164"/>
      <c r="AI84" s="194"/>
      <c r="AJ84" s="164"/>
      <c r="AK84" s="164"/>
      <c r="AL84" s="164"/>
      <c r="AM84" s="164"/>
      <c r="AN84" s="164"/>
      <c r="AO84" s="164"/>
      <c r="AP84" s="164"/>
      <c r="AQ84" s="164"/>
      <c r="AR84" s="164"/>
      <c r="AS84" s="195"/>
      <c r="AT84" s="164"/>
      <c r="AU84" s="164"/>
      <c r="AV84" s="164"/>
      <c r="AW84" s="164"/>
      <c r="AX84" s="164"/>
      <c r="AY84" s="164"/>
      <c r="AZ84" s="164"/>
      <c r="BA84" s="164"/>
      <c r="BB84" s="164"/>
      <c r="BC84" s="194"/>
      <c r="BD84" s="164"/>
      <c r="BE84" s="164"/>
      <c r="BF84" s="164"/>
      <c r="BG84" s="164"/>
      <c r="BH84" s="164"/>
      <c r="BI84" s="164"/>
      <c r="BJ84" s="164"/>
      <c r="BK84" s="164"/>
      <c r="BL84" s="164"/>
      <c r="BM84" s="194"/>
      <c r="BN84" s="164"/>
      <c r="BO84" s="164"/>
      <c r="BP84" s="164"/>
      <c r="BQ84" s="164"/>
      <c r="BR84" s="164"/>
      <c r="BS84" s="164"/>
      <c r="BT84" s="164"/>
      <c r="BU84" s="164"/>
      <c r="BV84" s="164"/>
      <c r="BW84" s="194"/>
      <c r="BX84" s="164"/>
      <c r="BY84" s="164"/>
      <c r="BZ84" s="164"/>
      <c r="CA84" s="164"/>
      <c r="CB84" s="164"/>
      <c r="CC84" s="164"/>
      <c r="CD84" s="164"/>
      <c r="CE84" s="164"/>
      <c r="CF84" s="164"/>
      <c r="CG84" s="164"/>
      <c r="CH84" s="164"/>
      <c r="CI84" s="164"/>
      <c r="CJ84" s="194"/>
      <c r="CK84" s="164"/>
      <c r="CL84" s="164"/>
      <c r="CM84" s="164"/>
      <c r="CN84" s="164"/>
      <c r="CO84" s="164"/>
      <c r="CP84" s="164"/>
      <c r="CQ84" s="164"/>
      <c r="CR84" s="164"/>
      <c r="CS84" s="164"/>
      <c r="CT84" s="164"/>
      <c r="CU84" s="164"/>
      <c r="CV84" s="164"/>
      <c r="CW84" s="194"/>
      <c r="CX84" s="164"/>
      <c r="CY84" s="164"/>
      <c r="CZ84" s="164"/>
      <c r="DA84" s="194"/>
      <c r="DB84" s="164"/>
      <c r="DC84" s="158"/>
      <c r="DD84" s="164"/>
      <c r="DE84" s="159"/>
    </row>
    <row r="85" spans="1:109" s="161" customFormat="1" ht="15.75" thickBot="1" x14ac:dyDescent="0.3">
      <c r="A85" s="1"/>
      <c r="B85" s="1"/>
      <c r="C85" s="4" t="s">
        <v>35</v>
      </c>
      <c r="D85" s="5"/>
      <c r="E85" s="150"/>
      <c r="F85" s="151"/>
      <c r="G85" s="151"/>
      <c r="H85" s="151"/>
      <c r="I85" s="164"/>
      <c r="J85" s="151"/>
      <c r="K85" s="151"/>
      <c r="L85" s="151"/>
      <c r="M85" s="151"/>
      <c r="N85" s="165"/>
      <c r="O85" s="150"/>
      <c r="P85" s="151"/>
      <c r="Q85" s="151"/>
      <c r="R85" s="151"/>
      <c r="S85" s="164"/>
      <c r="T85" s="151"/>
      <c r="U85" s="151"/>
      <c r="V85" s="151"/>
      <c r="W85" s="151"/>
      <c r="X85" s="165"/>
      <c r="Y85" s="150"/>
      <c r="Z85" s="151"/>
      <c r="AA85" s="151"/>
      <c r="AB85" s="151"/>
      <c r="AC85" s="164"/>
      <c r="AD85" s="151"/>
      <c r="AE85" s="151"/>
      <c r="AF85" s="151"/>
      <c r="AG85" s="151"/>
      <c r="AH85" s="165"/>
      <c r="AI85" s="150"/>
      <c r="AJ85" s="151"/>
      <c r="AK85" s="151"/>
      <c r="AL85" s="151"/>
      <c r="AM85" s="164"/>
      <c r="AN85" s="151"/>
      <c r="AO85" s="151"/>
      <c r="AP85" s="151"/>
      <c r="AQ85" s="151"/>
      <c r="AR85" s="165"/>
      <c r="AS85" s="150"/>
      <c r="AT85" s="151"/>
      <c r="AU85" s="151"/>
      <c r="AV85" s="151"/>
      <c r="AW85" s="164"/>
      <c r="AX85" s="151"/>
      <c r="AY85" s="151"/>
      <c r="AZ85" s="151"/>
      <c r="BA85" s="151"/>
      <c r="BB85" s="165"/>
      <c r="BC85" s="150"/>
      <c r="BD85" s="151"/>
      <c r="BE85" s="151"/>
      <c r="BF85" s="151"/>
      <c r="BG85" s="164"/>
      <c r="BH85" s="151"/>
      <c r="BI85" s="151"/>
      <c r="BJ85" s="151"/>
      <c r="BK85" s="151"/>
      <c r="BL85" s="165"/>
      <c r="BM85" s="150"/>
      <c r="BN85" s="151"/>
      <c r="BO85" s="151"/>
      <c r="BP85" s="151"/>
      <c r="BQ85" s="164"/>
      <c r="BR85" s="151"/>
      <c r="BS85" s="151"/>
      <c r="BT85" s="151"/>
      <c r="BU85" s="151"/>
      <c r="BV85" s="165"/>
      <c r="BW85" s="150"/>
      <c r="BX85" s="151"/>
      <c r="BY85" s="151"/>
      <c r="BZ85" s="151"/>
      <c r="CA85" s="151"/>
      <c r="CB85" s="151"/>
      <c r="CC85" s="151"/>
      <c r="CD85" s="164"/>
      <c r="CE85" s="151"/>
      <c r="CF85" s="151"/>
      <c r="CG85" s="151"/>
      <c r="CH85" s="151"/>
      <c r="CI85" s="165"/>
      <c r="CJ85" s="150"/>
      <c r="CK85" s="151"/>
      <c r="CL85" s="151"/>
      <c r="CM85" s="151"/>
      <c r="CN85" s="151"/>
      <c r="CO85" s="151"/>
      <c r="CP85" s="151"/>
      <c r="CQ85" s="164"/>
      <c r="CR85" s="151"/>
      <c r="CS85" s="151"/>
      <c r="CT85" s="151"/>
      <c r="CU85" s="151"/>
      <c r="CV85" s="165"/>
      <c r="CW85" s="150"/>
      <c r="CX85" s="151"/>
      <c r="CY85" s="151"/>
      <c r="CZ85" s="196"/>
      <c r="DA85" s="157"/>
      <c r="DB85" s="157"/>
      <c r="DC85" s="158"/>
      <c r="DD85" s="159"/>
      <c r="DE85" s="158"/>
    </row>
    <row r="86" spans="1:109" s="161" customFormat="1" ht="17.25" thickBot="1" x14ac:dyDescent="0.25">
      <c r="A86" s="1">
        <v>42</v>
      </c>
      <c r="B86" s="1"/>
      <c r="C86" s="5" t="s">
        <v>106</v>
      </c>
      <c r="D86" s="8">
        <v>1563</v>
      </c>
      <c r="E86" s="162"/>
      <c r="F86" s="163"/>
      <c r="G86" s="163"/>
      <c r="H86" s="163"/>
      <c r="I86" s="164">
        <f>E86+F86-G86+H86</f>
        <v>0</v>
      </c>
      <c r="J86" s="163"/>
      <c r="K86" s="163"/>
      <c r="L86" s="163"/>
      <c r="M86" s="163"/>
      <c r="N86" s="165">
        <f>J86+K86-L86+M86</f>
        <v>0</v>
      </c>
      <c r="O86" s="166">
        <f>I86</f>
        <v>0</v>
      </c>
      <c r="P86" s="163"/>
      <c r="Q86" s="163"/>
      <c r="R86" s="163"/>
      <c r="S86" s="164">
        <f>O86+P86-Q86+R86</f>
        <v>0</v>
      </c>
      <c r="T86" s="167">
        <f>N86</f>
        <v>0</v>
      </c>
      <c r="U86" s="163"/>
      <c r="V86" s="163"/>
      <c r="W86" s="163"/>
      <c r="X86" s="165">
        <f>T86+U86-V86+W86</f>
        <v>0</v>
      </c>
      <c r="Y86" s="166">
        <f>S86</f>
        <v>0</v>
      </c>
      <c r="Z86" s="163"/>
      <c r="AA86" s="163"/>
      <c r="AB86" s="163"/>
      <c r="AC86" s="164">
        <f>Y86+Z86-AA86+AB86</f>
        <v>0</v>
      </c>
      <c r="AD86" s="167">
        <f>X86</f>
        <v>0</v>
      </c>
      <c r="AE86" s="163"/>
      <c r="AF86" s="163"/>
      <c r="AG86" s="163"/>
      <c r="AH86" s="165">
        <f>AD86+AE86-AF86+AG86</f>
        <v>0</v>
      </c>
      <c r="AI86" s="166">
        <f>AC86</f>
        <v>0</v>
      </c>
      <c r="AJ86" s="163"/>
      <c r="AK86" s="163"/>
      <c r="AL86" s="163"/>
      <c r="AM86" s="164">
        <f>AI86+AJ86-AK86+AL86</f>
        <v>0</v>
      </c>
      <c r="AN86" s="167">
        <f>AH86</f>
        <v>0</v>
      </c>
      <c r="AO86" s="163"/>
      <c r="AP86" s="163"/>
      <c r="AQ86" s="163"/>
      <c r="AR86" s="165">
        <f>AN86+AO86-AP86+AQ86</f>
        <v>0</v>
      </c>
      <c r="AS86" s="166">
        <f>AM86</f>
        <v>0</v>
      </c>
      <c r="AT86" s="163"/>
      <c r="AU86" s="163"/>
      <c r="AV86" s="163"/>
      <c r="AW86" s="164">
        <f>AS86+AT86-AU86+AV86</f>
        <v>0</v>
      </c>
      <c r="AX86" s="167">
        <f>AR86</f>
        <v>0</v>
      </c>
      <c r="AY86" s="163"/>
      <c r="AZ86" s="163"/>
      <c r="BA86" s="163"/>
      <c r="BB86" s="165">
        <f>AX86+AY86-AZ86+BA86</f>
        <v>0</v>
      </c>
      <c r="BC86" s="166">
        <f>AW86</f>
        <v>0</v>
      </c>
      <c r="BD86" s="163"/>
      <c r="BE86" s="163"/>
      <c r="BF86" s="163"/>
      <c r="BG86" s="164">
        <f>BC86+BD86-BE86+SUM(BF86:BF86)</f>
        <v>0</v>
      </c>
      <c r="BH86" s="167">
        <f>BB86</f>
        <v>0</v>
      </c>
      <c r="BI86" s="163"/>
      <c r="BJ86" s="163"/>
      <c r="BK86" s="163"/>
      <c r="BL86" s="165">
        <f>BH86+BI86-BJ86+BK86</f>
        <v>0</v>
      </c>
      <c r="BM86" s="166">
        <f>BG86</f>
        <v>0</v>
      </c>
      <c r="BN86" s="163"/>
      <c r="BO86" s="163"/>
      <c r="BP86" s="163"/>
      <c r="BQ86" s="164">
        <f>BM86+BN86-BO86+SUM(BP86:BP86)</f>
        <v>0</v>
      </c>
      <c r="BR86" s="167">
        <f>BL86</f>
        <v>0</v>
      </c>
      <c r="BS86" s="163"/>
      <c r="BT86" s="163"/>
      <c r="BU86" s="163"/>
      <c r="BV86" s="165">
        <f>BR86+BS86-BT86+BU86</f>
        <v>0</v>
      </c>
      <c r="BW86" s="166">
        <f>BQ86</f>
        <v>0</v>
      </c>
      <c r="BX86" s="163">
        <v>0</v>
      </c>
      <c r="BY86" s="163">
        <v>0</v>
      </c>
      <c r="BZ86" s="163"/>
      <c r="CA86" s="163"/>
      <c r="CB86" s="163"/>
      <c r="CC86" s="163"/>
      <c r="CD86" s="164">
        <f>BW86+BX86-BY86+SUM(BZ86:CC86)</f>
        <v>0</v>
      </c>
      <c r="CE86" s="167">
        <f>BV86</f>
        <v>0</v>
      </c>
      <c r="CF86" s="163">
        <v>0</v>
      </c>
      <c r="CG86" s="163">
        <v>0</v>
      </c>
      <c r="CH86" s="163">
        <v>0</v>
      </c>
      <c r="CI86" s="165">
        <f>CE86+CF86-CG86+CH86</f>
        <v>0</v>
      </c>
      <c r="CJ86" s="166">
        <f>CD86</f>
        <v>0</v>
      </c>
      <c r="CK86" s="163">
        <v>8866</v>
      </c>
      <c r="CL86" s="163"/>
      <c r="CM86" s="163"/>
      <c r="CN86" s="163"/>
      <c r="CO86" s="163"/>
      <c r="CP86" s="163"/>
      <c r="CQ86" s="164">
        <f>CJ86+CK86-CL86+SUM(CM86:CP86)</f>
        <v>8866</v>
      </c>
      <c r="CR86" s="167">
        <f>CI86</f>
        <v>0</v>
      </c>
      <c r="CS86" s="163"/>
      <c r="CT86" s="163"/>
      <c r="CU86" s="163"/>
      <c r="CV86" s="165">
        <f>CR86+CS86-CT86+CU86</f>
        <v>0</v>
      </c>
      <c r="CW86" s="162"/>
      <c r="CX86" s="163"/>
      <c r="CY86" s="167">
        <f>CQ86-CW86</f>
        <v>8866</v>
      </c>
      <c r="CZ86" s="168">
        <f>CV86-CX86</f>
        <v>0</v>
      </c>
      <c r="DA86" s="169"/>
      <c r="DB86" s="163"/>
      <c r="DC86" s="158">
        <f t="shared" si="35"/>
        <v>8866</v>
      </c>
      <c r="DD86" s="170">
        <v>8866</v>
      </c>
      <c r="DE86" s="158">
        <f>DD86-SUM(CQ86,CV86)</f>
        <v>0</v>
      </c>
    </row>
    <row r="87" spans="1:109" s="161" customFormat="1" ht="29.25" thickBot="1" x14ac:dyDescent="0.25">
      <c r="A87" s="1">
        <v>43</v>
      </c>
      <c r="B87" s="1"/>
      <c r="C87" s="30" t="s">
        <v>72</v>
      </c>
      <c r="D87" s="31">
        <v>1592</v>
      </c>
      <c r="E87" s="162"/>
      <c r="F87" s="163"/>
      <c r="G87" s="163"/>
      <c r="H87" s="163"/>
      <c r="I87" s="164">
        <f>E87+F87-G87+H87</f>
        <v>0</v>
      </c>
      <c r="J87" s="163"/>
      <c r="K87" s="163"/>
      <c r="L87" s="163"/>
      <c r="M87" s="163"/>
      <c r="N87" s="165">
        <f>J87+K87-L87+M87</f>
        <v>0</v>
      </c>
      <c r="O87" s="166">
        <f>I87</f>
        <v>0</v>
      </c>
      <c r="P87" s="163"/>
      <c r="Q87" s="163"/>
      <c r="R87" s="163"/>
      <c r="S87" s="164">
        <f>O87+P87-Q87+R87</f>
        <v>0</v>
      </c>
      <c r="T87" s="167">
        <f>N87</f>
        <v>0</v>
      </c>
      <c r="U87" s="163"/>
      <c r="V87" s="163"/>
      <c r="W87" s="163"/>
      <c r="X87" s="165">
        <f>T87+U87-V87+W87</f>
        <v>0</v>
      </c>
      <c r="Y87" s="166">
        <f>S87</f>
        <v>0</v>
      </c>
      <c r="Z87" s="163"/>
      <c r="AA87" s="163"/>
      <c r="AB87" s="163"/>
      <c r="AC87" s="164">
        <f>Y87+Z87-AA87+AB87</f>
        <v>0</v>
      </c>
      <c r="AD87" s="167">
        <f>X87</f>
        <v>0</v>
      </c>
      <c r="AE87" s="163"/>
      <c r="AF87" s="163"/>
      <c r="AG87" s="163"/>
      <c r="AH87" s="165">
        <f>AD87+AE87-AF87+AG87</f>
        <v>0</v>
      </c>
      <c r="AI87" s="166">
        <f>AC87</f>
        <v>0</v>
      </c>
      <c r="AJ87" s="163"/>
      <c r="AK87" s="163"/>
      <c r="AL87" s="163"/>
      <c r="AM87" s="164">
        <f>AI87+AJ87-AK87+AL87</f>
        <v>0</v>
      </c>
      <c r="AN87" s="167">
        <f>AH87</f>
        <v>0</v>
      </c>
      <c r="AO87" s="163"/>
      <c r="AP87" s="163"/>
      <c r="AQ87" s="163"/>
      <c r="AR87" s="165">
        <f>AN87+AO87-AP87+AQ87</f>
        <v>0</v>
      </c>
      <c r="AS87" s="166">
        <f>AM87</f>
        <v>0</v>
      </c>
      <c r="AT87" s="163"/>
      <c r="AU87" s="163"/>
      <c r="AV87" s="163"/>
      <c r="AW87" s="164">
        <f>AS87+AT87-AU87+AV87</f>
        <v>0</v>
      </c>
      <c r="AX87" s="167">
        <f>AR87</f>
        <v>0</v>
      </c>
      <c r="AY87" s="163"/>
      <c r="AZ87" s="163"/>
      <c r="BA87" s="163"/>
      <c r="BB87" s="165">
        <f>AX87+AY87-AZ87+BA87</f>
        <v>0</v>
      </c>
      <c r="BC87" s="166">
        <f>AW87</f>
        <v>0</v>
      </c>
      <c r="BD87" s="163"/>
      <c r="BE87" s="163"/>
      <c r="BF87" s="163"/>
      <c r="BG87" s="164">
        <f>BC87+BD87-BE87+SUM(BF87:BF87)</f>
        <v>0</v>
      </c>
      <c r="BH87" s="167">
        <f>BB87</f>
        <v>0</v>
      </c>
      <c r="BI87" s="163"/>
      <c r="BJ87" s="163"/>
      <c r="BK87" s="163"/>
      <c r="BL87" s="165">
        <f>BH87+BI87-BJ87+BK87</f>
        <v>0</v>
      </c>
      <c r="BM87" s="166">
        <f>BG87</f>
        <v>0</v>
      </c>
      <c r="BN87" s="163"/>
      <c r="BO87" s="163"/>
      <c r="BP87" s="163"/>
      <c r="BQ87" s="164">
        <f>BM87+BN87-BO87+SUM(BP87:BP87)</f>
        <v>0</v>
      </c>
      <c r="BR87" s="167">
        <f>BL87</f>
        <v>0</v>
      </c>
      <c r="BS87" s="163"/>
      <c r="BT87" s="163"/>
      <c r="BU87" s="163"/>
      <c r="BV87" s="165">
        <f>BR87+BS87-BT87+BU87</f>
        <v>0</v>
      </c>
      <c r="BW87" s="166">
        <f>BQ87</f>
        <v>0</v>
      </c>
      <c r="BX87" s="163"/>
      <c r="BY87" s="163"/>
      <c r="BZ87" s="163"/>
      <c r="CA87" s="163"/>
      <c r="CB87" s="163"/>
      <c r="CC87" s="163"/>
      <c r="CD87" s="164">
        <f>BW87+BX87-BY87+SUM(BZ87:CC87)</f>
        <v>0</v>
      </c>
      <c r="CE87" s="167">
        <f>BV87</f>
        <v>0</v>
      </c>
      <c r="CF87" s="163"/>
      <c r="CG87" s="163"/>
      <c r="CH87" s="163"/>
      <c r="CI87" s="165">
        <f>CE87+CF87-CG87+CH87</f>
        <v>0</v>
      </c>
      <c r="CJ87" s="166">
        <f>CD87</f>
        <v>0</v>
      </c>
      <c r="CK87" s="163"/>
      <c r="CL87" s="163"/>
      <c r="CM87" s="163"/>
      <c r="CN87" s="163"/>
      <c r="CO87" s="163"/>
      <c r="CP87" s="163"/>
      <c r="CQ87" s="164">
        <f>CJ87+CK87-CL87+SUM(CM87:CP87)</f>
        <v>0</v>
      </c>
      <c r="CR87" s="167">
        <f>CI87</f>
        <v>0</v>
      </c>
      <c r="CS87" s="163"/>
      <c r="CT87" s="163"/>
      <c r="CU87" s="163"/>
      <c r="CV87" s="165">
        <f>CR87+CS87-CT87+CU87</f>
        <v>0</v>
      </c>
      <c r="CW87" s="162"/>
      <c r="CX87" s="163"/>
      <c r="CY87" s="167">
        <f>CQ87-CW87</f>
        <v>0</v>
      </c>
      <c r="CZ87" s="168">
        <f>CV87-CX87</f>
        <v>0</v>
      </c>
      <c r="DA87" s="169"/>
      <c r="DB87" s="163"/>
      <c r="DC87" s="158">
        <f t="shared" si="35"/>
        <v>0</v>
      </c>
      <c r="DD87" s="170"/>
      <c r="DE87" s="158">
        <f>DD87-SUM(CD87,CI87)</f>
        <v>0</v>
      </c>
    </row>
    <row r="88" spans="1:109" s="161" customFormat="1" ht="17.25" thickBot="1" x14ac:dyDescent="0.25">
      <c r="A88" s="1">
        <v>44</v>
      </c>
      <c r="B88" s="1"/>
      <c r="C88" s="5" t="s">
        <v>108</v>
      </c>
      <c r="D88" s="8">
        <v>1595</v>
      </c>
      <c r="E88" s="197"/>
      <c r="F88" s="198"/>
      <c r="G88" s="198"/>
      <c r="H88" s="198"/>
      <c r="I88" s="199">
        <f>E88+F88-G88+H88</f>
        <v>0</v>
      </c>
      <c r="J88" s="198"/>
      <c r="K88" s="198"/>
      <c r="L88" s="198"/>
      <c r="M88" s="198"/>
      <c r="N88" s="200">
        <f>J88+K88-L88+M88</f>
        <v>0</v>
      </c>
      <c r="O88" s="201">
        <f>I88</f>
        <v>0</v>
      </c>
      <c r="P88" s="198"/>
      <c r="Q88" s="198"/>
      <c r="R88" s="198"/>
      <c r="S88" s="199">
        <f>O88+P88-Q88+R88</f>
        <v>0</v>
      </c>
      <c r="T88" s="202">
        <f>N88</f>
        <v>0</v>
      </c>
      <c r="U88" s="198"/>
      <c r="V88" s="198"/>
      <c r="W88" s="198"/>
      <c r="X88" s="203">
        <f>T88+U88-V88+W88</f>
        <v>0</v>
      </c>
      <c r="Y88" s="201">
        <f>S88</f>
        <v>0</v>
      </c>
      <c r="Z88" s="198"/>
      <c r="AA88" s="198"/>
      <c r="AB88" s="198"/>
      <c r="AC88" s="203">
        <f>Y88+Z88-AA88+AB88</f>
        <v>0</v>
      </c>
      <c r="AD88" s="202">
        <f>X88</f>
        <v>0</v>
      </c>
      <c r="AE88" s="198"/>
      <c r="AF88" s="198"/>
      <c r="AG88" s="198"/>
      <c r="AH88" s="203">
        <f>AD88+AE88-AF88+AG88</f>
        <v>0</v>
      </c>
      <c r="AI88" s="201">
        <f>AC88</f>
        <v>0</v>
      </c>
      <c r="AJ88" s="198"/>
      <c r="AK88" s="198"/>
      <c r="AL88" s="198"/>
      <c r="AM88" s="202">
        <f>AI88+AJ88-AK88+AL88</f>
        <v>0</v>
      </c>
      <c r="AN88" s="202">
        <f>AH88</f>
        <v>0</v>
      </c>
      <c r="AO88" s="198"/>
      <c r="AP88" s="198"/>
      <c r="AQ88" s="198"/>
      <c r="AR88" s="203">
        <f>AN88+AO88-AP88+AQ88</f>
        <v>0</v>
      </c>
      <c r="AS88" s="201">
        <f>AM88</f>
        <v>0</v>
      </c>
      <c r="AT88" s="198"/>
      <c r="AU88" s="198"/>
      <c r="AV88" s="198"/>
      <c r="AW88" s="204">
        <f>AS88+AT88-AU88+AV88</f>
        <v>0</v>
      </c>
      <c r="AX88" s="205">
        <f>AR88</f>
        <v>0</v>
      </c>
      <c r="AY88" s="198"/>
      <c r="AZ88" s="198"/>
      <c r="BA88" s="198"/>
      <c r="BB88" s="203">
        <f>AX88+AY88-AZ88+BA88</f>
        <v>0</v>
      </c>
      <c r="BC88" s="201">
        <f>AW88</f>
        <v>0</v>
      </c>
      <c r="BD88" s="198"/>
      <c r="BE88" s="198"/>
      <c r="BF88" s="198"/>
      <c r="BG88" s="199">
        <f>BC88+BD88-BE88+SUM(BF88:BF88)</f>
        <v>0</v>
      </c>
      <c r="BH88" s="202">
        <f>BB88</f>
        <v>0</v>
      </c>
      <c r="BI88" s="198"/>
      <c r="BJ88" s="198"/>
      <c r="BK88" s="198"/>
      <c r="BL88" s="200">
        <f>BH88+BI88-BJ88+BK88</f>
        <v>0</v>
      </c>
      <c r="BM88" s="201">
        <f>BG88</f>
        <v>0</v>
      </c>
      <c r="BN88" s="198"/>
      <c r="BO88" s="198"/>
      <c r="BP88" s="198"/>
      <c r="BQ88" s="199">
        <f>BM88+BN88-BO88+SUM(BP88:BP88)</f>
        <v>0</v>
      </c>
      <c r="BR88" s="202">
        <f>BL88</f>
        <v>0</v>
      </c>
      <c r="BS88" s="198"/>
      <c r="BT88" s="198"/>
      <c r="BU88" s="198"/>
      <c r="BV88" s="200">
        <f>BR88+BS88-BT88+BU88</f>
        <v>0</v>
      </c>
      <c r="BW88" s="201">
        <f>BQ88</f>
        <v>0</v>
      </c>
      <c r="BX88" s="198"/>
      <c r="BY88" s="198"/>
      <c r="BZ88" s="198"/>
      <c r="CA88" s="198"/>
      <c r="CB88" s="198"/>
      <c r="CC88" s="198"/>
      <c r="CD88" s="199">
        <f>BW88+BX88-BY88+SUM(BZ88:CC88)</f>
        <v>0</v>
      </c>
      <c r="CE88" s="202">
        <f>BV88</f>
        <v>0</v>
      </c>
      <c r="CF88" s="198"/>
      <c r="CG88" s="198"/>
      <c r="CH88" s="198"/>
      <c r="CI88" s="200">
        <f>CE88+CF88-CG88+CH88</f>
        <v>0</v>
      </c>
      <c r="CJ88" s="201">
        <f>CD88</f>
        <v>0</v>
      </c>
      <c r="CK88" s="198"/>
      <c r="CL88" s="198"/>
      <c r="CM88" s="198"/>
      <c r="CN88" s="198"/>
      <c r="CO88" s="198"/>
      <c r="CP88" s="198"/>
      <c r="CQ88" s="199">
        <f>CJ88+CK88-CL88+SUM(CM88:CP88)</f>
        <v>0</v>
      </c>
      <c r="CR88" s="202">
        <f>CI88</f>
        <v>0</v>
      </c>
      <c r="CS88" s="198"/>
      <c r="CT88" s="198"/>
      <c r="CU88" s="198"/>
      <c r="CV88" s="200">
        <f>CR88+CS88-CT88+CU88</f>
        <v>0</v>
      </c>
      <c r="CW88" s="206"/>
      <c r="CX88" s="207"/>
      <c r="CY88" s="167">
        <f>CQ88-CW88</f>
        <v>0</v>
      </c>
      <c r="CZ88" s="168">
        <f>CV88-CX88</f>
        <v>0</v>
      </c>
      <c r="DA88" s="208"/>
      <c r="DB88" s="198"/>
      <c r="DC88" s="209">
        <f t="shared" si="35"/>
        <v>0</v>
      </c>
      <c r="DD88" s="210"/>
      <c r="DE88" s="158">
        <f>DD88-SUM(CQ88,CV88)</f>
        <v>0</v>
      </c>
    </row>
    <row r="90" spans="1:109" x14ac:dyDescent="0.2">
      <c r="DE90" s="212"/>
    </row>
    <row r="91" spans="1:109" ht="30.75" customHeight="1" x14ac:dyDescent="0.2">
      <c r="B91" s="2"/>
      <c r="C91" s="274" t="s">
        <v>79</v>
      </c>
      <c r="D91" s="274"/>
      <c r="E91" s="274"/>
      <c r="F91" s="274"/>
      <c r="G91" s="274"/>
      <c r="H91" s="274"/>
      <c r="DE91" s="212"/>
    </row>
    <row r="92" spans="1:109" ht="16.5" x14ac:dyDescent="0.2">
      <c r="B92" s="18">
        <v>1</v>
      </c>
      <c r="C92" s="19" t="s">
        <v>56</v>
      </c>
      <c r="E92" s="130"/>
      <c r="F92" s="131"/>
      <c r="G92" s="131"/>
      <c r="H92" s="129"/>
      <c r="I92" s="131"/>
      <c r="J92" s="131"/>
      <c r="K92" s="129"/>
      <c r="L92" s="129"/>
      <c r="M92" s="129"/>
      <c r="N92" s="129"/>
      <c r="O92" s="132"/>
      <c r="P92" s="132"/>
      <c r="Q92" s="132"/>
      <c r="R92" s="132"/>
      <c r="V92" s="129"/>
      <c r="W92" s="129"/>
      <c r="AF92" s="129"/>
      <c r="AG92" s="129"/>
      <c r="AP92" s="129"/>
      <c r="AQ92" s="129"/>
      <c r="AZ92" s="129"/>
      <c r="BA92" s="129"/>
      <c r="BJ92" s="129"/>
      <c r="BK92" s="129"/>
      <c r="BT92" s="129"/>
      <c r="BU92" s="129"/>
      <c r="CG92" s="129"/>
      <c r="CH92" s="129"/>
      <c r="CT92" s="129"/>
      <c r="CU92" s="129"/>
      <c r="CW92" s="129"/>
      <c r="CX92" s="129"/>
      <c r="CY92" s="129"/>
      <c r="CZ92" s="129"/>
      <c r="DD92" s="213"/>
      <c r="DE92" s="214"/>
    </row>
    <row r="93" spans="1:109" ht="16.5" x14ac:dyDescent="0.2">
      <c r="B93" s="20" t="s">
        <v>90</v>
      </c>
      <c r="C93" s="19" t="s">
        <v>69</v>
      </c>
      <c r="E93" s="130"/>
      <c r="F93" s="131"/>
      <c r="G93" s="131"/>
      <c r="H93" s="129"/>
      <c r="I93" s="131"/>
      <c r="J93" s="131"/>
      <c r="K93" s="129"/>
      <c r="L93" s="129"/>
      <c r="M93" s="129"/>
      <c r="N93" s="129"/>
      <c r="O93" s="132"/>
      <c r="P93" s="132"/>
      <c r="Q93" s="132"/>
      <c r="R93" s="132"/>
      <c r="V93" s="129"/>
      <c r="W93" s="129"/>
      <c r="AF93" s="129"/>
      <c r="AG93" s="129"/>
      <c r="AP93" s="129"/>
      <c r="AQ93" s="129"/>
      <c r="AZ93" s="129"/>
      <c r="BA93" s="129"/>
      <c r="BJ93" s="129"/>
      <c r="BK93" s="129"/>
      <c r="BT93" s="129"/>
      <c r="BU93" s="129"/>
      <c r="CG93" s="129"/>
      <c r="CH93" s="129"/>
      <c r="CT93" s="129"/>
      <c r="CU93" s="129"/>
      <c r="CW93" s="129"/>
      <c r="CX93" s="129"/>
      <c r="CY93" s="129"/>
      <c r="CZ93" s="129"/>
    </row>
    <row r="94" spans="1:109" ht="16.5" x14ac:dyDescent="0.2">
      <c r="B94" s="18">
        <v>2</v>
      </c>
      <c r="C94" s="1" t="s">
        <v>58</v>
      </c>
      <c r="E94" s="130"/>
      <c r="F94" s="131"/>
      <c r="G94" s="131"/>
      <c r="H94" s="129"/>
      <c r="I94" s="131"/>
      <c r="J94" s="131"/>
      <c r="K94" s="129"/>
      <c r="L94" s="129"/>
      <c r="M94" s="129"/>
      <c r="N94" s="129"/>
      <c r="O94" s="132"/>
      <c r="P94" s="132"/>
      <c r="Q94" s="132"/>
      <c r="R94" s="132"/>
      <c r="V94" s="129"/>
      <c r="W94" s="129"/>
      <c r="AF94" s="129"/>
      <c r="AG94" s="129"/>
      <c r="AP94" s="129"/>
      <c r="AQ94" s="129"/>
      <c r="AZ94" s="129"/>
      <c r="BA94" s="129"/>
      <c r="BJ94" s="129"/>
      <c r="BK94" s="129"/>
      <c r="BT94" s="129"/>
      <c r="BU94" s="129"/>
      <c r="CG94" s="129"/>
      <c r="CH94" s="129"/>
      <c r="CT94" s="129"/>
      <c r="CU94" s="129"/>
      <c r="CW94" s="129"/>
      <c r="CX94" s="129"/>
      <c r="CY94" s="129"/>
      <c r="CZ94" s="129"/>
    </row>
    <row r="95" spans="1:109" ht="16.5" x14ac:dyDescent="0.2">
      <c r="B95" s="18">
        <v>3</v>
      </c>
      <c r="C95" s="19" t="s">
        <v>57</v>
      </c>
      <c r="E95" s="130"/>
      <c r="F95" s="131"/>
      <c r="G95" s="131"/>
      <c r="H95" s="129"/>
      <c r="I95" s="131"/>
      <c r="J95" s="131"/>
      <c r="K95" s="129"/>
      <c r="L95" s="129"/>
      <c r="M95" s="129"/>
      <c r="N95" s="129"/>
      <c r="O95" s="132"/>
      <c r="P95" s="132"/>
      <c r="Q95" s="132"/>
      <c r="R95" s="132"/>
      <c r="V95" s="129"/>
      <c r="W95" s="129"/>
      <c r="AF95" s="129"/>
      <c r="AG95" s="129"/>
      <c r="AP95" s="129"/>
      <c r="AQ95" s="129"/>
      <c r="AZ95" s="129"/>
      <c r="BA95" s="129"/>
      <c r="BJ95" s="129"/>
      <c r="BK95" s="129"/>
      <c r="BT95" s="129"/>
      <c r="BU95" s="129"/>
      <c r="CG95" s="129"/>
      <c r="CH95" s="129"/>
      <c r="CT95" s="129"/>
      <c r="CU95" s="129"/>
      <c r="CW95" s="129"/>
      <c r="CX95" s="129"/>
      <c r="CY95" s="129"/>
      <c r="CZ95" s="129"/>
    </row>
    <row r="96" spans="1:109" ht="16.5" x14ac:dyDescent="0.2">
      <c r="B96" s="18">
        <v>4</v>
      </c>
      <c r="C96" s="19" t="s">
        <v>20</v>
      </c>
      <c r="E96" s="131"/>
      <c r="F96" s="131"/>
      <c r="G96" s="131"/>
      <c r="H96" s="129"/>
      <c r="I96" s="131"/>
      <c r="J96" s="131"/>
      <c r="K96" s="129"/>
      <c r="L96" s="129"/>
      <c r="M96" s="129"/>
      <c r="N96" s="129"/>
      <c r="O96" s="132"/>
      <c r="P96" s="132"/>
      <c r="Q96" s="132"/>
      <c r="R96" s="132"/>
      <c r="V96" s="129"/>
      <c r="W96" s="129"/>
      <c r="AF96" s="129"/>
      <c r="AG96" s="129"/>
      <c r="AP96" s="129"/>
      <c r="AQ96" s="129"/>
      <c r="AZ96" s="129"/>
      <c r="BA96" s="129"/>
      <c r="BJ96" s="129"/>
      <c r="BK96" s="129"/>
      <c r="BT96" s="129"/>
      <c r="BU96" s="129"/>
      <c r="CG96" s="129"/>
      <c r="CH96" s="129"/>
      <c r="CT96" s="129"/>
      <c r="CU96" s="129"/>
      <c r="CW96" s="129"/>
      <c r="CX96" s="129"/>
      <c r="CY96" s="129"/>
      <c r="CZ96" s="129"/>
    </row>
    <row r="97" spans="2:104" ht="16.5" x14ac:dyDescent="0.2">
      <c r="B97" s="18">
        <v>5</v>
      </c>
      <c r="C97" s="19" t="s">
        <v>21</v>
      </c>
      <c r="E97" s="131"/>
      <c r="F97" s="131"/>
      <c r="G97" s="131"/>
      <c r="H97" s="129"/>
      <c r="I97" s="131"/>
      <c r="J97" s="131"/>
      <c r="K97" s="129"/>
      <c r="L97" s="129"/>
      <c r="M97" s="129"/>
      <c r="N97" s="129"/>
      <c r="O97" s="133"/>
      <c r="P97" s="133"/>
      <c r="Q97" s="133"/>
      <c r="R97" s="133"/>
      <c r="V97" s="129"/>
      <c r="W97" s="129"/>
      <c r="AF97" s="129"/>
      <c r="AG97" s="129"/>
      <c r="AP97" s="129"/>
      <c r="AQ97" s="129"/>
      <c r="AZ97" s="129"/>
      <c r="BA97" s="129"/>
      <c r="BJ97" s="129"/>
      <c r="BK97" s="129"/>
      <c r="BT97" s="129"/>
      <c r="BU97" s="129"/>
      <c r="CG97" s="129"/>
      <c r="CH97" s="129"/>
      <c r="CT97" s="129"/>
      <c r="CU97" s="129"/>
      <c r="CW97" s="129"/>
      <c r="CX97" s="129"/>
      <c r="CY97" s="129"/>
      <c r="CZ97" s="129"/>
    </row>
    <row r="98" spans="2:104" ht="16.5" customHeight="1" x14ac:dyDescent="0.2">
      <c r="B98" s="18">
        <v>6</v>
      </c>
      <c r="C98" s="267" t="s">
        <v>115</v>
      </c>
      <c r="D98" s="267"/>
      <c r="E98" s="267"/>
      <c r="F98" s="267"/>
      <c r="G98" s="267"/>
      <c r="H98" s="267"/>
      <c r="I98" s="131"/>
      <c r="J98" s="131"/>
      <c r="K98" s="129"/>
      <c r="L98" s="129"/>
      <c r="M98" s="129"/>
      <c r="N98" s="129"/>
      <c r="O98" s="134"/>
      <c r="P98" s="134"/>
      <c r="Q98" s="134"/>
      <c r="R98" s="134"/>
      <c r="V98" s="129"/>
      <c r="W98" s="129"/>
      <c r="AF98" s="129"/>
      <c r="AG98" s="129"/>
      <c r="AP98" s="129"/>
      <c r="AQ98" s="129"/>
      <c r="AZ98" s="129"/>
      <c r="BA98" s="129"/>
      <c r="BJ98" s="129"/>
      <c r="BK98" s="129"/>
      <c r="BT98" s="129"/>
      <c r="BU98" s="129"/>
      <c r="CG98" s="129"/>
      <c r="CH98" s="129"/>
      <c r="CT98" s="129"/>
      <c r="CU98" s="129"/>
      <c r="CW98" s="129"/>
      <c r="CX98" s="129"/>
      <c r="CY98" s="129"/>
      <c r="CZ98" s="129"/>
    </row>
    <row r="99" spans="2:104" ht="19.5" customHeight="1" x14ac:dyDescent="0.2">
      <c r="B99" s="18"/>
      <c r="C99" s="267"/>
      <c r="D99" s="267"/>
      <c r="E99" s="267"/>
      <c r="F99" s="267"/>
      <c r="G99" s="267"/>
      <c r="H99" s="267"/>
      <c r="I99" s="131"/>
      <c r="J99" s="131"/>
      <c r="K99" s="129"/>
      <c r="L99" s="129"/>
      <c r="M99" s="129"/>
      <c r="N99" s="129"/>
      <c r="O99" s="134"/>
      <c r="P99" s="134"/>
      <c r="Q99" s="134"/>
      <c r="R99" s="134"/>
      <c r="V99" s="129"/>
      <c r="W99" s="129"/>
      <c r="AF99" s="129"/>
      <c r="AG99" s="129"/>
      <c r="AP99" s="129"/>
      <c r="AQ99" s="129"/>
      <c r="AZ99" s="129"/>
      <c r="BA99" s="129"/>
      <c r="BJ99" s="129"/>
      <c r="BK99" s="129"/>
      <c r="BT99" s="129"/>
      <c r="BU99" s="129"/>
      <c r="CG99" s="129"/>
      <c r="CH99" s="129"/>
      <c r="CT99" s="129"/>
      <c r="CU99" s="129"/>
      <c r="CW99" s="129"/>
      <c r="CX99" s="129"/>
      <c r="CY99" s="129"/>
      <c r="CZ99" s="129"/>
    </row>
    <row r="100" spans="2:104" ht="3.75" customHeight="1" x14ac:dyDescent="0.2">
      <c r="B100" s="18"/>
      <c r="C100" s="267"/>
      <c r="D100" s="267"/>
      <c r="E100" s="267"/>
      <c r="F100" s="267"/>
      <c r="G100" s="267"/>
      <c r="H100" s="267"/>
      <c r="I100" s="131"/>
      <c r="J100" s="131"/>
      <c r="K100" s="129"/>
      <c r="L100" s="129"/>
      <c r="M100" s="129"/>
      <c r="N100" s="129"/>
      <c r="O100" s="134"/>
      <c r="P100" s="134"/>
      <c r="Q100" s="134"/>
      <c r="R100" s="134"/>
      <c r="V100" s="129"/>
      <c r="W100" s="129"/>
      <c r="AF100" s="129"/>
      <c r="AG100" s="129"/>
      <c r="AP100" s="129"/>
      <c r="AQ100" s="129"/>
      <c r="AZ100" s="129"/>
      <c r="BA100" s="129"/>
      <c r="BJ100" s="129"/>
      <c r="BK100" s="129"/>
      <c r="BT100" s="129"/>
      <c r="BU100" s="129"/>
      <c r="CG100" s="129"/>
      <c r="CH100" s="129"/>
      <c r="CT100" s="129"/>
      <c r="CU100" s="129"/>
      <c r="CW100" s="129"/>
      <c r="CX100" s="129"/>
      <c r="CY100" s="129"/>
      <c r="CZ100" s="129"/>
    </row>
    <row r="101" spans="2:104" ht="16.5" x14ac:dyDescent="0.2">
      <c r="B101" s="18">
        <v>7</v>
      </c>
      <c r="C101" s="122" t="s">
        <v>172</v>
      </c>
      <c r="E101" s="131"/>
      <c r="F101" s="131"/>
      <c r="G101" s="131"/>
      <c r="H101" s="129"/>
      <c r="I101" s="131"/>
      <c r="J101" s="131"/>
      <c r="K101" s="129"/>
      <c r="L101" s="129"/>
      <c r="M101" s="129"/>
      <c r="N101" s="129"/>
      <c r="O101" s="134"/>
      <c r="P101" s="134"/>
      <c r="Q101" s="134"/>
      <c r="R101" s="134"/>
      <c r="V101" s="129"/>
      <c r="W101" s="129"/>
      <c r="AF101" s="129"/>
      <c r="AG101" s="129"/>
      <c r="AP101" s="129"/>
      <c r="AQ101" s="129"/>
      <c r="AZ101" s="129"/>
      <c r="BA101" s="129"/>
      <c r="BJ101" s="129"/>
      <c r="BK101" s="129"/>
      <c r="BT101" s="129"/>
      <c r="BU101" s="129"/>
      <c r="CG101" s="129"/>
      <c r="CH101" s="129"/>
      <c r="CT101" s="129"/>
      <c r="CU101" s="129"/>
      <c r="CW101" s="129"/>
      <c r="CX101" s="129"/>
      <c r="CY101" s="129"/>
      <c r="CZ101" s="129"/>
    </row>
    <row r="102" spans="2:104" ht="16.5" x14ac:dyDescent="0.2">
      <c r="B102" s="18"/>
      <c r="C102" s="19" t="s">
        <v>116</v>
      </c>
      <c r="E102" s="131"/>
      <c r="F102" s="131"/>
      <c r="G102" s="131"/>
      <c r="H102" s="129"/>
      <c r="I102" s="131"/>
      <c r="J102" s="131"/>
      <c r="K102" s="129"/>
      <c r="L102" s="129"/>
      <c r="M102" s="129"/>
      <c r="N102" s="129"/>
      <c r="O102" s="132"/>
      <c r="P102" s="132"/>
      <c r="Q102" s="132"/>
      <c r="R102" s="132"/>
      <c r="V102" s="129"/>
      <c r="W102" s="129"/>
      <c r="AF102" s="129"/>
      <c r="AG102" s="129"/>
      <c r="AP102" s="129"/>
      <c r="AQ102" s="129"/>
      <c r="AZ102" s="129"/>
      <c r="BA102" s="129"/>
      <c r="BJ102" s="129"/>
      <c r="BK102" s="129"/>
      <c r="BT102" s="129"/>
      <c r="BU102" s="129"/>
      <c r="CG102" s="129"/>
      <c r="CH102" s="129"/>
      <c r="CT102" s="129"/>
      <c r="CU102" s="129"/>
      <c r="CW102" s="129"/>
      <c r="CX102" s="129"/>
      <c r="CY102" s="129"/>
      <c r="CZ102" s="129"/>
    </row>
    <row r="103" spans="2:104" ht="16.5" x14ac:dyDescent="0.2">
      <c r="B103" s="18">
        <v>8</v>
      </c>
      <c r="C103" s="19" t="s">
        <v>87</v>
      </c>
    </row>
    <row r="104" spans="2:104" x14ac:dyDescent="0.2">
      <c r="C104" s="19" t="s">
        <v>117</v>
      </c>
    </row>
    <row r="105" spans="2:104" ht="14.25" x14ac:dyDescent="0.2">
      <c r="C105" s="19" t="s">
        <v>88</v>
      </c>
      <c r="D105" s="8"/>
    </row>
    <row r="106" spans="2:104" ht="40.5" customHeight="1" x14ac:dyDescent="0.2">
      <c r="B106" s="124">
        <v>9</v>
      </c>
      <c r="C106" s="265" t="s">
        <v>201</v>
      </c>
      <c r="D106" s="266"/>
      <c r="E106" s="266"/>
      <c r="F106" s="266"/>
      <c r="G106" s="266"/>
      <c r="H106" s="266"/>
      <c r="I106" s="266"/>
      <c r="J106" s="266"/>
    </row>
    <row r="107" spans="2:104" ht="16.5" x14ac:dyDescent="0.2">
      <c r="B107" s="18">
        <v>10</v>
      </c>
      <c r="C107" s="19" t="s">
        <v>112</v>
      </c>
    </row>
    <row r="108" spans="2:104" x14ac:dyDescent="0.2">
      <c r="C108" s="19" t="s">
        <v>113</v>
      </c>
    </row>
  </sheetData>
  <mergeCells count="121">
    <mergeCell ref="E20:E22"/>
    <mergeCell ref="O19:X19"/>
    <mergeCell ref="CJ19:CV19"/>
    <mergeCell ref="CJ20:CJ22"/>
    <mergeCell ref="CK20:CK22"/>
    <mergeCell ref="CL20:CL22"/>
    <mergeCell ref="CM20:CM22"/>
    <mergeCell ref="CN20:CN22"/>
    <mergeCell ref="CO20:CO22"/>
    <mergeCell ref="CP20:CP22"/>
    <mergeCell ref="CQ20:CQ22"/>
    <mergeCell ref="CR20:CR22"/>
    <mergeCell ref="CS20:CS22"/>
    <mergeCell ref="CT20:CT22"/>
    <mergeCell ref="CU20:CU22"/>
    <mergeCell ref="CV20:CV22"/>
    <mergeCell ref="I20:I22"/>
    <mergeCell ref="T20:T22"/>
    <mergeCell ref="U20:U22"/>
    <mergeCell ref="M20:M22"/>
    <mergeCell ref="V20:V22"/>
    <mergeCell ref="BV20:BV22"/>
    <mergeCell ref="BI20:BI22"/>
    <mergeCell ref="BS20:BS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E19:N19"/>
    <mergeCell ref="DE20:DE22"/>
    <mergeCell ref="DA19:DC19"/>
    <mergeCell ref="DC20:DC22"/>
    <mergeCell ref="DB20:DB22"/>
    <mergeCell ref="DA20:DA22"/>
    <mergeCell ref="AH20:AH22"/>
    <mergeCell ref="AN20:AN22"/>
    <mergeCell ref="CX20:CX22"/>
    <mergeCell ref="CW19:CZ19"/>
    <mergeCell ref="CY20:CY22"/>
    <mergeCell ref="BB20:BB22"/>
    <mergeCell ref="AZ20:AZ22"/>
    <mergeCell ref="AS19:BB19"/>
    <mergeCell ref="AS20:AS22"/>
    <mergeCell ref="AT20:AT22"/>
    <mergeCell ref="BW19:CI19"/>
    <mergeCell ref="CE20:CE22"/>
    <mergeCell ref="CZ20:CZ22"/>
    <mergeCell ref="CW20:CW22"/>
    <mergeCell ref="BE20:BE22"/>
    <mergeCell ref="CI20:CI22"/>
    <mergeCell ref="CF20:CF22"/>
    <mergeCell ref="AJ20:AJ22"/>
    <mergeCell ref="BC19:BL19"/>
    <mergeCell ref="AC20:AC22"/>
    <mergeCell ref="AL20:AL22"/>
    <mergeCell ref="AO20:AO22"/>
    <mergeCell ref="AR20:AR22"/>
    <mergeCell ref="AY20:AY22"/>
    <mergeCell ref="AX20:AX22"/>
    <mergeCell ref="AU20:AU22"/>
    <mergeCell ref="AV20:AV22"/>
    <mergeCell ref="AQ20:AQ22"/>
    <mergeCell ref="AK20:AK22"/>
    <mergeCell ref="BL20:BL22"/>
    <mergeCell ref="BJ20:BJ22"/>
    <mergeCell ref="BC20:BC22"/>
    <mergeCell ref="BD20:BD22"/>
    <mergeCell ref="BK20:BK22"/>
    <mergeCell ref="DD20:DD22"/>
    <mergeCell ref="CG20:CG22"/>
    <mergeCell ref="CH20:CH22"/>
    <mergeCell ref="BW20:BW22"/>
    <mergeCell ref="BX20:BX22"/>
    <mergeCell ref="BY20:BY22"/>
    <mergeCell ref="BZ20:BZ22"/>
    <mergeCell ref="CA20:CA22"/>
    <mergeCell ref="CB20:CB22"/>
    <mergeCell ref="CC20:CC22"/>
    <mergeCell ref="S20:S22"/>
    <mergeCell ref="CD20:CD22"/>
    <mergeCell ref="BF20:BF22"/>
    <mergeCell ref="BG20:BG22"/>
    <mergeCell ref="AM20:AM22"/>
    <mergeCell ref="BH20:BH22"/>
    <mergeCell ref="AF20:AF22"/>
    <mergeCell ref="N20:N22"/>
    <mergeCell ref="L20:L22"/>
    <mergeCell ref="AE20:AE22"/>
    <mergeCell ref="AI20:AI22"/>
    <mergeCell ref="AG20:AG22"/>
    <mergeCell ref="X20:X22"/>
    <mergeCell ref="Y20:Y22"/>
    <mergeCell ref="Z20:Z22"/>
    <mergeCell ref="AP20:AP22"/>
    <mergeCell ref="W20:W22"/>
    <mergeCell ref="P20:P22"/>
    <mergeCell ref="Q20:Q22"/>
    <mergeCell ref="R20:R22"/>
    <mergeCell ref="AD20:AD22"/>
    <mergeCell ref="O20:O22"/>
    <mergeCell ref="AA20:AA22"/>
    <mergeCell ref="AB20:AB22"/>
  </mergeCells>
  <phoneticPr fontId="13" type="noConversion"/>
  <printOptions horizontalCentered="1"/>
  <pageMargins left="0" right="0" top="0.23622047244094491" bottom="0.39370078740157483" header="0.11811023622047245" footer="0.11811023622047245"/>
  <pageSetup paperSize="5" scale="42" orientation="landscape" r:id="rId1"/>
  <headerFooter alignWithMargins="0"/>
  <rowBreaks count="1" manualBreakCount="1">
    <brk id="70" max="16383" man="1"/>
  </rowBreaks>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70"/>
  <sheetViews>
    <sheetView showGridLines="0" topLeftCell="A17" workbookViewId="0">
      <selection activeCell="E60" sqref="E60"/>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81" t="s">
        <v>290</v>
      </c>
      <c r="C16" s="281"/>
      <c r="D16" s="281"/>
      <c r="E16" s="281"/>
    </row>
    <row r="18" spans="1:6" ht="38.25" customHeight="1" thickBot="1" x14ac:dyDescent="0.25">
      <c r="B18"/>
      <c r="C18"/>
      <c r="D18"/>
    </row>
    <row r="19" spans="1:6" ht="29.25" thickBot="1" x14ac:dyDescent="0.5">
      <c r="C19" s="26"/>
      <c r="D19" s="23"/>
      <c r="E19" s="24"/>
      <c r="F19" s="23"/>
    </row>
    <row r="20" spans="1:6" ht="14.25" customHeight="1" x14ac:dyDescent="0.2">
      <c r="C20" s="278" t="s">
        <v>40</v>
      </c>
      <c r="D20" s="272" t="s">
        <v>0</v>
      </c>
      <c r="E20" s="275" t="s">
        <v>307</v>
      </c>
      <c r="F20" s="271" t="s">
        <v>50</v>
      </c>
    </row>
    <row r="21" spans="1:6" ht="24.75" customHeight="1" x14ac:dyDescent="0.2">
      <c r="C21" s="279"/>
      <c r="D21" s="272"/>
      <c r="E21" s="276"/>
      <c r="F21" s="272"/>
    </row>
    <row r="22" spans="1:6" ht="36.75" customHeight="1" thickBot="1" x14ac:dyDescent="0.25">
      <c r="B22" s="21"/>
      <c r="C22" s="280"/>
      <c r="D22" s="273"/>
      <c r="E22" s="277"/>
      <c r="F22" s="273"/>
    </row>
    <row r="23" spans="1:6" ht="33.75" customHeight="1" x14ac:dyDescent="0.2">
      <c r="C23" s="29" t="s">
        <v>60</v>
      </c>
      <c r="D23" s="22"/>
      <c r="E23" s="25"/>
      <c r="F23" s="7"/>
    </row>
    <row r="24" spans="1:6" ht="30.75" hidden="1" customHeight="1" x14ac:dyDescent="0.2">
      <c r="A24" s="1">
        <v>1</v>
      </c>
      <c r="C24" s="35" t="s">
        <v>62</v>
      </c>
      <c r="D24" s="34">
        <v>1550</v>
      </c>
      <c r="E24" s="27">
        <f>IF(ISERROR(VLOOKUP($A24, '2. 2013 Continuity Schedule'!$A$20:$DE$90, MATCH('3. Appendix A'!$E$20, '2. 2013 Continuity Schedule'!$A$20:$DE$20,0),FALSE)), 0, VLOOKUP($A24, '2. 2013 Continuity Schedule'!$A$20:$DE$90, MATCH('3. Appendix A'!$E$20, '2. 2013 Continuity Schedule'!$A$20:$DE$20,0),FALSE))</f>
        <v>0</v>
      </c>
      <c r="F24" s="32"/>
    </row>
    <row r="25" spans="1:6" ht="30.75" customHeight="1" x14ac:dyDescent="0.2">
      <c r="A25" s="1">
        <v>2</v>
      </c>
      <c r="C25" s="35" t="s">
        <v>1</v>
      </c>
      <c r="D25" s="34">
        <v>1580</v>
      </c>
      <c r="E25" s="27">
        <f>IF(ISERROR(VLOOKUP($A25, '2. 2013 Continuity Schedule'!$A$20:$DE$90, MATCH('3. Appendix A'!$E$20, '2. 2013 Continuity Schedule'!$A$20:$DE$20,0),FALSE)), 0, VLOOKUP($A25, '2. 2013 Continuity Schedule'!$A$20:$DE$90, MATCH('3. Appendix A'!$E$20, '2. 2013 Continuity Schedule'!$A$20:$DE$20,0),FALSE))</f>
        <v>0.31000000005587935</v>
      </c>
      <c r="F25" s="32"/>
    </row>
    <row r="26" spans="1:6" ht="30.75" customHeight="1" x14ac:dyDescent="0.2">
      <c r="A26" s="1">
        <v>3</v>
      </c>
      <c r="C26" s="35" t="s">
        <v>2</v>
      </c>
      <c r="D26" s="34">
        <v>1584</v>
      </c>
      <c r="E26" s="27">
        <f>IF(ISERROR(VLOOKUP($A26, '2. 2013 Continuity Schedule'!$A$20:$DE$90, MATCH('3. Appendix A'!$E$20, '2. 2013 Continuity Schedule'!$A$20:$DE$20,0),FALSE)), 0, VLOOKUP($A26, '2. 2013 Continuity Schedule'!$A$20:$DE$90, MATCH('3. Appendix A'!$E$20, '2. 2013 Continuity Schedule'!$A$20:$DE$20,0),FALSE))</f>
        <v>-0.13000000000465661</v>
      </c>
      <c r="F26" s="32"/>
    </row>
    <row r="27" spans="1:6" ht="30.75" customHeight="1" x14ac:dyDescent="0.2">
      <c r="A27" s="1">
        <v>4</v>
      </c>
      <c r="C27" s="35" t="s">
        <v>3</v>
      </c>
      <c r="D27" s="34">
        <v>1586</v>
      </c>
      <c r="E27" s="27">
        <f>IF(ISERROR(VLOOKUP($A27, '2. 2013 Continuity Schedule'!$A$20:$DE$90, MATCH('3. Appendix A'!$E$20, '2. 2013 Continuity Schedule'!$A$20:$DE$20,0),FALSE)), 0, VLOOKUP($A27, '2. 2013 Continuity Schedule'!$A$20:$DE$90, MATCH('3. Appendix A'!$E$20, '2. 2013 Continuity Schedule'!$A$20:$DE$20,0),FALSE))</f>
        <v>-2.9999999998835847E-2</v>
      </c>
      <c r="F27" s="32"/>
    </row>
    <row r="28" spans="1:6" ht="30.75" customHeight="1" x14ac:dyDescent="0.2">
      <c r="A28" s="1">
        <v>5</v>
      </c>
      <c r="C28" s="35" t="s">
        <v>114</v>
      </c>
      <c r="D28" s="34">
        <v>1588</v>
      </c>
      <c r="E28" s="27">
        <f>IF(ISERROR(VLOOKUP($A28, '2. 2013 Continuity Schedule'!$A$20:$DE$90, MATCH('3. Appendix A'!$E$20, '2. 2013 Continuity Schedule'!$A$20:$DE$20,0),FALSE)), 0, VLOOKUP($A28, '2. 2013 Continuity Schedule'!$A$20:$DE$90, MATCH('3. Appendix A'!$E$20, '2. 2013 Continuity Schedule'!$A$20:$DE$20,0),FALSE))</f>
        <v>-0.18000000016763806</v>
      </c>
      <c r="F28" s="32"/>
    </row>
    <row r="29" spans="1:6" ht="30.75" customHeight="1" x14ac:dyDescent="0.2">
      <c r="A29" s="1">
        <v>6</v>
      </c>
      <c r="C29" s="35" t="s">
        <v>168</v>
      </c>
      <c r="D29" s="34">
        <v>1589</v>
      </c>
      <c r="E29" s="27">
        <f>IF(ISERROR(VLOOKUP($A29, '2. 2013 Continuity Schedule'!$A$20:$DE$90, MATCH('3. Appendix A'!$E$20, '2. 2013 Continuity Schedule'!$A$20:$DE$20,0),FALSE)), 0, VLOOKUP($A29, '2. 2013 Continuity Schedule'!$A$20:$DE$90, MATCH('3. Appendix A'!$E$20, '2. 2013 Continuity Schedule'!$A$20:$DE$20,0),FALSE))</f>
        <v>-0.17000000039115548</v>
      </c>
      <c r="F29" s="32"/>
    </row>
    <row r="30" spans="1:6" ht="30.75" hidden="1" customHeight="1" x14ac:dyDescent="0.2">
      <c r="A30" s="1">
        <v>7</v>
      </c>
      <c r="C30" s="35" t="s">
        <v>19</v>
      </c>
      <c r="D30" s="34">
        <v>1590</v>
      </c>
      <c r="E30" s="27">
        <f>IF(ISERROR(VLOOKUP($A30, '2. 2013 Continuity Schedule'!$A$20:$DE$90, MATCH('3. Appendix A'!$E$20, '2. 2013 Continuity Schedule'!$A$20:$DE$20,0),FALSE)), 0, VLOOKUP($A30, '2. 2013 Continuity Schedule'!$A$20:$DE$90, MATCH('3. Appendix A'!$E$20, '2. 2013 Continuity Schedule'!$A$20:$DE$20,0),FALSE))</f>
        <v>0</v>
      </c>
      <c r="F30" s="32"/>
    </row>
    <row r="31" spans="1:6" ht="30.75" hidden="1" customHeight="1" x14ac:dyDescent="0.2">
      <c r="A31" s="1">
        <v>8</v>
      </c>
      <c r="C31" s="37" t="s">
        <v>109</v>
      </c>
      <c r="D31" s="34">
        <v>1595</v>
      </c>
      <c r="E31" s="27">
        <f>IF(ISERROR(VLOOKUP($A31, '2. 2013 Continuity Schedule'!$A$20:$DE$90, MATCH('3. Appendix A'!$E$20, '2. 2013 Continuity Schedule'!$A$20:$DE$20,0),FALSE)), 0, VLOOKUP($A31, '2. 2013 Continuity Schedule'!$A$20:$DE$90, MATCH('3. Appendix A'!$E$20, '2. 2013 Continuity Schedule'!$A$20:$DE$20,0),FALSE))</f>
        <v>0</v>
      </c>
      <c r="F31" s="32"/>
    </row>
    <row r="32" spans="1:6" ht="30.75" customHeight="1" x14ac:dyDescent="0.2">
      <c r="A32" s="1">
        <v>9</v>
      </c>
      <c r="C32" s="37" t="s">
        <v>110</v>
      </c>
      <c r="D32" s="34">
        <v>1595</v>
      </c>
      <c r="E32" s="27">
        <f>IF(ISERROR(VLOOKUP($A32, '2. 2013 Continuity Schedule'!$A$20:$DE$90, MATCH('3. Appendix A'!$E$20, '2. 2013 Continuity Schedule'!$A$20:$DE$20,0),FALSE)), 0, VLOOKUP($A32, '2. 2013 Continuity Schedule'!$A$20:$DE$90, MATCH('3. Appendix A'!$E$20, '2. 2013 Continuity Schedule'!$A$20:$DE$20,0),FALSE))</f>
        <v>-0.10000000002764864</v>
      </c>
      <c r="F32" s="32"/>
    </row>
    <row r="33" spans="1:6" ht="30.75" customHeight="1" x14ac:dyDescent="0.2">
      <c r="A33" s="1">
        <v>9</v>
      </c>
      <c r="C33" s="37" t="s">
        <v>111</v>
      </c>
      <c r="D33" s="34">
        <v>1595</v>
      </c>
      <c r="E33" s="27">
        <f>IF(ISERROR(VLOOKUP($A33, '2. 2013 Continuity Schedule'!$A$20:$DE$90, MATCH('3. Appendix A'!$E$20, '2. 2013 Continuity Schedule'!$A$20:$DE$20,0),FALSE)), 0, VLOOKUP($A33, '2. 2013 Continuity Schedule'!$A$20:$DE$90, MATCH('3. Appendix A'!$E$20, '2. 2013 Continuity Schedule'!$A$20:$DE$20,0),FALSE))</f>
        <v>-0.10000000002764864</v>
      </c>
      <c r="F33" s="32"/>
    </row>
    <row r="34" spans="1:6" ht="30.75" hidden="1" customHeight="1" x14ac:dyDescent="0.2">
      <c r="A34" s="1">
        <v>10</v>
      </c>
      <c r="C34" s="37" t="s">
        <v>171</v>
      </c>
      <c r="D34" s="34">
        <v>1595</v>
      </c>
      <c r="E34" s="27">
        <f>IF(ISERROR(VLOOKUP($A34, '2. 2013 Continuity Schedule'!$A$20:$DE$90, MATCH('3. Appendix A'!$E$20, '2. 2013 Continuity Schedule'!$A$20:$DE$20,0),FALSE)), 0, VLOOKUP($A34, '2. 2013 Continuity Schedule'!$A$20:$DE$90, MATCH('3. Appendix A'!$E$20, '2. 2013 Continuity Schedule'!$A$20:$DE$20,0),FALSE))</f>
        <v>0</v>
      </c>
      <c r="F34" s="123"/>
    </row>
    <row r="35" spans="1:6" ht="30.75" customHeight="1" x14ac:dyDescent="0.2">
      <c r="C35" s="29" t="s">
        <v>61</v>
      </c>
      <c r="D35" s="28"/>
      <c r="E35" s="27"/>
      <c r="F35" s="39"/>
    </row>
    <row r="36" spans="1:6" ht="30.75" hidden="1" customHeight="1" x14ac:dyDescent="0.2">
      <c r="A36" s="1">
        <v>11</v>
      </c>
      <c r="C36" s="35" t="s">
        <v>14</v>
      </c>
      <c r="D36" s="34">
        <v>1508</v>
      </c>
      <c r="E36" s="27">
        <f>IF(ISERROR(VLOOKUP($A36, '2. 2013 Continuity Schedule'!$A$20:$DE$90, MATCH('3. Appendix A'!$E$20, '2. 2013 Continuity Schedule'!$A$20:$DE$20,0),FALSE)), 0, VLOOKUP($A36, '2. 2013 Continuity Schedule'!$A$20:$DE$90, MATCH('3. Appendix A'!$E$20, '2. 2013 Continuity Schedule'!$A$20:$DE$20,0),FALSE))</f>
        <v>0</v>
      </c>
      <c r="F36" s="32"/>
    </row>
    <row r="37" spans="1:6" ht="30.75" hidden="1" customHeight="1" x14ac:dyDescent="0.2">
      <c r="A37" s="1">
        <v>12</v>
      </c>
      <c r="C37" s="35" t="s">
        <v>15</v>
      </c>
      <c r="D37" s="34">
        <v>1508</v>
      </c>
      <c r="E37" s="27">
        <f>IF(ISERROR(VLOOKUP($A37, '2. 2013 Continuity Schedule'!$A$20:$DE$90, MATCH('3. Appendix A'!$E$20, '2. 2013 Continuity Schedule'!$A$20:$DE$20,0),FALSE)), 0, VLOOKUP($A37, '2. 2013 Continuity Schedule'!$A$20:$DE$90, MATCH('3. Appendix A'!$E$20, '2. 2013 Continuity Schedule'!$A$20:$DE$20,0),FALSE))</f>
        <v>0</v>
      </c>
      <c r="F37" s="32"/>
    </row>
    <row r="38" spans="1:6" ht="30.75" customHeight="1" x14ac:dyDescent="0.2">
      <c r="A38" s="1">
        <v>13</v>
      </c>
      <c r="C38" s="35" t="s">
        <v>67</v>
      </c>
      <c r="D38" s="34">
        <v>1508</v>
      </c>
      <c r="E38" s="27">
        <f>IF(ISERROR(VLOOKUP($A38, '2. 2013 Continuity Schedule'!$A$20:$DE$90, MATCH('3. Appendix A'!$E$20, '2. 2013 Continuity Schedule'!$A$20:$DE$20,0),FALSE)), 0, VLOOKUP($A38, '2. 2013 Continuity Schedule'!$A$20:$DE$90, MATCH('3. Appendix A'!$E$20, '2. 2013 Continuity Schedule'!$A$20:$DE$20,0),FALSE))</f>
        <v>-0.20000000001164153</v>
      </c>
      <c r="F38" s="32"/>
    </row>
    <row r="39" spans="1:6" ht="30.75" hidden="1" customHeight="1" x14ac:dyDescent="0.2">
      <c r="A39" s="1">
        <v>14</v>
      </c>
      <c r="C39" s="35" t="s">
        <v>68</v>
      </c>
      <c r="D39" s="34">
        <v>1508</v>
      </c>
      <c r="E39" s="27">
        <f>IF(ISERROR(VLOOKUP($A39, '2. 2013 Continuity Schedule'!$A$20:$DE$90, MATCH('3. Appendix A'!$E$20, '2. 2013 Continuity Schedule'!$A$20:$DE$20,0),FALSE)), 0, VLOOKUP($A39, '2. 2013 Continuity Schedule'!$A$20:$DE$90, MATCH('3. Appendix A'!$E$20, '2. 2013 Continuity Schedule'!$A$20:$DE$20,0),FALSE))</f>
        <v>0</v>
      </c>
      <c r="F39" s="32"/>
    </row>
    <row r="40" spans="1:6" ht="30.75" hidden="1" customHeight="1" x14ac:dyDescent="0.2">
      <c r="A40" s="1">
        <v>15</v>
      </c>
      <c r="C40" s="36" t="s">
        <v>107</v>
      </c>
      <c r="D40" s="34">
        <v>1508</v>
      </c>
      <c r="E40" s="27">
        <f>IF(ISERROR(VLOOKUP($A40, '2. 2013 Continuity Schedule'!$A$20:$DE$90, MATCH('3. Appendix A'!$E$20, '2. 2013 Continuity Schedule'!$A$20:$DE$20,0),FALSE)), 0, VLOOKUP($A40, '2. 2013 Continuity Schedule'!$A$20:$DE$90, MATCH('3. Appendix A'!$E$20, '2. 2013 Continuity Schedule'!$A$20:$DE$20,0),FALSE))</f>
        <v>0</v>
      </c>
      <c r="F40" s="32"/>
    </row>
    <row r="41" spans="1:6" ht="30.75" hidden="1" customHeight="1" x14ac:dyDescent="0.2">
      <c r="A41" s="1">
        <v>16</v>
      </c>
      <c r="C41" s="36" t="s">
        <v>86</v>
      </c>
      <c r="D41" s="34">
        <v>1508</v>
      </c>
      <c r="E41" s="27">
        <f>IF(ISERROR(VLOOKUP($A41, '2. 2013 Continuity Schedule'!$A$20:$DE$90, MATCH('3. Appendix A'!$E$20, '2. 2013 Continuity Schedule'!$A$20:$DE$20,0),FALSE)), 0, VLOOKUP($A41, '2. 2013 Continuity Schedule'!$A$20:$DE$90, MATCH('3. Appendix A'!$E$20, '2. 2013 Continuity Schedule'!$A$20:$DE$20,0),FALSE))</f>
        <v>0</v>
      </c>
      <c r="F41" s="32"/>
    </row>
    <row r="42" spans="1:6" ht="30.75" hidden="1" customHeight="1" x14ac:dyDescent="0.2">
      <c r="A42" s="1">
        <v>17</v>
      </c>
      <c r="C42" s="35" t="s">
        <v>105</v>
      </c>
      <c r="D42" s="34">
        <v>1508</v>
      </c>
      <c r="E42" s="27">
        <f>IF(ISERROR(VLOOKUP($A42, '2. 2013 Continuity Schedule'!$A$20:$DE$90, MATCH('3. Appendix A'!$E$20, '2. 2013 Continuity Schedule'!$A$20:$DE$20,0),FALSE)), 0, VLOOKUP($A42, '2. 2013 Continuity Schedule'!$A$20:$DE$90, MATCH('3. Appendix A'!$E$20, '2. 2013 Continuity Schedule'!$A$20:$DE$20,0),FALSE))</f>
        <v>0</v>
      </c>
      <c r="F42" s="32"/>
    </row>
    <row r="43" spans="1:6" ht="30.75" hidden="1" customHeight="1" x14ac:dyDescent="0.2">
      <c r="A43" s="1">
        <v>18</v>
      </c>
      <c r="C43" s="35" t="s">
        <v>4</v>
      </c>
      <c r="D43" s="34">
        <v>1518</v>
      </c>
      <c r="E43" s="27">
        <f>IF(ISERROR(VLOOKUP($A43, '2. 2013 Continuity Schedule'!$A$20:$DE$90, MATCH('3. Appendix A'!$E$20, '2. 2013 Continuity Schedule'!$A$20:$DE$20,0),FALSE)), 0, VLOOKUP($A43, '2. 2013 Continuity Schedule'!$A$20:$DE$90, MATCH('3. Appendix A'!$E$20, '2. 2013 Continuity Schedule'!$A$20:$DE$20,0),FALSE))</f>
        <v>0</v>
      </c>
      <c r="F43" s="32"/>
    </row>
    <row r="44" spans="1:6" ht="30.75" hidden="1" customHeight="1" x14ac:dyDescent="0.2">
      <c r="A44" s="1">
        <v>19</v>
      </c>
      <c r="C44" s="35" t="s">
        <v>17</v>
      </c>
      <c r="D44" s="34">
        <v>1525</v>
      </c>
      <c r="E44" s="27">
        <f>IF(ISERROR(VLOOKUP($A44, '2. 2013 Continuity Schedule'!$A$20:$DE$90, MATCH('3. Appendix A'!$E$20, '2. 2013 Continuity Schedule'!$A$20:$DE$20,0),FALSE)), 0, VLOOKUP($A44, '2. 2013 Continuity Schedule'!$A$20:$DE$90, MATCH('3. Appendix A'!$E$20, '2. 2013 Continuity Schedule'!$A$20:$DE$20,0),FALSE))</f>
        <v>0</v>
      </c>
      <c r="F44" s="32"/>
    </row>
    <row r="45" spans="1:6" ht="30.75" hidden="1" customHeight="1" x14ac:dyDescent="0.2">
      <c r="A45" s="1">
        <v>20</v>
      </c>
      <c r="C45" s="35" t="s">
        <v>64</v>
      </c>
      <c r="D45" s="34">
        <v>1531</v>
      </c>
      <c r="E45" s="27">
        <f>IF(ISERROR(VLOOKUP($A45, '2. 2013 Continuity Schedule'!$A$20:$DE$90, MATCH('3. Appendix A'!$E$20, '2. 2013 Continuity Schedule'!$A$20:$DE$20,0),FALSE)), 0, VLOOKUP($A45, '2. 2013 Continuity Schedule'!$A$20:$DE$90, MATCH('3. Appendix A'!$E$20, '2. 2013 Continuity Schedule'!$A$20:$DE$20,0),FALSE))</f>
        <v>0</v>
      </c>
      <c r="F45" s="32"/>
    </row>
    <row r="46" spans="1:6" ht="30.75" hidden="1" customHeight="1" x14ac:dyDescent="0.2">
      <c r="A46" s="1">
        <v>21</v>
      </c>
      <c r="C46" s="35" t="s">
        <v>65</v>
      </c>
      <c r="D46" s="34">
        <v>1532</v>
      </c>
      <c r="E46" s="27">
        <f>IF(ISERROR(VLOOKUP($A46, '2. 2013 Continuity Schedule'!$A$20:$DE$90, MATCH('3. Appendix A'!$E$20, '2. 2013 Continuity Schedule'!$A$20:$DE$20,0),FALSE)), 0, VLOOKUP($A46, '2. 2013 Continuity Schedule'!$A$20:$DE$90, MATCH('3. Appendix A'!$E$20, '2. 2013 Continuity Schedule'!$A$20:$DE$20,0),FALSE))</f>
        <v>0</v>
      </c>
      <c r="F46" s="32"/>
    </row>
    <row r="47" spans="1:6" ht="30.75" hidden="1" customHeight="1" x14ac:dyDescent="0.2">
      <c r="A47" s="1">
        <v>22</v>
      </c>
      <c r="C47" s="35" t="s">
        <v>41</v>
      </c>
      <c r="D47" s="34">
        <v>1533</v>
      </c>
      <c r="E47" s="27">
        <f>IF(ISERROR(VLOOKUP($A47, '2. 2013 Continuity Schedule'!$A$20:$DE$90, MATCH('3. Appendix A'!$E$20, '2. 2013 Continuity Schedule'!$A$20:$DE$20,0),FALSE)), 0, VLOOKUP($A47, '2. 2013 Continuity Schedule'!$A$20:$DE$90, MATCH('3. Appendix A'!$E$20, '2. 2013 Continuity Schedule'!$A$20:$DE$20,0),FALSE))</f>
        <v>0</v>
      </c>
      <c r="F47" s="32"/>
    </row>
    <row r="48" spans="1:6" ht="30.75" customHeight="1" x14ac:dyDescent="0.2">
      <c r="A48" s="1">
        <v>23</v>
      </c>
      <c r="C48" s="35" t="s">
        <v>32</v>
      </c>
      <c r="D48" s="34">
        <v>1534</v>
      </c>
      <c r="E48" s="27">
        <f>IF(ISERROR(VLOOKUP($A48, '2. 2013 Continuity Schedule'!$A$20:$DE$90, MATCH('3. Appendix A'!$E$20, '2. 2013 Continuity Schedule'!$A$20:$DE$20,0),FALSE)), 0, VLOOKUP($A48, '2. 2013 Continuity Schedule'!$A$20:$DE$90, MATCH('3. Appendix A'!$E$20, '2. 2013 Continuity Schedule'!$A$20:$DE$20,0),FALSE))</f>
        <v>-0.28999999999973625</v>
      </c>
      <c r="F48" s="32"/>
    </row>
    <row r="49" spans="1:6" ht="30.75" customHeight="1" x14ac:dyDescent="0.2">
      <c r="A49" s="1">
        <v>24</v>
      </c>
      <c r="C49" s="35" t="s">
        <v>33</v>
      </c>
      <c r="D49" s="34">
        <v>1535</v>
      </c>
      <c r="E49" s="27">
        <f>IF(ISERROR(VLOOKUP($A49, '2. 2013 Continuity Schedule'!$A$20:$DE$90, MATCH('3. Appendix A'!$E$20, '2. 2013 Continuity Schedule'!$A$20:$DE$20,0),FALSE)), 0, VLOOKUP($A49, '2. 2013 Continuity Schedule'!$A$20:$DE$90, MATCH('3. Appendix A'!$E$20, '2. 2013 Continuity Schedule'!$A$20:$DE$20,0),FALSE))</f>
        <v>-9.9999999997635314E-3</v>
      </c>
      <c r="F49" s="32"/>
    </row>
    <row r="50" spans="1:6" ht="30.75" hidden="1" customHeight="1" x14ac:dyDescent="0.2">
      <c r="A50" s="1">
        <v>25</v>
      </c>
      <c r="C50" s="35" t="s">
        <v>39</v>
      </c>
      <c r="D50" s="34">
        <v>1536</v>
      </c>
      <c r="E50" s="27">
        <f>IF(ISERROR(VLOOKUP($A50, '2. 2013 Continuity Schedule'!$A$20:$DE$90, MATCH('3. Appendix A'!$E$20, '2. 2013 Continuity Schedule'!$A$20:$DE$20,0),FALSE)), 0, VLOOKUP($A50, '2. 2013 Continuity Schedule'!$A$20:$DE$90, MATCH('3. Appendix A'!$E$20, '2. 2013 Continuity Schedule'!$A$20:$DE$20,0),FALSE))</f>
        <v>0</v>
      </c>
      <c r="F50" s="32"/>
    </row>
    <row r="51" spans="1:6" ht="30.75" hidden="1" customHeight="1" x14ac:dyDescent="0.2">
      <c r="A51" s="1">
        <v>26</v>
      </c>
      <c r="C51" s="35" t="s">
        <v>5</v>
      </c>
      <c r="D51" s="34">
        <v>1548</v>
      </c>
      <c r="E51" s="27">
        <f>IF(ISERROR(VLOOKUP($A51, '2. 2013 Continuity Schedule'!$A$20:$DE$90, MATCH('3. Appendix A'!$E$20, '2. 2013 Continuity Schedule'!$A$20:$DE$20,0),FALSE)), 0, VLOOKUP($A51, '2. 2013 Continuity Schedule'!$A$20:$DE$90, MATCH('3. Appendix A'!$E$20, '2. 2013 Continuity Schedule'!$A$20:$DE$20,0),FALSE))</f>
        <v>0</v>
      </c>
      <c r="F51" s="32"/>
    </row>
    <row r="52" spans="1:6" ht="30.75" hidden="1" customHeight="1" x14ac:dyDescent="0.2">
      <c r="A52" s="1">
        <v>27</v>
      </c>
      <c r="C52" s="35" t="s">
        <v>66</v>
      </c>
      <c r="D52" s="34">
        <v>1567</v>
      </c>
      <c r="E52" s="27">
        <f>IF(ISERROR(VLOOKUP($A52, '2. 2013 Continuity Schedule'!$A$20:$DE$90, MATCH('3. Appendix A'!$E$20, '2. 2013 Continuity Schedule'!$A$20:$DE$20,0),FALSE)), 0, VLOOKUP($A52, '2. 2013 Continuity Schedule'!$A$20:$DE$90, MATCH('3. Appendix A'!$E$20, '2. 2013 Continuity Schedule'!$A$20:$DE$20,0),FALSE))</f>
        <v>0</v>
      </c>
      <c r="F52" s="32"/>
    </row>
    <row r="53" spans="1:6" ht="30.75" hidden="1" customHeight="1" x14ac:dyDescent="0.2">
      <c r="A53" s="1">
        <v>28</v>
      </c>
      <c r="C53" s="35" t="s">
        <v>18</v>
      </c>
      <c r="D53" s="34">
        <v>1572</v>
      </c>
      <c r="E53" s="27">
        <f>IF(ISERROR(VLOOKUP($A53, '2. 2013 Continuity Schedule'!$A$20:$DE$90, MATCH('3. Appendix A'!$E$20, '2. 2013 Continuity Schedule'!$A$20:$DE$20,0),FALSE)), 0, VLOOKUP($A53, '2. 2013 Continuity Schedule'!$A$20:$DE$90, MATCH('3. Appendix A'!$E$20, '2. 2013 Continuity Schedule'!$A$20:$DE$20,0),FALSE))</f>
        <v>0</v>
      </c>
      <c r="F53" s="32"/>
    </row>
    <row r="54" spans="1:6" ht="30.75" hidden="1" customHeight="1" x14ac:dyDescent="0.2">
      <c r="A54" s="1">
        <v>29</v>
      </c>
      <c r="C54" s="35" t="s">
        <v>6</v>
      </c>
      <c r="D54" s="34">
        <v>1574</v>
      </c>
      <c r="E54" s="27">
        <f>IF(ISERROR(VLOOKUP($A54, '2. 2013 Continuity Schedule'!$A$20:$DE$90, MATCH('3. Appendix A'!$E$20, '2. 2013 Continuity Schedule'!$A$20:$DE$20,0),FALSE)), 0, VLOOKUP($A54, '2. 2013 Continuity Schedule'!$A$20:$DE$90, MATCH('3. Appendix A'!$E$20, '2. 2013 Continuity Schedule'!$A$20:$DE$20,0),FALSE))</f>
        <v>0</v>
      </c>
      <c r="F54" s="32"/>
    </row>
    <row r="55" spans="1:6" ht="30.75" customHeight="1" thickBot="1" x14ac:dyDescent="0.25">
      <c r="A55" s="1">
        <v>30</v>
      </c>
      <c r="C55" s="35" t="s">
        <v>63</v>
      </c>
      <c r="D55" s="34">
        <v>1582</v>
      </c>
      <c r="E55" s="27">
        <f>IF(ISERROR(VLOOKUP($A55, '2. 2013 Continuity Schedule'!$A$20:$DE$90, MATCH('3. Appendix A'!$E$20, '2. 2013 Continuity Schedule'!$A$20:$DE$20,0),FALSE)), 0, VLOOKUP($A55, '2. 2013 Continuity Schedule'!$A$20:$DE$90, MATCH('3. Appendix A'!$E$20, '2. 2013 Continuity Schedule'!$A$20:$DE$20,0),FALSE))</f>
        <v>-0.49999999999988631</v>
      </c>
      <c r="F55" s="32"/>
    </row>
    <row r="56" spans="1:6" ht="30.75" hidden="1" customHeight="1" x14ac:dyDescent="0.2">
      <c r="A56" s="1">
        <v>31</v>
      </c>
      <c r="C56" s="35" t="s">
        <v>7</v>
      </c>
      <c r="D56" s="31">
        <v>2425</v>
      </c>
      <c r="E56" s="27">
        <f>IF(ISERROR(VLOOKUP($A56, '2. 2013 Continuity Schedule'!$A$20:$DE$90, MATCH('3. Appendix A'!$E$20, '2. 2013 Continuity Schedule'!$A$20:$DE$20,0),FALSE)), 0, VLOOKUP($A56, '2. 2013 Continuity Schedule'!$A$20:$DE$90, MATCH('3. Appendix A'!$E$20, '2. 2013 Continuity Schedule'!$A$20:$DE$20,0),FALSE))</f>
        <v>0</v>
      </c>
      <c r="F56" s="32"/>
    </row>
    <row r="57" spans="1:6" ht="30.75" hidden="1" customHeight="1" x14ac:dyDescent="0.2">
      <c r="A57" s="1">
        <v>32</v>
      </c>
      <c r="B57" s="7"/>
      <c r="C57" s="141" t="s">
        <v>16</v>
      </c>
      <c r="D57" s="34">
        <v>1562</v>
      </c>
      <c r="E57" s="27">
        <f>IF(ISERROR(VLOOKUP($A57, '2. 2013 Continuity Schedule'!$A$20:$DE$90, MATCH('3. Appendix A'!$E$20, '2. 2013 Continuity Schedule'!$A$20:$DE$20,0),FALSE)), 0, VLOOKUP($A57, '2. 2013 Continuity Schedule'!$A$20:$DE$90, MATCH('3. Appendix A'!$E$20, '2. 2013 Continuity Schedule'!$A$20:$DE$20,0),FALSE))</f>
        <v>0</v>
      </c>
      <c r="F57" s="32"/>
    </row>
    <row r="58" spans="1:6" ht="30.75" hidden="1" customHeight="1" x14ac:dyDescent="0.2">
      <c r="A58" s="1">
        <v>33</v>
      </c>
      <c r="B58" s="7"/>
      <c r="C58" s="142" t="s">
        <v>71</v>
      </c>
      <c r="D58" s="31">
        <v>1592</v>
      </c>
      <c r="E58" s="27">
        <f>IF(ISERROR(VLOOKUP($A58, '2. 2013 Continuity Schedule'!$A$20:$DE$90, MATCH('3. Appendix A'!$E$20, '2. 2013 Continuity Schedule'!$A$20:$DE$20,0),FALSE)), 0, VLOOKUP($A58, '2. 2013 Continuity Schedule'!$A$20:$DE$90, MATCH('3. Appendix A'!$E$20, '2. 2013 Continuity Schedule'!$A$20:$DE$20,0),FALSE))</f>
        <v>0</v>
      </c>
      <c r="F58" s="32"/>
    </row>
    <row r="59" spans="1:6" ht="30.75" hidden="1" customHeight="1" x14ac:dyDescent="0.2">
      <c r="A59" s="1">
        <v>34</v>
      </c>
      <c r="B59" s="7"/>
      <c r="C59" s="142" t="s">
        <v>70</v>
      </c>
      <c r="D59" s="31">
        <v>1592</v>
      </c>
      <c r="E59" s="27">
        <f>IF(ISERROR(VLOOKUP($A59, '2. 2013 Continuity Schedule'!$A$20:$DE$90, MATCH('3. Appendix A'!$E$20, '2. 2013 Continuity Schedule'!$A$20:$DE$20,0),FALSE)), 0, VLOOKUP($A59, '2. 2013 Continuity Schedule'!$A$20:$DE$90, MATCH('3. Appendix A'!$E$20, '2. 2013 Continuity Schedule'!$A$20:$DE$20,0),FALSE))</f>
        <v>0</v>
      </c>
      <c r="F59" s="32"/>
    </row>
    <row r="60" spans="1:6" ht="30.75" hidden="1" customHeight="1" x14ac:dyDescent="0.2">
      <c r="A60" s="1">
        <v>35</v>
      </c>
      <c r="B60" s="7"/>
      <c r="C60" s="142" t="s">
        <v>139</v>
      </c>
      <c r="D60" s="31">
        <v>1568</v>
      </c>
      <c r="E60" s="27">
        <f>IF(ISERROR(VLOOKUP($A60, '2. 2013 Continuity Schedule'!$A$20:$DE$90, MATCH('3. Appendix A'!$E$20, '2. 2013 Continuity Schedule'!$A$20:$DE$20,0),FALSE)), 0, VLOOKUP($A60, '2. 2013 Continuity Schedule'!$A$20:$DE$90, MATCH('3. Appendix A'!$E$20, '2. 2013 Continuity Schedule'!$A$20:$DE$20,0),FALSE))</f>
        <v>0</v>
      </c>
      <c r="F60" s="32"/>
    </row>
    <row r="61" spans="1:6" ht="30.75" hidden="1" customHeight="1" x14ac:dyDescent="0.2">
      <c r="A61" s="1">
        <v>36</v>
      </c>
      <c r="B61" s="7"/>
      <c r="C61" s="6" t="s">
        <v>189</v>
      </c>
      <c r="D61" s="8">
        <v>1555</v>
      </c>
      <c r="E61" s="27">
        <f>IF(ISERROR(VLOOKUP($A61, '2. 2013 Continuity Schedule'!$A$20:$DE$90, MATCH('3. Appendix A'!$E$20, '2. 2013 Continuity Schedule'!$A$20:$DE$20,0),FALSE)), 0, VLOOKUP($A61, '2. 2013 Continuity Schedule'!$A$20:$DE$90, MATCH('3. Appendix A'!$E$20, '2. 2013 Continuity Schedule'!$A$20:$DE$20,0),FALSE))</f>
        <v>0</v>
      </c>
      <c r="F61" s="32"/>
    </row>
    <row r="62" spans="1:6" ht="30.75" hidden="1" customHeight="1" x14ac:dyDescent="0.2">
      <c r="A62" s="1">
        <v>37</v>
      </c>
      <c r="B62" s="7"/>
      <c r="C62" s="6" t="s">
        <v>190</v>
      </c>
      <c r="D62" s="8">
        <v>1555</v>
      </c>
      <c r="E62" s="27">
        <f>IF(ISERROR(VLOOKUP($A62, '2. 2013 Continuity Schedule'!$A$20:$DE$90, MATCH('3. Appendix A'!$E$20, '2. 2013 Continuity Schedule'!$A$20:$DE$20,0),FALSE)), 0, VLOOKUP($A62, '2. 2013 Continuity Schedule'!$A$20:$DE$90, MATCH('3. Appendix A'!$E$20, '2. 2013 Continuity Schedule'!$A$20:$DE$20,0),FALSE))</f>
        <v>0</v>
      </c>
      <c r="F62" s="32"/>
    </row>
    <row r="63" spans="1:6" ht="30.75" hidden="1" customHeight="1" thickBot="1" x14ac:dyDescent="0.25">
      <c r="A63" s="1">
        <v>38</v>
      </c>
      <c r="B63" s="7"/>
      <c r="C63" s="6" t="s">
        <v>191</v>
      </c>
      <c r="D63" s="8">
        <v>1555</v>
      </c>
      <c r="E63" s="27">
        <f>IF(ISERROR(VLOOKUP($A63, '2. 2013 Continuity Schedule'!$A$20:$DE$90, MATCH('3. Appendix A'!$E$20, '2. 2013 Continuity Schedule'!$A$20:$DE$20,0),FALSE)), 0, VLOOKUP($A63, '2. 2013 Continuity Schedule'!$A$20:$DE$90, MATCH('3. Appendix A'!$E$20, '2. 2013 Continuity Schedule'!$A$20:$DE$20,0),FALSE))</f>
        <v>0</v>
      </c>
      <c r="F63" s="32"/>
    </row>
    <row r="64" spans="1:6" ht="30.75" hidden="1" customHeight="1" x14ac:dyDescent="0.2">
      <c r="A64" s="1">
        <v>39</v>
      </c>
      <c r="B64" s="7"/>
      <c r="C64" s="6" t="s">
        <v>192</v>
      </c>
      <c r="D64" s="8">
        <v>1556</v>
      </c>
      <c r="E64" s="27">
        <f>IF(ISERROR(VLOOKUP($A64, '2. 2013 Continuity Schedule'!$A$20:$DE$90, MATCH('3. Appendix A'!$E$20, '2. 2013 Continuity Schedule'!$A$20:$DE$20,0),FALSE)), 0, VLOOKUP($A64, '2. 2013 Continuity Schedule'!$A$20:$DE$90, MATCH('3. Appendix A'!$E$20, '2. 2013 Continuity Schedule'!$A$20:$DE$20,0),FALSE))</f>
        <v>0</v>
      </c>
      <c r="F64" s="32"/>
    </row>
    <row r="65" spans="1:6" ht="30.75" hidden="1" customHeight="1" thickBot="1" x14ac:dyDescent="0.25">
      <c r="A65" s="1">
        <v>40</v>
      </c>
      <c r="B65" s="7"/>
      <c r="C65" s="142" t="s">
        <v>281</v>
      </c>
      <c r="D65" s="140">
        <v>1575</v>
      </c>
      <c r="E65" s="27">
        <f>IF(ISERROR(VLOOKUP($A65, '2. 2013 Continuity Schedule'!$A$20:$DE$90, MATCH('3. Appendix A'!$E$20, '2. 2013 Continuity Schedule'!$A$20:$DE$20,0),FALSE)), 0, VLOOKUP($A65, '2. 2013 Continuity Schedule'!$A$20:$DE$90, MATCH('3. Appendix A'!$E$20, '2. 2013 Continuity Schedule'!$A$20:$DE$20,0),FALSE))</f>
        <v>0</v>
      </c>
      <c r="F65" s="32"/>
    </row>
    <row r="66" spans="1:6" ht="30.75" hidden="1" customHeight="1" x14ac:dyDescent="0.2">
      <c r="A66" s="1">
        <v>41</v>
      </c>
      <c r="B66" s="7"/>
      <c r="C66" s="142" t="s">
        <v>282</v>
      </c>
      <c r="D66" s="140">
        <v>1576</v>
      </c>
      <c r="E66" s="27">
        <f>IF(ISERROR(VLOOKUP($A66, '2. 2013 Continuity Schedule'!$A$20:$DE$90, MATCH('3. Appendix A'!$E$20, '2. 2013 Continuity Schedule'!$A$20:$DE$20,0),FALSE)), 0, VLOOKUP($A66, '2. 2013 Continuity Schedule'!$A$20:$DE$90, MATCH('3. Appendix A'!$E$20, '2. 2013 Continuity Schedule'!$A$20:$DE$20,0),FALSE))</f>
        <v>0</v>
      </c>
      <c r="F66" s="32"/>
    </row>
    <row r="67" spans="1:6" ht="30.75" hidden="1" customHeight="1" thickBot="1" x14ac:dyDescent="0.25">
      <c r="A67" s="1">
        <v>42</v>
      </c>
      <c r="B67" s="7"/>
      <c r="C67" s="141" t="s">
        <v>106</v>
      </c>
      <c r="D67" s="34">
        <v>1563</v>
      </c>
      <c r="E67" s="27">
        <f>IF(ISERROR(VLOOKUP($A67, '2. 2013 Continuity Schedule'!$A$20:$DE$90, MATCH('3. Appendix A'!$E$20, '2. 2013 Continuity Schedule'!$A$20:$DE$20,0),FALSE)), 0, VLOOKUP($A67, '2. 2013 Continuity Schedule'!$A$20:$DE$90, MATCH('3. Appendix A'!$E$20, '2. 2013 Continuity Schedule'!$A$20:$DE$20,0),FALSE))</f>
        <v>0</v>
      </c>
      <c r="F67" s="32"/>
    </row>
    <row r="68" spans="1:6" ht="30.75" hidden="1" customHeight="1" x14ac:dyDescent="0.2">
      <c r="A68" s="1">
        <v>43</v>
      </c>
      <c r="B68" s="7"/>
      <c r="C68" s="142" t="s">
        <v>72</v>
      </c>
      <c r="D68" s="31">
        <v>1592</v>
      </c>
      <c r="E68" s="27">
        <f>IF(ISERROR(VLOOKUP($A68, '2. 2013 Continuity Schedule'!$A$20:$DE$90, MATCH('3. Appendix A'!$E$20, '2. 2013 Continuity Schedule'!$A$20:$DE$20,0),FALSE)), 0, VLOOKUP($A68, '2. 2013 Continuity Schedule'!$A$20:$DE$90, MATCH('3. Appendix A'!$E$20, '2. 2013 Continuity Schedule'!$A$20:$DE$20,0),FALSE))</f>
        <v>0</v>
      </c>
      <c r="F68" s="32"/>
    </row>
    <row r="69" spans="1:6" ht="30.75" hidden="1" customHeight="1" thickBot="1" x14ac:dyDescent="0.25">
      <c r="A69" s="1">
        <v>44</v>
      </c>
      <c r="B69" s="7"/>
      <c r="C69" s="143" t="s">
        <v>108</v>
      </c>
      <c r="D69" s="34">
        <v>1595</v>
      </c>
      <c r="E69" s="27">
        <f>IF(ISERROR(VLOOKUP($A69, '2. 2013 Continuity Schedule'!$A$20:$DE$90, MATCH('3. Appendix A'!$E$20, '2. 2013 Continuity Schedule'!$A$20:$DE$20,0),FALSE)), 0, VLOOKUP($A69, '2. 2013 Continuity Schedule'!$A$20:$DE$90, MATCH('3. Appendix A'!$E$20, '2. 2013 Continuity Schedule'!$A$20:$DE$20,0),FALSE))</f>
        <v>0</v>
      </c>
      <c r="F69" s="38"/>
    </row>
    <row r="70" spans="1:6" x14ac:dyDescent="0.2">
      <c r="C70" s="40"/>
      <c r="D70" s="40"/>
      <c r="E70" s="40"/>
    </row>
  </sheetData>
  <mergeCells count="5">
    <mergeCell ref="E20:E22"/>
    <mergeCell ref="F20:F22"/>
    <mergeCell ref="C20:C22"/>
    <mergeCell ref="D20:D22"/>
    <mergeCell ref="B16:E16"/>
  </mergeCells>
  <phoneticPr fontId="13" type="noConversion"/>
  <conditionalFormatting sqref="F24:F34 F36:F69">
    <cfRule type="expression" dxfId="6"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6:O47"/>
  <sheetViews>
    <sheetView showGridLines="0" topLeftCell="A10" workbookViewId="0">
      <selection activeCell="L25" sqref="L25"/>
    </sheetView>
  </sheetViews>
  <sheetFormatPr defaultRowHeight="12.75" x14ac:dyDescent="0.2"/>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4" width="23.28515625" customWidth="1"/>
    <col min="15" max="15" width="20" customWidth="1"/>
  </cols>
  <sheetData>
    <row r="16" spans="2:9" ht="12.75" customHeight="1" x14ac:dyDescent="0.2">
      <c r="B16" s="282" t="s">
        <v>145</v>
      </c>
      <c r="C16" s="282"/>
      <c r="D16" s="282"/>
      <c r="E16" s="282"/>
      <c r="F16" s="282"/>
      <c r="G16" s="282"/>
      <c r="H16" s="282"/>
      <c r="I16" s="282"/>
    </row>
    <row r="17" spans="2:15" x14ac:dyDescent="0.2">
      <c r="B17" s="282"/>
      <c r="C17" s="282"/>
      <c r="D17" s="282"/>
      <c r="E17" s="282"/>
      <c r="F17" s="282"/>
      <c r="G17" s="282"/>
      <c r="H17" s="282"/>
      <c r="I17" s="282"/>
    </row>
    <row r="19" spans="2:15" x14ac:dyDescent="0.2">
      <c r="B19" s="289" t="s">
        <v>158</v>
      </c>
      <c r="C19" s="288" t="s">
        <v>143</v>
      </c>
      <c r="D19" s="283" t="s">
        <v>157</v>
      </c>
      <c r="E19" s="283" t="s">
        <v>137</v>
      </c>
      <c r="F19" s="283" t="s">
        <v>138</v>
      </c>
      <c r="G19" s="287" t="s">
        <v>131</v>
      </c>
      <c r="H19" s="287" t="s">
        <v>132</v>
      </c>
      <c r="I19" s="287" t="s">
        <v>133</v>
      </c>
      <c r="J19" s="287" t="s">
        <v>146</v>
      </c>
      <c r="K19" s="284" t="s">
        <v>134</v>
      </c>
      <c r="L19" s="284" t="s">
        <v>135</v>
      </c>
      <c r="M19" s="284" t="s">
        <v>136</v>
      </c>
      <c r="N19" s="284" t="s">
        <v>289</v>
      </c>
      <c r="O19" s="285" t="s">
        <v>140</v>
      </c>
    </row>
    <row r="20" spans="2:15" ht="45.75" customHeight="1" x14ac:dyDescent="0.2">
      <c r="B20" s="290"/>
      <c r="C20" s="288"/>
      <c r="D20" s="283"/>
      <c r="E20" s="283"/>
      <c r="F20" s="283"/>
      <c r="G20" s="287"/>
      <c r="H20" s="287"/>
      <c r="I20" s="287"/>
      <c r="J20" s="287"/>
      <c r="K20" s="284"/>
      <c r="L20" s="284"/>
      <c r="M20" s="284"/>
      <c r="N20" s="284"/>
      <c r="O20" s="285"/>
    </row>
    <row r="21" spans="2:15" x14ac:dyDescent="0.2">
      <c r="B21" s="146" t="s">
        <v>311</v>
      </c>
      <c r="C21" s="147" t="s">
        <v>316</v>
      </c>
      <c r="D21" s="148">
        <v>15120</v>
      </c>
      <c r="E21" s="148">
        <v>121139467</v>
      </c>
      <c r="F21" s="148"/>
      <c r="G21" s="148">
        <v>15455793</v>
      </c>
      <c r="H21" s="119">
        <f>IF(ISERROR(F21/E21*G21), 0, F21/E21*G21)</f>
        <v>0</v>
      </c>
      <c r="I21" s="148"/>
      <c r="J21" s="149"/>
      <c r="K21" s="149"/>
      <c r="L21" s="220">
        <v>0.41060000000000002</v>
      </c>
      <c r="M21" s="220"/>
      <c r="N21" s="220">
        <f>+L21</f>
        <v>0.41060000000000002</v>
      </c>
      <c r="O21" s="148"/>
    </row>
    <row r="22" spans="2:15" x14ac:dyDescent="0.2">
      <c r="B22" s="146" t="s">
        <v>312</v>
      </c>
      <c r="C22" s="147" t="s">
        <v>316</v>
      </c>
      <c r="D22" s="148">
        <v>1737</v>
      </c>
      <c r="E22" s="148">
        <v>40919528</v>
      </c>
      <c r="F22" s="148"/>
      <c r="G22" s="148">
        <v>8727820</v>
      </c>
      <c r="H22" s="119">
        <f t="shared" ref="H22:H40" si="0">IF(ISERROR(F22/E22*G22), 0, F22/E22*G22)</f>
        <v>0</v>
      </c>
      <c r="I22" s="148"/>
      <c r="J22" s="149"/>
      <c r="K22" s="149"/>
      <c r="L22" s="220">
        <v>0.13489999999999999</v>
      </c>
      <c r="M22" s="220"/>
      <c r="N22" s="220">
        <f>+L22</f>
        <v>0.13489999999999999</v>
      </c>
      <c r="O22" s="148"/>
    </row>
    <row r="23" spans="2:15" x14ac:dyDescent="0.2">
      <c r="B23" s="146" t="s">
        <v>313</v>
      </c>
      <c r="C23" s="147" t="s">
        <v>317</v>
      </c>
      <c r="D23" s="148">
        <v>144</v>
      </c>
      <c r="E23" s="148">
        <v>117249967</v>
      </c>
      <c r="F23" s="148">
        <v>299044</v>
      </c>
      <c r="G23" s="148">
        <v>111231144</v>
      </c>
      <c r="H23" s="119">
        <f t="shared" si="0"/>
        <v>283693.09670113598</v>
      </c>
      <c r="I23" s="148"/>
      <c r="J23" s="149"/>
      <c r="K23" s="149"/>
      <c r="L23" s="220">
        <v>0.44390000000000002</v>
      </c>
      <c r="M23" s="220"/>
      <c r="N23" s="220">
        <f>+L23</f>
        <v>0.44390000000000002</v>
      </c>
      <c r="O23" s="148"/>
    </row>
    <row r="24" spans="2:15" x14ac:dyDescent="0.2">
      <c r="B24" s="146" t="s">
        <v>314</v>
      </c>
      <c r="C24" s="147" t="s">
        <v>317</v>
      </c>
      <c r="D24" s="148">
        <v>52</v>
      </c>
      <c r="E24" s="148">
        <v>22987</v>
      </c>
      <c r="F24" s="148">
        <v>176</v>
      </c>
      <c r="G24" s="148"/>
      <c r="H24" s="119">
        <f t="shared" si="0"/>
        <v>0</v>
      </c>
      <c r="I24" s="148"/>
      <c r="J24" s="149"/>
      <c r="K24" s="149"/>
      <c r="L24" s="220">
        <v>2.0000000000000001E-4</v>
      </c>
      <c r="M24" s="220"/>
      <c r="N24" s="220">
        <f>+L24</f>
        <v>2.0000000000000001E-4</v>
      </c>
      <c r="O24" s="148"/>
    </row>
    <row r="25" spans="2:15" x14ac:dyDescent="0.2">
      <c r="B25" s="146" t="s">
        <v>315</v>
      </c>
      <c r="C25" s="147" t="s">
        <v>317</v>
      </c>
      <c r="D25" s="148">
        <v>4918</v>
      </c>
      <c r="E25" s="148">
        <v>3138334</v>
      </c>
      <c r="F25" s="148">
        <v>8685</v>
      </c>
      <c r="G25" s="148">
        <v>334119</v>
      </c>
      <c r="H25" s="119">
        <f t="shared" si="0"/>
        <v>924.63820453782171</v>
      </c>
      <c r="I25" s="148"/>
      <c r="J25" s="149"/>
      <c r="K25" s="149"/>
      <c r="L25" s="220">
        <v>1.04E-2</v>
      </c>
      <c r="M25" s="220"/>
      <c r="N25" s="220">
        <f>+L25</f>
        <v>1.04E-2</v>
      </c>
      <c r="O25" s="148"/>
    </row>
    <row r="26" spans="2:15" x14ac:dyDescent="0.2">
      <c r="B26" s="146"/>
      <c r="C26" s="147"/>
      <c r="D26" s="148"/>
      <c r="E26" s="148"/>
      <c r="F26" s="148"/>
      <c r="G26" s="148"/>
      <c r="H26" s="119">
        <f t="shared" si="0"/>
        <v>0</v>
      </c>
      <c r="I26" s="148"/>
      <c r="J26" s="149"/>
      <c r="K26" s="149"/>
      <c r="L26" s="149"/>
      <c r="M26" s="149"/>
      <c r="N26" s="149"/>
      <c r="O26" s="148"/>
    </row>
    <row r="27" spans="2:15" x14ac:dyDescent="0.2">
      <c r="B27" s="146"/>
      <c r="C27" s="147"/>
      <c r="D27" s="148"/>
      <c r="E27" s="148"/>
      <c r="F27" s="148"/>
      <c r="G27" s="148"/>
      <c r="H27" s="119">
        <f t="shared" si="0"/>
        <v>0</v>
      </c>
      <c r="I27" s="148"/>
      <c r="J27" s="149"/>
      <c r="K27" s="149"/>
      <c r="L27" s="149"/>
      <c r="M27" s="149"/>
      <c r="N27" s="149"/>
      <c r="O27" s="148"/>
    </row>
    <row r="28" spans="2:15" x14ac:dyDescent="0.2">
      <c r="B28" s="219"/>
      <c r="C28" s="147"/>
      <c r="D28" s="148"/>
      <c r="E28" s="148"/>
      <c r="F28" s="148"/>
      <c r="G28" s="148"/>
      <c r="H28" s="119"/>
      <c r="I28" s="148"/>
      <c r="J28" s="149"/>
      <c r="K28" s="149"/>
      <c r="L28" s="149"/>
      <c r="M28" s="149"/>
      <c r="N28" s="149"/>
      <c r="O28" s="148"/>
    </row>
    <row r="29" spans="2:15" x14ac:dyDescent="0.2">
      <c r="B29" s="215"/>
      <c r="C29" s="216"/>
      <c r="D29" s="217"/>
      <c r="E29" s="217"/>
      <c r="F29" s="217"/>
      <c r="G29" s="217"/>
      <c r="H29" s="218"/>
      <c r="I29" s="148"/>
      <c r="J29" s="149"/>
      <c r="K29" s="149"/>
      <c r="L29" s="149"/>
      <c r="M29" s="149"/>
      <c r="N29" s="149"/>
      <c r="O29" s="148"/>
    </row>
    <row r="30" spans="2:15" x14ac:dyDescent="0.2">
      <c r="B30" s="215"/>
      <c r="C30" s="216"/>
      <c r="D30" s="217"/>
      <c r="E30" s="217"/>
      <c r="F30" s="217"/>
      <c r="G30" s="217"/>
      <c r="H30" s="218"/>
      <c r="I30" s="148"/>
      <c r="J30" s="149"/>
      <c r="K30" s="149"/>
      <c r="L30" s="149"/>
      <c r="M30" s="149"/>
      <c r="N30" s="149"/>
      <c r="O30" s="148"/>
    </row>
    <row r="31" spans="2:15" x14ac:dyDescent="0.2">
      <c r="B31" s="215"/>
      <c r="C31" s="216"/>
      <c r="D31" s="217"/>
      <c r="E31" s="217"/>
      <c r="F31" s="217"/>
      <c r="G31" s="217"/>
      <c r="H31" s="218"/>
      <c r="I31" s="148"/>
      <c r="J31" s="149"/>
      <c r="K31" s="149"/>
      <c r="L31" s="149"/>
      <c r="M31" s="149"/>
      <c r="N31" s="149"/>
      <c r="O31" s="148"/>
    </row>
    <row r="32" spans="2:15" x14ac:dyDescent="0.2">
      <c r="B32" s="215"/>
      <c r="C32" s="216"/>
      <c r="D32" s="217"/>
      <c r="E32" s="217"/>
      <c r="F32" s="217"/>
      <c r="G32" s="217"/>
      <c r="H32" s="218"/>
      <c r="I32" s="148"/>
      <c r="J32" s="149"/>
      <c r="K32" s="149"/>
      <c r="L32" s="149"/>
      <c r="M32" s="149"/>
      <c r="N32" s="149"/>
      <c r="O32" s="148"/>
    </row>
    <row r="33" spans="1:15" x14ac:dyDescent="0.2">
      <c r="B33" s="215"/>
      <c r="C33" s="216"/>
      <c r="D33" s="217"/>
      <c r="E33" s="217"/>
      <c r="F33" s="217"/>
      <c r="G33" s="217"/>
      <c r="H33" s="218"/>
      <c r="I33" s="148"/>
      <c r="J33" s="149"/>
      <c r="K33" s="149"/>
      <c r="L33" s="149"/>
      <c r="M33" s="149"/>
      <c r="N33" s="149"/>
      <c r="O33" s="148"/>
    </row>
    <row r="34" spans="1:15" x14ac:dyDescent="0.2">
      <c r="B34" s="146"/>
      <c r="C34" s="147"/>
      <c r="D34" s="148"/>
      <c r="E34" s="148"/>
      <c r="F34" s="148"/>
      <c r="G34" s="148"/>
      <c r="H34" s="119"/>
      <c r="I34" s="148"/>
      <c r="J34" s="149"/>
      <c r="K34" s="149"/>
      <c r="L34" s="149"/>
      <c r="M34" s="149"/>
      <c r="N34" s="149"/>
      <c r="O34" s="148"/>
    </row>
    <row r="35" spans="1:15" x14ac:dyDescent="0.2">
      <c r="B35" s="146"/>
      <c r="C35" s="147"/>
      <c r="D35" s="148"/>
      <c r="E35" s="148"/>
      <c r="F35" s="148"/>
      <c r="G35" s="148"/>
      <c r="H35" s="119">
        <f t="shared" si="0"/>
        <v>0</v>
      </c>
      <c r="I35" s="148"/>
      <c r="J35" s="149"/>
      <c r="K35" s="149"/>
      <c r="L35" s="149"/>
      <c r="M35" s="149"/>
      <c r="N35" s="149"/>
      <c r="O35" s="148"/>
    </row>
    <row r="36" spans="1:15" x14ac:dyDescent="0.2">
      <c r="B36" s="146"/>
      <c r="C36" s="147"/>
      <c r="D36" s="148"/>
      <c r="E36" s="148"/>
      <c r="F36" s="148"/>
      <c r="G36" s="148"/>
      <c r="H36" s="119">
        <f t="shared" si="0"/>
        <v>0</v>
      </c>
      <c r="I36" s="148"/>
      <c r="J36" s="149"/>
      <c r="K36" s="149"/>
      <c r="L36" s="149"/>
      <c r="M36" s="149"/>
      <c r="N36" s="149"/>
      <c r="O36" s="148"/>
    </row>
    <row r="37" spans="1:15" x14ac:dyDescent="0.2">
      <c r="B37" s="146"/>
      <c r="C37" s="147"/>
      <c r="D37" s="148"/>
      <c r="E37" s="148"/>
      <c r="F37" s="148"/>
      <c r="G37" s="148"/>
      <c r="H37" s="119">
        <f t="shared" si="0"/>
        <v>0</v>
      </c>
      <c r="I37" s="148"/>
      <c r="J37" s="149"/>
      <c r="K37" s="149"/>
      <c r="L37" s="149"/>
      <c r="M37" s="149"/>
      <c r="N37" s="149"/>
      <c r="O37" s="148"/>
    </row>
    <row r="38" spans="1:15" x14ac:dyDescent="0.2">
      <c r="B38" s="146"/>
      <c r="C38" s="147"/>
      <c r="D38" s="148"/>
      <c r="E38" s="148"/>
      <c r="F38" s="148"/>
      <c r="G38" s="148"/>
      <c r="H38" s="119">
        <f t="shared" si="0"/>
        <v>0</v>
      </c>
      <c r="I38" s="148"/>
      <c r="J38" s="149"/>
      <c r="K38" s="149"/>
      <c r="L38" s="149"/>
      <c r="M38" s="149"/>
      <c r="N38" s="149"/>
      <c r="O38" s="148"/>
    </row>
    <row r="39" spans="1:15" x14ac:dyDescent="0.2">
      <c r="B39" s="146"/>
      <c r="C39" s="147"/>
      <c r="D39" s="148"/>
      <c r="E39" s="148"/>
      <c r="F39" s="148"/>
      <c r="G39" s="148"/>
      <c r="H39" s="119">
        <f t="shared" si="0"/>
        <v>0</v>
      </c>
      <c r="I39" s="148"/>
      <c r="J39" s="149"/>
      <c r="K39" s="149"/>
      <c r="L39" s="149"/>
      <c r="M39" s="149"/>
      <c r="N39" s="149"/>
      <c r="O39" s="148"/>
    </row>
    <row r="40" spans="1:15" x14ac:dyDescent="0.2">
      <c r="B40" s="146"/>
      <c r="C40" s="147"/>
      <c r="D40" s="148"/>
      <c r="E40" s="148"/>
      <c r="F40" s="148"/>
      <c r="G40" s="148"/>
      <c r="H40" s="119">
        <f t="shared" si="0"/>
        <v>0</v>
      </c>
      <c r="I40" s="148"/>
      <c r="J40" s="149"/>
      <c r="K40" s="149"/>
      <c r="L40" s="149"/>
      <c r="M40" s="149"/>
      <c r="N40" s="149"/>
      <c r="O40" s="148"/>
    </row>
    <row r="41" spans="1:15" x14ac:dyDescent="0.2">
      <c r="B41" s="66" t="s">
        <v>144</v>
      </c>
      <c r="C41" s="65"/>
      <c r="D41" s="96">
        <f>SUM(D21:D40)</f>
        <v>21971</v>
      </c>
      <c r="E41" s="96">
        <f>SUM(E21:E40)</f>
        <v>282470283</v>
      </c>
      <c r="F41" s="96">
        <f t="shared" ref="F41:O41" si="1">SUM(F21:F40)</f>
        <v>307905</v>
      </c>
      <c r="G41" s="96">
        <f t="shared" si="1"/>
        <v>135748876</v>
      </c>
      <c r="H41" s="96">
        <f t="shared" si="1"/>
        <v>284617.73490567377</v>
      </c>
      <c r="I41" s="67">
        <f t="shared" si="1"/>
        <v>0</v>
      </c>
      <c r="J41" s="97">
        <f t="shared" si="1"/>
        <v>0</v>
      </c>
      <c r="K41" s="97">
        <f t="shared" si="1"/>
        <v>0</v>
      </c>
      <c r="L41" s="97">
        <f t="shared" si="1"/>
        <v>1</v>
      </c>
      <c r="M41" s="97">
        <f t="shared" si="1"/>
        <v>0</v>
      </c>
      <c r="N41" s="97">
        <f t="shared" si="1"/>
        <v>1</v>
      </c>
      <c r="O41" s="67">
        <f t="shared" si="1"/>
        <v>0</v>
      </c>
    </row>
    <row r="42" spans="1:15" x14ac:dyDescent="0.2">
      <c r="B42" s="60"/>
      <c r="M42" s="68"/>
      <c r="N42" s="68" t="s">
        <v>147</v>
      </c>
      <c r="O42" s="69">
        <f>'2. 2013 Continuity Schedule'!DC72</f>
        <v>32281.147300000001</v>
      </c>
    </row>
    <row r="43" spans="1:15" x14ac:dyDescent="0.2">
      <c r="B43" s="60"/>
      <c r="M43" s="68"/>
      <c r="N43" s="68" t="s">
        <v>148</v>
      </c>
      <c r="O43" s="70">
        <f>O41-O42</f>
        <v>-32281.147300000001</v>
      </c>
    </row>
    <row r="44" spans="1:15" x14ac:dyDescent="0.2">
      <c r="B44" s="60"/>
    </row>
    <row r="45" spans="1:15" x14ac:dyDescent="0.2">
      <c r="A45" s="286" t="s">
        <v>141</v>
      </c>
      <c r="B45" s="286"/>
      <c r="C45" s="286"/>
      <c r="D45" s="286"/>
      <c r="E45" s="286"/>
      <c r="F45" s="286"/>
      <c r="G45" s="286"/>
      <c r="H45" s="286"/>
    </row>
    <row r="46" spans="1:15" ht="25.5" customHeight="1" x14ac:dyDescent="0.2">
      <c r="A46" s="286"/>
      <c r="B46" s="286"/>
      <c r="C46" s="286"/>
      <c r="D46" s="286"/>
      <c r="E46" s="286"/>
      <c r="F46" s="286"/>
      <c r="G46" s="286"/>
      <c r="H46" s="286"/>
    </row>
    <row r="47" spans="1:15" ht="17.25" x14ac:dyDescent="0.2">
      <c r="A47" s="286" t="s">
        <v>142</v>
      </c>
      <c r="B47" s="286"/>
      <c r="C47" s="286"/>
      <c r="D47" s="286"/>
      <c r="E47" s="286"/>
      <c r="F47" s="286"/>
      <c r="G47" s="286"/>
      <c r="H47" s="286"/>
    </row>
  </sheetData>
  <mergeCells count="17">
    <mergeCell ref="A47:H47"/>
    <mergeCell ref="F19:F20"/>
    <mergeCell ref="E19:E20"/>
    <mergeCell ref="C19:C20"/>
    <mergeCell ref="B19:B20"/>
    <mergeCell ref="G19:G20"/>
    <mergeCell ref="H19:H20"/>
    <mergeCell ref="B16:I17"/>
    <mergeCell ref="D19:D20"/>
    <mergeCell ref="M19:M20"/>
    <mergeCell ref="O19:O20"/>
    <mergeCell ref="A45:H46"/>
    <mergeCell ref="I19:I20"/>
    <mergeCell ref="J19:J20"/>
    <mergeCell ref="K19:K20"/>
    <mergeCell ref="L19:L20"/>
    <mergeCell ref="N19:N20"/>
  </mergeCells>
  <dataValidations disablePrompts="1" count="1">
    <dataValidation type="list" allowBlank="1" showInputMessage="1" showErrorMessage="1" sqref="C21:C40">
      <formula1>"kW, kWh"</formula1>
    </dataValidation>
  </dataValidations>
  <pageMargins left="0.2" right="0.23" top="0.75" bottom="0.75" header="0.3" footer="0.3"/>
  <pageSetup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60"/>
  <sheetViews>
    <sheetView showGridLines="0" topLeftCell="A31" workbookViewId="0">
      <selection activeCell="D46" sqref="D46"/>
    </sheetView>
  </sheetViews>
  <sheetFormatPr defaultRowHeight="12.75" x14ac:dyDescent="0.2"/>
  <cols>
    <col min="1" max="1" width="1.140625" style="60" customWidth="1"/>
    <col min="2" max="2" width="66.28515625" style="60" bestFit="1" customWidth="1"/>
    <col min="3" max="3" width="9.140625" style="60"/>
    <col min="4" max="4" width="14.5703125" style="60" customWidth="1"/>
    <col min="5" max="5" width="14.7109375" style="60" customWidth="1"/>
    <col min="6" max="25" width="24.140625" style="60" customWidth="1"/>
    <col min="26" max="16384" width="9.140625" style="60"/>
  </cols>
  <sheetData>
    <row r="1" spans="2:25" ht="143.25" customHeight="1" x14ac:dyDescent="0.2"/>
    <row r="4" spans="2:25" ht="39" customHeight="1" x14ac:dyDescent="0.2">
      <c r="D4" s="72" t="s">
        <v>162</v>
      </c>
      <c r="E4" s="71" t="s">
        <v>155</v>
      </c>
      <c r="F4" s="72" t="str">
        <f>IF(LEN(TRIM('4. Billing Determinants'!$B21))=0, "", '4. Billing Determinants'!$B21)</f>
        <v>Residential</v>
      </c>
      <c r="G4" s="72" t="str">
        <f>IF(LEN(TRIM('4. Billing Determinants'!$B22))=0, "", '4. Billing Determinants'!$B22)</f>
        <v>General Service &lt; 50 kW</v>
      </c>
      <c r="H4" s="72" t="str">
        <f>IF(LEN(TRIM('4. Billing Determinants'!$B23))=0, "", '4. Billing Determinants'!$B23)</f>
        <v>General Service &gt; 50</v>
      </c>
      <c r="I4" s="72" t="str">
        <f>IF(LEN(TRIM('4. Billing Determinants'!$B24))=0, "", '4. Billing Determinants'!$B24)</f>
        <v>Sentinel Lighting</v>
      </c>
      <c r="J4" s="72" t="str">
        <f>IF(LEN(TRIM('4. Billing Determinants'!$B25))=0, "", '4. Billing Determinants'!$B25)</f>
        <v>Street Lighting</v>
      </c>
      <c r="K4" s="72" t="str">
        <f>IF(LEN(TRIM('4. Billing Determinants'!$B26))=0, "", '4. Billing Determinants'!$B26)</f>
        <v/>
      </c>
      <c r="L4" s="72" t="str">
        <f>IF(LEN(TRIM('4. Billing Determinants'!$B27))=0, "", '4. Billing Determinants'!$B27)</f>
        <v/>
      </c>
      <c r="M4" s="72" t="str">
        <f>IF(LEN(TRIM('4. Billing Determinants'!$B28))=0, "", '4. Billing Determinants'!$B28)</f>
        <v/>
      </c>
      <c r="N4" s="72" t="str">
        <f>IF(LEN(TRIM('4. Billing Determinants'!$B29))=0, "", '4. Billing Determinants'!$B29)</f>
        <v/>
      </c>
      <c r="O4" s="72" t="str">
        <f>IF(LEN(TRIM('4. Billing Determinants'!$B30))=0, "", '4. Billing Determinants'!$B30)</f>
        <v/>
      </c>
      <c r="P4" s="72" t="str">
        <f>IF(LEN(TRIM('4. Billing Determinants'!$B31))=0, "", '4. Billing Determinants'!$B31)</f>
        <v/>
      </c>
      <c r="Q4" s="72" t="str">
        <f>IF(LEN(TRIM('4. Billing Determinants'!$B32))=0, "", '4. Billing Determinants'!$B32)</f>
        <v/>
      </c>
      <c r="R4" s="72" t="str">
        <f>IF(LEN(TRIM('4. Billing Determinants'!$B33))=0, "", '4. Billing Determinants'!$B33)</f>
        <v/>
      </c>
      <c r="S4" s="72" t="str">
        <f>IF(LEN(TRIM('4. Billing Determinants'!$B34))=0, "", '4. Billing Determinants'!$B34)</f>
        <v/>
      </c>
      <c r="T4" s="72" t="str">
        <f>IF(LEN(TRIM('4. Billing Determinants'!$B35))=0, "", '4. Billing Determinants'!$B35)</f>
        <v/>
      </c>
      <c r="U4" s="72" t="str">
        <f>IF(LEN(TRIM('4. Billing Determinants'!$B36))=0, "", '4. Billing Determinants'!$B36)</f>
        <v/>
      </c>
      <c r="V4" s="72" t="str">
        <f>IF(LEN(TRIM('4. Billing Determinants'!$B37))=0, "", '4. Billing Determinants'!$B37)</f>
        <v/>
      </c>
      <c r="W4" s="72" t="str">
        <f>IF(LEN(TRIM('4. Billing Determinants'!$B38))=0, "", '4. Billing Determinants'!$B38)</f>
        <v/>
      </c>
      <c r="X4" s="72" t="str">
        <f>IF(LEN(TRIM('4. Billing Determinants'!$B39))=0, "", '4. Billing Determinants'!$B39)</f>
        <v/>
      </c>
      <c r="Y4" s="72" t="str">
        <f>IF(LEN(TRIM('4. Billing Determinants'!$B40))=0, "", '4. Billing Determinants'!$B40)</f>
        <v/>
      </c>
    </row>
    <row r="5" spans="2:25" x14ac:dyDescent="0.2">
      <c r="B5" s="73" t="s">
        <v>62</v>
      </c>
      <c r="C5" s="74">
        <v>1550</v>
      </c>
      <c r="D5" s="75">
        <f>'2. 2013 Continuity Schedule'!DC24</f>
        <v>0</v>
      </c>
      <c r="E5" s="144"/>
      <c r="F5" s="75">
        <f>IFERROR(IF(F$4="",0,IF($E5="kWh",VLOOKUP(F$4,'4. Billing Determinants'!$B$19:$O$41,4,0)/'4. Billing Determinants'!$E$41*$D5,IF($E5="kW",VLOOKUP(F$4,'4. Billing Determinants'!$B$19:$O$41,5,0)/'4. Billing Determinants'!$F$41*$D5,IF($E5="Non-RPP kWh",VLOOKUP(F$4,'4. Billing Determinants'!$B$19:$O$41,6,0)/'4. Billing Determinants'!$G$41*$D5,IF($E5="Distribution Rev.",VLOOKUP(F$4,'4. Billing Determinants'!$B$19:$O$41,8,0)/'4. Billing Determinants'!$I$41*$D5, VLOOKUP(F$4,'4. Billing Determinants'!$B$19:$O$41,3,0)/'4. Billing Determinants'!$D$41*$D5))))),0)</f>
        <v>0</v>
      </c>
      <c r="G5" s="75">
        <f>IFERROR(IF(G$4="",0,IF($E5="kWh",VLOOKUP(G$4,'4. Billing Determinants'!$B$19:$O$41,4,0)/'4. Billing Determinants'!$E$41*$D5,IF($E5="kW",VLOOKUP(G$4,'4. Billing Determinants'!$B$19:$O$41,5,0)/'4. Billing Determinants'!$F$41*$D5,IF($E5="Non-RPP kWh",VLOOKUP(G$4,'4. Billing Determinants'!$B$19:$O$41,6,0)/'4. Billing Determinants'!$G$41*$D5,IF($E5="Distribution Rev.",VLOOKUP(G$4,'4. Billing Determinants'!$B$19:$O$41,8,0)/'4. Billing Determinants'!$I$41*$D5, VLOOKUP(G$4,'4. Billing Determinants'!$B$19:$O$41,3,0)/'4. Billing Determinants'!$D$41*$D5))))),0)</f>
        <v>0</v>
      </c>
      <c r="H5" s="75">
        <f>IFERROR(IF(H$4="",0,IF($E5="kWh",VLOOKUP(H$4,'4. Billing Determinants'!$B$19:$O$41,4,0)/'4. Billing Determinants'!$E$41*$D5,IF($E5="kW",VLOOKUP(H$4,'4. Billing Determinants'!$B$19:$O$41,5,0)/'4. Billing Determinants'!$F$41*$D5,IF($E5="Non-RPP kWh",VLOOKUP(H$4,'4. Billing Determinants'!$B$19:$O$41,6,0)/'4. Billing Determinants'!$G$41*$D5,IF($E5="Distribution Rev.",VLOOKUP(H$4,'4. Billing Determinants'!$B$19:$O$41,8,0)/'4. Billing Determinants'!$I$41*$D5, VLOOKUP(H$4,'4. Billing Determinants'!$B$19:$O$41,3,0)/'4. Billing Determinants'!$D$41*$D5))))),0)</f>
        <v>0</v>
      </c>
      <c r="I5" s="75">
        <f>IFERROR(IF(I$4="",0,IF($E5="kWh",VLOOKUP(I$4,'4. Billing Determinants'!$B$19:$O$41,4,0)/'4. Billing Determinants'!$E$41*$D5,IF($E5="kW",VLOOKUP(I$4,'4. Billing Determinants'!$B$19:$O$41,5,0)/'4. Billing Determinants'!$F$41*$D5,IF($E5="Non-RPP kWh",VLOOKUP(I$4,'4. Billing Determinants'!$B$19:$O$41,6,0)/'4. Billing Determinants'!$G$41*$D5,IF($E5="Distribution Rev.",VLOOKUP(I$4,'4. Billing Determinants'!$B$19:$O$41,8,0)/'4. Billing Determinants'!$I$41*$D5, VLOOKUP(I$4,'4. Billing Determinants'!$B$19:$O$41,3,0)/'4. Billing Determinants'!$D$41*$D5))))),0)</f>
        <v>0</v>
      </c>
      <c r="J5" s="75">
        <f>IFERROR(IF(J$4="",0,IF($E5="kWh",VLOOKUP(J$4,'4. Billing Determinants'!$B$19:$O$41,4,0)/'4. Billing Determinants'!$E$41*$D5,IF($E5="kW",VLOOKUP(J$4,'4. Billing Determinants'!$B$19:$O$41,5,0)/'4. Billing Determinants'!$F$41*$D5,IF($E5="Non-RPP kWh",VLOOKUP(J$4,'4. Billing Determinants'!$B$19:$O$41,6,0)/'4. Billing Determinants'!$G$41*$D5,IF($E5="Distribution Rev.",VLOOKUP(J$4,'4. Billing Determinants'!$B$19:$O$41,8,0)/'4. Billing Determinants'!$I$41*$D5, VLOOKUP(J$4,'4. Billing Determinants'!$B$19:$O$41,3,0)/'4. Billing Determinants'!$D$41*$D5))))),0)</f>
        <v>0</v>
      </c>
      <c r="K5" s="75">
        <f>IFERROR(IF(K$4="",0,IF($E5="kWh",VLOOKUP(K$4,'4. Billing Determinants'!$B$19:$O$41,4,0)/'4. Billing Determinants'!$E$41*$D5,IF($E5="kW",VLOOKUP(K$4,'4. Billing Determinants'!$B$19:$O$41,5,0)/'4. Billing Determinants'!$F$41*$D5,IF($E5="Non-RPP kWh",VLOOKUP(K$4,'4. Billing Determinants'!$B$19:$O$41,6,0)/'4. Billing Determinants'!$G$41*$D5,IF($E5="Distribution Rev.",VLOOKUP(K$4,'4. Billing Determinants'!$B$19:$O$41,8,0)/'4. Billing Determinants'!$I$41*$D5, VLOOKUP(K$4,'4. Billing Determinants'!$B$19:$O$41,3,0)/'4. Billing Determinants'!$D$41*$D5))))),0)</f>
        <v>0</v>
      </c>
      <c r="L5" s="75">
        <f>IFERROR(IF(L$4="",0,IF($E5="kWh",VLOOKUP(L$4,'4. Billing Determinants'!$B$19:$O$41,4,0)/'4. Billing Determinants'!$E$41*$D5,IF($E5="kW",VLOOKUP(L$4,'4. Billing Determinants'!$B$19:$O$41,5,0)/'4. Billing Determinants'!$F$41*$D5,IF($E5="Non-RPP kWh",VLOOKUP(L$4,'4. Billing Determinants'!$B$19:$O$41,6,0)/'4. Billing Determinants'!$G$41*$D5,IF($E5="Distribution Rev.",VLOOKUP(L$4,'4. Billing Determinants'!$B$19:$O$41,8,0)/'4. Billing Determinants'!$I$41*$D5, VLOOKUP(L$4,'4. Billing Determinants'!$B$19:$O$41,3,0)/'4. Billing Determinants'!$D$41*$D5))))),0)</f>
        <v>0</v>
      </c>
      <c r="M5" s="75">
        <f>IFERROR(IF(M$4="",0,IF($E5="kWh",VLOOKUP(M$4,'4. Billing Determinants'!$B$19:$O$41,4,0)/'4. Billing Determinants'!$E$41*$D5,IF($E5="kW",VLOOKUP(M$4,'4. Billing Determinants'!$B$19:$O$41,5,0)/'4. Billing Determinants'!$F$41*$D5,IF($E5="Non-RPP kWh",VLOOKUP(M$4,'4. Billing Determinants'!$B$19:$O$41,6,0)/'4. Billing Determinants'!$G$41*$D5,IF($E5="Distribution Rev.",VLOOKUP(M$4,'4. Billing Determinants'!$B$19:$O$41,8,0)/'4. Billing Determinants'!$I$41*$D5, VLOOKUP(M$4,'4. Billing Determinants'!$B$19:$O$41,3,0)/'4. Billing Determinants'!$D$41*$D5))))),0)</f>
        <v>0</v>
      </c>
      <c r="N5" s="75">
        <f>IFERROR(IF(N$4="",0,IF($E5="kWh",VLOOKUP(N$4,'4. Billing Determinants'!$B$19:$O$41,4,0)/'4. Billing Determinants'!$E$41*$D5,IF($E5="kW",VLOOKUP(N$4,'4. Billing Determinants'!$B$19:$O$41,5,0)/'4. Billing Determinants'!$F$41*$D5,IF($E5="Non-RPP kWh",VLOOKUP(N$4,'4. Billing Determinants'!$B$19:$O$41,6,0)/'4. Billing Determinants'!$G$41*$D5,IF($E5="Distribution Rev.",VLOOKUP(N$4,'4. Billing Determinants'!$B$19:$O$41,8,0)/'4. Billing Determinants'!$I$41*$D5, VLOOKUP(N$4,'4. Billing Determinants'!$B$19:$O$41,3,0)/'4. Billing Determinants'!$D$41*$D5))))),0)</f>
        <v>0</v>
      </c>
      <c r="O5" s="75">
        <f>IFERROR(IF(O$4="",0,IF($E5="kWh",VLOOKUP(O$4,'4. Billing Determinants'!$B$19:$O$41,4,0)/'4. Billing Determinants'!$E$41*$D5,IF($E5="kW",VLOOKUP(O$4,'4. Billing Determinants'!$B$19:$O$41,5,0)/'4. Billing Determinants'!$F$41*$D5,IF($E5="Non-RPP kWh",VLOOKUP(O$4,'4. Billing Determinants'!$B$19:$O$41,6,0)/'4. Billing Determinants'!$G$41*$D5,IF($E5="Distribution Rev.",VLOOKUP(O$4,'4. Billing Determinants'!$B$19:$O$41,8,0)/'4. Billing Determinants'!$I$41*$D5, VLOOKUP(O$4,'4. Billing Determinants'!$B$19:$O$41,3,0)/'4. Billing Determinants'!$D$41*$D5))))),0)</f>
        <v>0</v>
      </c>
      <c r="P5" s="75">
        <f>IFERROR(IF(P$4="",0,IF($E5="kWh",VLOOKUP(P$4,'4. Billing Determinants'!$B$19:$O$41,4,0)/'4. Billing Determinants'!$E$41*$D5,IF($E5="kW",VLOOKUP(P$4,'4. Billing Determinants'!$B$19:$O$41,5,0)/'4. Billing Determinants'!$F$41*$D5,IF($E5="Non-RPP kWh",VLOOKUP(P$4,'4. Billing Determinants'!$B$19:$O$41,6,0)/'4. Billing Determinants'!$G$41*$D5,IF($E5="Distribution Rev.",VLOOKUP(P$4,'4. Billing Determinants'!$B$19:$O$41,8,0)/'4. Billing Determinants'!$I$41*$D5, VLOOKUP(P$4,'4. Billing Determinants'!$B$19:$O$41,3,0)/'4. Billing Determinants'!$D$41*$D5))))),0)</f>
        <v>0</v>
      </c>
      <c r="Q5" s="75">
        <f>IFERROR(IF(Q$4="",0,IF($E5="kWh",VLOOKUP(Q$4,'4. Billing Determinants'!$B$19:$O$41,4,0)/'4. Billing Determinants'!$E$41*$D5,IF($E5="kW",VLOOKUP(Q$4,'4. Billing Determinants'!$B$19:$O$41,5,0)/'4. Billing Determinants'!$F$41*$D5,IF($E5="Non-RPP kWh",VLOOKUP(Q$4,'4. Billing Determinants'!$B$19:$O$41,6,0)/'4. Billing Determinants'!$G$41*$D5,IF($E5="Distribution Rev.",VLOOKUP(Q$4,'4. Billing Determinants'!$B$19:$O$41,8,0)/'4. Billing Determinants'!$I$41*$D5, VLOOKUP(Q$4,'4. Billing Determinants'!$B$19:$O$41,3,0)/'4. Billing Determinants'!$D$41*$D5))))),0)</f>
        <v>0</v>
      </c>
      <c r="R5" s="75">
        <f>IFERROR(IF(R$4="",0,IF($E5="kWh",VLOOKUP(R$4,'4. Billing Determinants'!$B$19:$O$41,4,0)/'4. Billing Determinants'!$E$41*$D5,IF($E5="kW",VLOOKUP(R$4,'4. Billing Determinants'!$B$19:$O$41,5,0)/'4. Billing Determinants'!$F$41*$D5,IF($E5="Non-RPP kWh",VLOOKUP(R$4,'4. Billing Determinants'!$B$19:$O$41,6,0)/'4. Billing Determinants'!$G$41*$D5,IF($E5="Distribution Rev.",VLOOKUP(R$4,'4. Billing Determinants'!$B$19:$O$41,8,0)/'4. Billing Determinants'!$I$41*$D5, VLOOKUP(R$4,'4. Billing Determinants'!$B$19:$O$41,3,0)/'4. Billing Determinants'!$D$41*$D5))))),0)</f>
        <v>0</v>
      </c>
      <c r="S5" s="75">
        <f>IFERROR(IF(S$4="",0,IF($E5="kWh",VLOOKUP(S$4,'4. Billing Determinants'!$B$19:$O$41,4,0)/'4. Billing Determinants'!$E$41*$D5,IF($E5="kW",VLOOKUP(S$4,'4. Billing Determinants'!$B$19:$O$41,5,0)/'4. Billing Determinants'!$F$41*$D5,IF($E5="Non-RPP kWh",VLOOKUP(S$4,'4. Billing Determinants'!$B$19:$O$41,6,0)/'4. Billing Determinants'!$G$41*$D5,IF($E5="Distribution Rev.",VLOOKUP(S$4,'4. Billing Determinants'!$B$19:$O$41,8,0)/'4. Billing Determinants'!$I$41*$D5, VLOOKUP(S$4,'4. Billing Determinants'!$B$19:$O$41,3,0)/'4. Billing Determinants'!$D$41*$D5))))),0)</f>
        <v>0</v>
      </c>
      <c r="T5" s="75">
        <f>IFERROR(IF(T$4="",0,IF($E5="kWh",VLOOKUP(T$4,'4. Billing Determinants'!$B$19:$O$41,4,0)/'4. Billing Determinants'!$E$41*$D5,IF($E5="kW",VLOOKUP(T$4,'4. Billing Determinants'!$B$19:$O$41,5,0)/'4. Billing Determinants'!$F$41*$D5,IF($E5="Non-RPP kWh",VLOOKUP(T$4,'4. Billing Determinants'!$B$19:$O$41,6,0)/'4. Billing Determinants'!$G$41*$D5,IF($E5="Distribution Rev.",VLOOKUP(T$4,'4. Billing Determinants'!$B$19:$O$41,8,0)/'4. Billing Determinants'!$I$41*$D5, VLOOKUP(T$4,'4. Billing Determinants'!$B$19:$O$41,3,0)/'4. Billing Determinants'!$D$41*$D5))))),0)</f>
        <v>0</v>
      </c>
      <c r="U5" s="75">
        <f>IFERROR(IF(U$4="",0,IF($E5="kWh",VLOOKUP(U$4,'4. Billing Determinants'!$B$19:$O$41,4,0)/'4. Billing Determinants'!$E$41*$D5,IF($E5="kW",VLOOKUP(U$4,'4. Billing Determinants'!$B$19:$O$41,5,0)/'4. Billing Determinants'!$F$41*$D5,IF($E5="Non-RPP kWh",VLOOKUP(U$4,'4. Billing Determinants'!$B$19:$O$41,6,0)/'4. Billing Determinants'!$G$41*$D5,IF($E5="Distribution Rev.",VLOOKUP(U$4,'4. Billing Determinants'!$B$19:$O$41,8,0)/'4. Billing Determinants'!$I$41*$D5, VLOOKUP(U$4,'4. Billing Determinants'!$B$19:$O$41,3,0)/'4. Billing Determinants'!$D$41*$D5))))),0)</f>
        <v>0</v>
      </c>
      <c r="V5" s="75">
        <f>IFERROR(IF(V$4="",0,IF($E5="kWh",VLOOKUP(V$4,'4. Billing Determinants'!$B$19:$O$41,4,0)/'4. Billing Determinants'!$E$41*$D5,IF($E5="kW",VLOOKUP(V$4,'4. Billing Determinants'!$B$19:$O$41,5,0)/'4. Billing Determinants'!$F$41*$D5,IF($E5="Non-RPP kWh",VLOOKUP(V$4,'4. Billing Determinants'!$B$19:$O$41,6,0)/'4. Billing Determinants'!$G$41*$D5,IF($E5="Distribution Rev.",VLOOKUP(V$4,'4. Billing Determinants'!$B$19:$O$41,8,0)/'4. Billing Determinants'!$I$41*$D5, VLOOKUP(V$4,'4. Billing Determinants'!$B$19:$O$41,3,0)/'4. Billing Determinants'!$D$41*$D5))))),0)</f>
        <v>0</v>
      </c>
      <c r="W5" s="75">
        <f>IFERROR(IF(W$4="",0,IF($E5="kWh",VLOOKUP(W$4,'4. Billing Determinants'!$B$19:$O$41,4,0)/'4. Billing Determinants'!$E$41*$D5,IF($E5="kW",VLOOKUP(W$4,'4. Billing Determinants'!$B$19:$O$41,5,0)/'4. Billing Determinants'!$F$41*$D5,IF($E5="Non-RPP kWh",VLOOKUP(W$4,'4. Billing Determinants'!$B$19:$O$41,6,0)/'4. Billing Determinants'!$G$41*$D5,IF($E5="Distribution Rev.",VLOOKUP(W$4,'4. Billing Determinants'!$B$19:$O$41,8,0)/'4. Billing Determinants'!$I$41*$D5, VLOOKUP(W$4,'4. Billing Determinants'!$B$19:$O$41,3,0)/'4. Billing Determinants'!$D$41*$D5))))),0)</f>
        <v>0</v>
      </c>
      <c r="X5" s="75">
        <f>IFERROR(IF(X$4="",0,IF($E5="kWh",VLOOKUP(X$4,'4. Billing Determinants'!$B$19:$O$41,4,0)/'4. Billing Determinants'!$E$41*$D5,IF($E5="kW",VLOOKUP(X$4,'4. Billing Determinants'!$B$19:$O$41,5,0)/'4. Billing Determinants'!$F$41*$D5,IF($E5="Non-RPP kWh",VLOOKUP(X$4,'4. Billing Determinants'!$B$19:$O$41,6,0)/'4. Billing Determinants'!$G$41*$D5,IF($E5="Distribution Rev.",VLOOKUP(X$4,'4. Billing Determinants'!$B$19:$O$41,8,0)/'4. Billing Determinants'!$I$41*$D5, VLOOKUP(X$4,'4. Billing Determinants'!$B$19:$O$41,3,0)/'4. Billing Determinants'!$D$41*$D5))))),0)</f>
        <v>0</v>
      </c>
      <c r="Y5" s="75">
        <f>IFERROR(IF(Y$4="",0,IF($E5="kWh",VLOOKUP(Y$4,'4. Billing Determinants'!$B$19:$O$41,4,0)/'4. Billing Determinants'!$E$41*$D5,IF($E5="kW",VLOOKUP(Y$4,'4. Billing Determinants'!$B$19:$O$41,5,0)/'4. Billing Determinants'!$F$41*$D5,IF($E5="Non-RPP kWh",VLOOKUP(Y$4,'4. Billing Determinants'!$B$19:$O$41,6,0)/'4. Billing Determinants'!$G$41*$D5,IF($E5="Distribution Rev.",VLOOKUP(Y$4,'4. Billing Determinants'!$B$19:$O$41,8,0)/'4. Billing Determinants'!$I$41*$D5, VLOOKUP(Y$4,'4. Billing Determinants'!$B$19:$O$41,3,0)/'4. Billing Determinants'!$D$41*$D5))))),0)</f>
        <v>0</v>
      </c>
    </row>
    <row r="6" spans="2:25" x14ac:dyDescent="0.2">
      <c r="B6" s="76" t="s">
        <v>1</v>
      </c>
      <c r="C6" s="74">
        <v>1580</v>
      </c>
      <c r="D6" s="75">
        <f>'2. 2013 Continuity Schedule'!DC25</f>
        <v>-178093.83940700005</v>
      </c>
      <c r="E6" s="144" t="s">
        <v>316</v>
      </c>
      <c r="F6" s="75">
        <f>IFERROR(IF(F$4="",0,IF($E6="kWh",VLOOKUP(F$4,'4. Billing Determinants'!$B$19:$O$41,4,0)/'4. Billing Determinants'!$E$41*$D6,IF($E6="kW",VLOOKUP(F$4,'4. Billing Determinants'!$B$19:$O$41,5,0)/'4. Billing Determinants'!$F$41*$D6,IF($E6="Non-RPP kWh",VLOOKUP(F$4,'4. Billing Determinants'!$B$19:$O$41,6,0)/'4. Billing Determinants'!$G$41*$D6,IF($E6="Distribution Rev.",VLOOKUP(F$4,'4. Billing Determinants'!$B$19:$O$41,8,0)/'4. Billing Determinants'!$I$41*$D6, VLOOKUP(F$4,'4. Billing Determinants'!$B$19:$O$41,3,0)/'4. Billing Determinants'!$D$41*$D6))))),0)</f>
        <v>-76376.858310959331</v>
      </c>
      <c r="G6" s="75">
        <f>IFERROR(IF(G$4="",0,IF($E6="kWh",VLOOKUP(G$4,'4. Billing Determinants'!$B$19:$O$41,4,0)/'4. Billing Determinants'!$E$41*$D6,IF($E6="kW",VLOOKUP(G$4,'4. Billing Determinants'!$B$19:$O$41,5,0)/'4. Billing Determinants'!$F$41*$D6,IF($E6="Non-RPP kWh",VLOOKUP(G$4,'4. Billing Determinants'!$B$19:$O$41,6,0)/'4. Billing Determinants'!$G$41*$D6,IF($E6="Distribution Rev.",VLOOKUP(G$4,'4. Billing Determinants'!$B$19:$O$41,8,0)/'4. Billing Determinants'!$I$41*$D6, VLOOKUP(G$4,'4. Billing Determinants'!$B$19:$O$41,3,0)/'4. Billing Determinants'!$D$41*$D6))))),0)</f>
        <v>-25799.230173328506</v>
      </c>
      <c r="H6" s="75">
        <f>IFERROR(IF(H$4="",0,IF($E6="kWh",VLOOKUP(H$4,'4. Billing Determinants'!$B$19:$O$41,4,0)/'4. Billing Determinants'!$E$41*$D6,IF($E6="kW",VLOOKUP(H$4,'4. Billing Determinants'!$B$19:$O$41,5,0)/'4. Billing Determinants'!$F$41*$D6,IF($E6="Non-RPP kWh",VLOOKUP(H$4,'4. Billing Determinants'!$B$19:$O$41,6,0)/'4. Billing Determinants'!$G$41*$D6,IF($E6="Distribution Rev.",VLOOKUP(H$4,'4. Billing Determinants'!$B$19:$O$41,8,0)/'4. Billing Determinants'!$I$41*$D6, VLOOKUP(H$4,'4. Billing Determinants'!$B$19:$O$41,3,0)/'4. Billing Determinants'!$D$41*$D6))))),0)</f>
        <v>-73924.579150770543</v>
      </c>
      <c r="I6" s="75">
        <f>IFERROR(IF(I$4="",0,IF($E6="kWh",VLOOKUP(I$4,'4. Billing Determinants'!$B$19:$O$41,4,0)/'4. Billing Determinants'!$E$41*$D6,IF($E6="kW",VLOOKUP(I$4,'4. Billing Determinants'!$B$19:$O$41,5,0)/'4. Billing Determinants'!$F$41*$D6,IF($E6="Non-RPP kWh",VLOOKUP(I$4,'4. Billing Determinants'!$B$19:$O$41,6,0)/'4. Billing Determinants'!$G$41*$D6,IF($E6="Distribution Rev.",VLOOKUP(I$4,'4. Billing Determinants'!$B$19:$O$41,8,0)/'4. Billing Determinants'!$I$41*$D6, VLOOKUP(I$4,'4. Billing Determinants'!$B$19:$O$41,3,0)/'4. Billing Determinants'!$D$41*$D6))))),0)</f>
        <v>-14.493004513500312</v>
      </c>
      <c r="J6" s="75">
        <f>IFERROR(IF(J$4="",0,IF($E6="kWh",VLOOKUP(J$4,'4. Billing Determinants'!$B$19:$O$41,4,0)/'4. Billing Determinants'!$E$41*$D6,IF($E6="kW",VLOOKUP(J$4,'4. Billing Determinants'!$B$19:$O$41,5,0)/'4. Billing Determinants'!$F$41*$D6,IF($E6="Non-RPP kWh",VLOOKUP(J$4,'4. Billing Determinants'!$B$19:$O$41,6,0)/'4. Billing Determinants'!$G$41*$D6,IF($E6="Distribution Rev.",VLOOKUP(J$4,'4. Billing Determinants'!$B$19:$O$41,8,0)/'4. Billing Determinants'!$I$41*$D6, VLOOKUP(J$4,'4. Billing Determinants'!$B$19:$O$41,3,0)/'4. Billing Determinants'!$D$41*$D6))))),0)</f>
        <v>-1978.6787674281761</v>
      </c>
      <c r="K6" s="75">
        <f>IFERROR(IF(K$4="",0,IF($E6="kWh",VLOOKUP(K$4,'4. Billing Determinants'!$B$19:$O$41,4,0)/'4. Billing Determinants'!$E$41*$D6,IF($E6="kW",VLOOKUP(K$4,'4. Billing Determinants'!$B$19:$O$41,5,0)/'4. Billing Determinants'!$F$41*$D6,IF($E6="Non-RPP kWh",VLOOKUP(K$4,'4. Billing Determinants'!$B$19:$O$41,6,0)/'4. Billing Determinants'!$G$41*$D6,IF($E6="Distribution Rev.",VLOOKUP(K$4,'4. Billing Determinants'!$B$19:$O$41,8,0)/'4. Billing Determinants'!$I$41*$D6, VLOOKUP(K$4,'4. Billing Determinants'!$B$19:$O$41,3,0)/'4. Billing Determinants'!$D$41*$D6))))),0)</f>
        <v>0</v>
      </c>
      <c r="L6" s="75">
        <f>IFERROR(IF(L$4="",0,IF($E6="kWh",VLOOKUP(L$4,'4. Billing Determinants'!$B$19:$O$41,4,0)/'4. Billing Determinants'!$E$41*$D6,IF($E6="kW",VLOOKUP(L$4,'4. Billing Determinants'!$B$19:$O$41,5,0)/'4. Billing Determinants'!$F$41*$D6,IF($E6="Non-RPP kWh",VLOOKUP(L$4,'4. Billing Determinants'!$B$19:$O$41,6,0)/'4. Billing Determinants'!$G$41*$D6,IF($E6="Distribution Rev.",VLOOKUP(L$4,'4. Billing Determinants'!$B$19:$O$41,8,0)/'4. Billing Determinants'!$I$41*$D6, VLOOKUP(L$4,'4. Billing Determinants'!$B$19:$O$41,3,0)/'4. Billing Determinants'!$D$41*$D6))))),0)</f>
        <v>0</v>
      </c>
      <c r="M6" s="75">
        <f>IFERROR(IF(M$4="",0,IF($E6="kWh",VLOOKUP(M$4,'4. Billing Determinants'!$B$19:$O$41,4,0)/'4. Billing Determinants'!$E$41*$D6,IF($E6="kW",VLOOKUP(M$4,'4. Billing Determinants'!$B$19:$O$41,5,0)/'4. Billing Determinants'!$F$41*$D6,IF($E6="Non-RPP kWh",VLOOKUP(M$4,'4. Billing Determinants'!$B$19:$O$41,6,0)/'4. Billing Determinants'!$G$41*$D6,IF($E6="Distribution Rev.",VLOOKUP(M$4,'4. Billing Determinants'!$B$19:$O$41,8,0)/'4. Billing Determinants'!$I$41*$D6, VLOOKUP(M$4,'4. Billing Determinants'!$B$19:$O$41,3,0)/'4. Billing Determinants'!$D$41*$D6))))),0)</f>
        <v>0</v>
      </c>
      <c r="N6" s="75">
        <f>IFERROR(IF(N$4="",0,IF($E6="kWh",VLOOKUP(N$4,'4. Billing Determinants'!$B$19:$O$41,4,0)/'4. Billing Determinants'!$E$41*$D6,IF($E6="kW",VLOOKUP(N$4,'4. Billing Determinants'!$B$19:$O$41,5,0)/'4. Billing Determinants'!$F$41*$D6,IF($E6="Non-RPP kWh",VLOOKUP(N$4,'4. Billing Determinants'!$B$19:$O$41,6,0)/'4. Billing Determinants'!$G$41*$D6,IF($E6="Distribution Rev.",VLOOKUP(N$4,'4. Billing Determinants'!$B$19:$O$41,8,0)/'4. Billing Determinants'!$I$41*$D6, VLOOKUP(N$4,'4. Billing Determinants'!$B$19:$O$41,3,0)/'4. Billing Determinants'!$D$41*$D6))))),0)</f>
        <v>0</v>
      </c>
      <c r="O6" s="75">
        <f>IFERROR(IF(O$4="",0,IF($E6="kWh",VLOOKUP(O$4,'4. Billing Determinants'!$B$19:$O$41,4,0)/'4. Billing Determinants'!$E$41*$D6,IF($E6="kW",VLOOKUP(O$4,'4. Billing Determinants'!$B$19:$O$41,5,0)/'4. Billing Determinants'!$F$41*$D6,IF($E6="Non-RPP kWh",VLOOKUP(O$4,'4. Billing Determinants'!$B$19:$O$41,6,0)/'4. Billing Determinants'!$G$41*$D6,IF($E6="Distribution Rev.",VLOOKUP(O$4,'4. Billing Determinants'!$B$19:$O$41,8,0)/'4. Billing Determinants'!$I$41*$D6, VLOOKUP(O$4,'4. Billing Determinants'!$B$19:$O$41,3,0)/'4. Billing Determinants'!$D$41*$D6))))),0)</f>
        <v>0</v>
      </c>
      <c r="P6" s="75">
        <f>IFERROR(IF(P$4="",0,IF($E6="kWh",VLOOKUP(P$4,'4. Billing Determinants'!$B$19:$O$41,4,0)/'4. Billing Determinants'!$E$41*$D6,IF($E6="kW",VLOOKUP(P$4,'4. Billing Determinants'!$B$19:$O$41,5,0)/'4. Billing Determinants'!$F$41*$D6,IF($E6="Non-RPP kWh",VLOOKUP(P$4,'4. Billing Determinants'!$B$19:$O$41,6,0)/'4. Billing Determinants'!$G$41*$D6,IF($E6="Distribution Rev.",VLOOKUP(P$4,'4. Billing Determinants'!$B$19:$O$41,8,0)/'4. Billing Determinants'!$I$41*$D6, VLOOKUP(P$4,'4. Billing Determinants'!$B$19:$O$41,3,0)/'4. Billing Determinants'!$D$41*$D6))))),0)</f>
        <v>0</v>
      </c>
      <c r="Q6" s="75">
        <f>IFERROR(IF(Q$4="",0,IF($E6="kWh",VLOOKUP(Q$4,'4. Billing Determinants'!$B$19:$O$41,4,0)/'4. Billing Determinants'!$E$41*$D6,IF($E6="kW",VLOOKUP(Q$4,'4. Billing Determinants'!$B$19:$O$41,5,0)/'4. Billing Determinants'!$F$41*$D6,IF($E6="Non-RPP kWh",VLOOKUP(Q$4,'4. Billing Determinants'!$B$19:$O$41,6,0)/'4. Billing Determinants'!$G$41*$D6,IF($E6="Distribution Rev.",VLOOKUP(Q$4,'4. Billing Determinants'!$B$19:$O$41,8,0)/'4. Billing Determinants'!$I$41*$D6, VLOOKUP(Q$4,'4. Billing Determinants'!$B$19:$O$41,3,0)/'4. Billing Determinants'!$D$41*$D6))))),0)</f>
        <v>0</v>
      </c>
      <c r="R6" s="75">
        <f>IFERROR(IF(R$4="",0,IF($E6="kWh",VLOOKUP(R$4,'4. Billing Determinants'!$B$19:$O$41,4,0)/'4. Billing Determinants'!$E$41*$D6,IF($E6="kW",VLOOKUP(R$4,'4. Billing Determinants'!$B$19:$O$41,5,0)/'4. Billing Determinants'!$F$41*$D6,IF($E6="Non-RPP kWh",VLOOKUP(R$4,'4. Billing Determinants'!$B$19:$O$41,6,0)/'4. Billing Determinants'!$G$41*$D6,IF($E6="Distribution Rev.",VLOOKUP(R$4,'4. Billing Determinants'!$B$19:$O$41,8,0)/'4. Billing Determinants'!$I$41*$D6, VLOOKUP(R$4,'4. Billing Determinants'!$B$19:$O$41,3,0)/'4. Billing Determinants'!$D$41*$D6))))),0)</f>
        <v>0</v>
      </c>
      <c r="S6" s="75">
        <f>IFERROR(IF(S$4="",0,IF($E6="kWh",VLOOKUP(S$4,'4. Billing Determinants'!$B$19:$O$41,4,0)/'4. Billing Determinants'!$E$41*$D6,IF($E6="kW",VLOOKUP(S$4,'4. Billing Determinants'!$B$19:$O$41,5,0)/'4. Billing Determinants'!$F$41*$D6,IF($E6="Non-RPP kWh",VLOOKUP(S$4,'4. Billing Determinants'!$B$19:$O$41,6,0)/'4. Billing Determinants'!$G$41*$D6,IF($E6="Distribution Rev.",VLOOKUP(S$4,'4. Billing Determinants'!$B$19:$O$41,8,0)/'4. Billing Determinants'!$I$41*$D6, VLOOKUP(S$4,'4. Billing Determinants'!$B$19:$O$41,3,0)/'4. Billing Determinants'!$D$41*$D6))))),0)</f>
        <v>0</v>
      </c>
      <c r="T6" s="75">
        <f>IFERROR(IF(T$4="",0,IF($E6="kWh",VLOOKUP(T$4,'4. Billing Determinants'!$B$19:$O$41,4,0)/'4. Billing Determinants'!$E$41*$D6,IF($E6="kW",VLOOKUP(T$4,'4. Billing Determinants'!$B$19:$O$41,5,0)/'4. Billing Determinants'!$F$41*$D6,IF($E6="Non-RPP kWh",VLOOKUP(T$4,'4. Billing Determinants'!$B$19:$O$41,6,0)/'4. Billing Determinants'!$G$41*$D6,IF($E6="Distribution Rev.",VLOOKUP(T$4,'4. Billing Determinants'!$B$19:$O$41,8,0)/'4. Billing Determinants'!$I$41*$D6, VLOOKUP(T$4,'4. Billing Determinants'!$B$19:$O$41,3,0)/'4. Billing Determinants'!$D$41*$D6))))),0)</f>
        <v>0</v>
      </c>
      <c r="U6" s="75">
        <f>IFERROR(IF(U$4="",0,IF($E6="kWh",VLOOKUP(U$4,'4. Billing Determinants'!$B$19:$O$41,4,0)/'4. Billing Determinants'!$E$41*$D6,IF($E6="kW",VLOOKUP(U$4,'4. Billing Determinants'!$B$19:$O$41,5,0)/'4. Billing Determinants'!$F$41*$D6,IF($E6="Non-RPP kWh",VLOOKUP(U$4,'4. Billing Determinants'!$B$19:$O$41,6,0)/'4. Billing Determinants'!$G$41*$D6,IF($E6="Distribution Rev.",VLOOKUP(U$4,'4. Billing Determinants'!$B$19:$O$41,8,0)/'4. Billing Determinants'!$I$41*$D6, VLOOKUP(U$4,'4. Billing Determinants'!$B$19:$O$41,3,0)/'4. Billing Determinants'!$D$41*$D6))))),0)</f>
        <v>0</v>
      </c>
      <c r="V6" s="75">
        <f>IFERROR(IF(V$4="",0,IF($E6="kWh",VLOOKUP(V$4,'4. Billing Determinants'!$B$19:$O$41,4,0)/'4. Billing Determinants'!$E$41*$D6,IF($E6="kW",VLOOKUP(V$4,'4. Billing Determinants'!$B$19:$O$41,5,0)/'4. Billing Determinants'!$F$41*$D6,IF($E6="Non-RPP kWh",VLOOKUP(V$4,'4. Billing Determinants'!$B$19:$O$41,6,0)/'4. Billing Determinants'!$G$41*$D6,IF($E6="Distribution Rev.",VLOOKUP(V$4,'4. Billing Determinants'!$B$19:$O$41,8,0)/'4. Billing Determinants'!$I$41*$D6, VLOOKUP(V$4,'4. Billing Determinants'!$B$19:$O$41,3,0)/'4. Billing Determinants'!$D$41*$D6))))),0)</f>
        <v>0</v>
      </c>
      <c r="W6" s="75">
        <f>IFERROR(IF(W$4="",0,IF($E6="kWh",VLOOKUP(W$4,'4. Billing Determinants'!$B$19:$O$41,4,0)/'4. Billing Determinants'!$E$41*$D6,IF($E6="kW",VLOOKUP(W$4,'4. Billing Determinants'!$B$19:$O$41,5,0)/'4. Billing Determinants'!$F$41*$D6,IF($E6="Non-RPP kWh",VLOOKUP(W$4,'4. Billing Determinants'!$B$19:$O$41,6,0)/'4. Billing Determinants'!$G$41*$D6,IF($E6="Distribution Rev.",VLOOKUP(W$4,'4. Billing Determinants'!$B$19:$O$41,8,0)/'4. Billing Determinants'!$I$41*$D6, VLOOKUP(W$4,'4. Billing Determinants'!$B$19:$O$41,3,0)/'4. Billing Determinants'!$D$41*$D6))))),0)</f>
        <v>0</v>
      </c>
      <c r="X6" s="75">
        <f>IFERROR(IF(X$4="",0,IF($E6="kWh",VLOOKUP(X$4,'4. Billing Determinants'!$B$19:$O$41,4,0)/'4. Billing Determinants'!$E$41*$D6,IF($E6="kW",VLOOKUP(X$4,'4. Billing Determinants'!$B$19:$O$41,5,0)/'4. Billing Determinants'!$F$41*$D6,IF($E6="Non-RPP kWh",VLOOKUP(X$4,'4. Billing Determinants'!$B$19:$O$41,6,0)/'4. Billing Determinants'!$G$41*$D6,IF($E6="Distribution Rev.",VLOOKUP(X$4,'4. Billing Determinants'!$B$19:$O$41,8,0)/'4. Billing Determinants'!$I$41*$D6, VLOOKUP(X$4,'4. Billing Determinants'!$B$19:$O$41,3,0)/'4. Billing Determinants'!$D$41*$D6))))),0)</f>
        <v>0</v>
      </c>
      <c r="Y6" s="75">
        <f>IFERROR(IF(Y$4="",0,IF($E6="kWh",VLOOKUP(Y$4,'4. Billing Determinants'!$B$19:$O$41,4,0)/'4. Billing Determinants'!$E$41*$D6,IF($E6="kW",VLOOKUP(Y$4,'4. Billing Determinants'!$B$19:$O$41,5,0)/'4. Billing Determinants'!$F$41*$D6,IF($E6="Non-RPP kWh",VLOOKUP(Y$4,'4. Billing Determinants'!$B$19:$O$41,6,0)/'4. Billing Determinants'!$G$41*$D6,IF($E6="Distribution Rev.",VLOOKUP(Y$4,'4. Billing Determinants'!$B$19:$O$41,8,0)/'4. Billing Determinants'!$I$41*$D6, VLOOKUP(Y$4,'4. Billing Determinants'!$B$19:$O$41,3,0)/'4. Billing Determinants'!$D$41*$D6))))),0)</f>
        <v>0</v>
      </c>
    </row>
    <row r="7" spans="2:25" x14ac:dyDescent="0.2">
      <c r="B7" s="76" t="s">
        <v>2</v>
      </c>
      <c r="C7" s="74">
        <v>1584</v>
      </c>
      <c r="D7" s="75">
        <f>'2. 2013 Continuity Schedule'!DC26</f>
        <v>7779.617797000009</v>
      </c>
      <c r="E7" s="144" t="s">
        <v>316</v>
      </c>
      <c r="F7" s="75">
        <f>IFERROR(IF(F$4="",0,IF($E7="kWh",VLOOKUP(F$4,'4. Billing Determinants'!$B$19:$O$41,4,0)/'4. Billing Determinants'!$E$41*$D7,IF($E7="kW",VLOOKUP(F$4,'4. Billing Determinants'!$B$19:$O$41,5,0)/'4. Billing Determinants'!$F$41*$D7,IF($E7="Non-RPP kWh",VLOOKUP(F$4,'4. Billing Determinants'!$B$19:$O$41,6,0)/'4. Billing Determinants'!$G$41*$D7,IF($E7="Distribution Rev.",VLOOKUP(F$4,'4. Billing Determinants'!$B$19:$O$41,8,0)/'4. Billing Determinants'!$I$41*$D7, VLOOKUP(F$4,'4. Billing Determinants'!$B$19:$O$41,3,0)/'4. Billing Determinants'!$D$41*$D7))))),0)</f>
        <v>3336.3465472659836</v>
      </c>
      <c r="G7" s="75">
        <f>IFERROR(IF(G$4="",0,IF($E7="kWh",VLOOKUP(G$4,'4. Billing Determinants'!$B$19:$O$41,4,0)/'4. Billing Determinants'!$E$41*$D7,IF($E7="kW",VLOOKUP(G$4,'4. Billing Determinants'!$B$19:$O$41,5,0)/'4. Billing Determinants'!$F$41*$D7,IF($E7="Non-RPP kWh",VLOOKUP(G$4,'4. Billing Determinants'!$B$19:$O$41,6,0)/'4. Billing Determinants'!$G$41*$D7,IF($E7="Distribution Rev.",VLOOKUP(G$4,'4. Billing Determinants'!$B$19:$O$41,8,0)/'4. Billing Determinants'!$I$41*$D7, VLOOKUP(G$4,'4. Billing Determinants'!$B$19:$O$41,3,0)/'4. Billing Determinants'!$D$41*$D7))))),0)</f>
        <v>1126.9797477196573</v>
      </c>
      <c r="H7" s="75">
        <f>IFERROR(IF(H$4="",0,IF($E7="kWh",VLOOKUP(H$4,'4. Billing Determinants'!$B$19:$O$41,4,0)/'4. Billing Determinants'!$E$41*$D7,IF($E7="kW",VLOOKUP(H$4,'4. Billing Determinants'!$B$19:$O$41,5,0)/'4. Billing Determinants'!$F$41*$D7,IF($E7="Non-RPP kWh",VLOOKUP(H$4,'4. Billing Determinants'!$B$19:$O$41,6,0)/'4. Billing Determinants'!$G$41*$D7,IF($E7="Distribution Rev.",VLOOKUP(H$4,'4. Billing Determinants'!$B$19:$O$41,8,0)/'4. Billing Determinants'!$I$41*$D7, VLOOKUP(H$4,'4. Billing Determinants'!$B$19:$O$41,3,0)/'4. Billing Determinants'!$D$41*$D7))))),0)</f>
        <v>3229.2243994065166</v>
      </c>
      <c r="I7" s="75">
        <f>IFERROR(IF(I$4="",0,IF($E7="kWh",VLOOKUP(I$4,'4. Billing Determinants'!$B$19:$O$41,4,0)/'4. Billing Determinants'!$E$41*$D7,IF($E7="kW",VLOOKUP(I$4,'4. Billing Determinants'!$B$19:$O$41,5,0)/'4. Billing Determinants'!$F$41*$D7,IF($E7="Non-RPP kWh",VLOOKUP(I$4,'4. Billing Determinants'!$B$19:$O$41,6,0)/'4. Billing Determinants'!$G$41*$D7,IF($E7="Distribution Rev.",VLOOKUP(I$4,'4. Billing Determinants'!$B$19:$O$41,8,0)/'4. Billing Determinants'!$I$41*$D7, VLOOKUP(I$4,'4. Billing Determinants'!$B$19:$O$41,3,0)/'4. Billing Determinants'!$D$41*$D7))))),0)</f>
        <v>0.63309340862464891</v>
      </c>
      <c r="J7" s="75">
        <f>IFERROR(IF(J$4="",0,IF($E7="kWh",VLOOKUP(J$4,'4. Billing Determinants'!$B$19:$O$41,4,0)/'4. Billing Determinants'!$E$41*$D7,IF($E7="kW",VLOOKUP(J$4,'4. Billing Determinants'!$B$19:$O$41,5,0)/'4. Billing Determinants'!$F$41*$D7,IF($E7="Non-RPP kWh",VLOOKUP(J$4,'4. Billing Determinants'!$B$19:$O$41,6,0)/'4. Billing Determinants'!$G$41*$D7,IF($E7="Distribution Rev.",VLOOKUP(J$4,'4. Billing Determinants'!$B$19:$O$41,8,0)/'4. Billing Determinants'!$I$41*$D7, VLOOKUP(J$4,'4. Billing Determinants'!$B$19:$O$41,3,0)/'4. Billing Determinants'!$D$41*$D7))))),0)</f>
        <v>86.434009199226892</v>
      </c>
      <c r="K7" s="75">
        <f>IFERROR(IF(K$4="",0,IF($E7="kWh",VLOOKUP(K$4,'4. Billing Determinants'!$B$19:$O$41,4,0)/'4. Billing Determinants'!$E$41*$D7,IF($E7="kW",VLOOKUP(K$4,'4. Billing Determinants'!$B$19:$O$41,5,0)/'4. Billing Determinants'!$F$41*$D7,IF($E7="Non-RPP kWh",VLOOKUP(K$4,'4. Billing Determinants'!$B$19:$O$41,6,0)/'4. Billing Determinants'!$G$41*$D7,IF($E7="Distribution Rev.",VLOOKUP(K$4,'4. Billing Determinants'!$B$19:$O$41,8,0)/'4. Billing Determinants'!$I$41*$D7, VLOOKUP(K$4,'4. Billing Determinants'!$B$19:$O$41,3,0)/'4. Billing Determinants'!$D$41*$D7))))),0)</f>
        <v>0</v>
      </c>
      <c r="L7" s="75">
        <f>IFERROR(IF(L$4="",0,IF($E7="kWh",VLOOKUP(L$4,'4. Billing Determinants'!$B$19:$O$41,4,0)/'4. Billing Determinants'!$E$41*$D7,IF($E7="kW",VLOOKUP(L$4,'4. Billing Determinants'!$B$19:$O$41,5,0)/'4. Billing Determinants'!$F$41*$D7,IF($E7="Non-RPP kWh",VLOOKUP(L$4,'4. Billing Determinants'!$B$19:$O$41,6,0)/'4. Billing Determinants'!$G$41*$D7,IF($E7="Distribution Rev.",VLOOKUP(L$4,'4. Billing Determinants'!$B$19:$O$41,8,0)/'4. Billing Determinants'!$I$41*$D7, VLOOKUP(L$4,'4. Billing Determinants'!$B$19:$O$41,3,0)/'4. Billing Determinants'!$D$41*$D7))))),0)</f>
        <v>0</v>
      </c>
      <c r="M7" s="75">
        <f>IFERROR(IF(M$4="",0,IF($E7="kWh",VLOOKUP(M$4,'4. Billing Determinants'!$B$19:$O$41,4,0)/'4. Billing Determinants'!$E$41*$D7,IF($E7="kW",VLOOKUP(M$4,'4. Billing Determinants'!$B$19:$O$41,5,0)/'4. Billing Determinants'!$F$41*$D7,IF($E7="Non-RPP kWh",VLOOKUP(M$4,'4. Billing Determinants'!$B$19:$O$41,6,0)/'4. Billing Determinants'!$G$41*$D7,IF($E7="Distribution Rev.",VLOOKUP(M$4,'4. Billing Determinants'!$B$19:$O$41,8,0)/'4. Billing Determinants'!$I$41*$D7, VLOOKUP(M$4,'4. Billing Determinants'!$B$19:$O$41,3,0)/'4. Billing Determinants'!$D$41*$D7))))),0)</f>
        <v>0</v>
      </c>
      <c r="N7" s="75">
        <f>IFERROR(IF(N$4="",0,IF($E7="kWh",VLOOKUP(N$4,'4. Billing Determinants'!$B$19:$O$41,4,0)/'4. Billing Determinants'!$E$41*$D7,IF($E7="kW",VLOOKUP(N$4,'4. Billing Determinants'!$B$19:$O$41,5,0)/'4. Billing Determinants'!$F$41*$D7,IF($E7="Non-RPP kWh",VLOOKUP(N$4,'4. Billing Determinants'!$B$19:$O$41,6,0)/'4. Billing Determinants'!$G$41*$D7,IF($E7="Distribution Rev.",VLOOKUP(N$4,'4. Billing Determinants'!$B$19:$O$41,8,0)/'4. Billing Determinants'!$I$41*$D7, VLOOKUP(N$4,'4. Billing Determinants'!$B$19:$O$41,3,0)/'4. Billing Determinants'!$D$41*$D7))))),0)</f>
        <v>0</v>
      </c>
      <c r="O7" s="75">
        <f>IFERROR(IF(O$4="",0,IF($E7="kWh",VLOOKUP(O$4,'4. Billing Determinants'!$B$19:$O$41,4,0)/'4. Billing Determinants'!$E$41*$D7,IF($E7="kW",VLOOKUP(O$4,'4. Billing Determinants'!$B$19:$O$41,5,0)/'4. Billing Determinants'!$F$41*$D7,IF($E7="Non-RPP kWh",VLOOKUP(O$4,'4. Billing Determinants'!$B$19:$O$41,6,0)/'4. Billing Determinants'!$G$41*$D7,IF($E7="Distribution Rev.",VLOOKUP(O$4,'4. Billing Determinants'!$B$19:$O$41,8,0)/'4. Billing Determinants'!$I$41*$D7, VLOOKUP(O$4,'4. Billing Determinants'!$B$19:$O$41,3,0)/'4. Billing Determinants'!$D$41*$D7))))),0)</f>
        <v>0</v>
      </c>
      <c r="P7" s="75">
        <f>IFERROR(IF(P$4="",0,IF($E7="kWh",VLOOKUP(P$4,'4. Billing Determinants'!$B$19:$O$41,4,0)/'4. Billing Determinants'!$E$41*$D7,IF($E7="kW",VLOOKUP(P$4,'4. Billing Determinants'!$B$19:$O$41,5,0)/'4. Billing Determinants'!$F$41*$D7,IF($E7="Non-RPP kWh",VLOOKUP(P$4,'4. Billing Determinants'!$B$19:$O$41,6,0)/'4. Billing Determinants'!$G$41*$D7,IF($E7="Distribution Rev.",VLOOKUP(P$4,'4. Billing Determinants'!$B$19:$O$41,8,0)/'4. Billing Determinants'!$I$41*$D7, VLOOKUP(P$4,'4. Billing Determinants'!$B$19:$O$41,3,0)/'4. Billing Determinants'!$D$41*$D7))))),0)</f>
        <v>0</v>
      </c>
      <c r="Q7" s="75">
        <f>IFERROR(IF(Q$4="",0,IF($E7="kWh",VLOOKUP(Q$4,'4. Billing Determinants'!$B$19:$O$41,4,0)/'4. Billing Determinants'!$E$41*$D7,IF($E7="kW",VLOOKUP(Q$4,'4. Billing Determinants'!$B$19:$O$41,5,0)/'4. Billing Determinants'!$F$41*$D7,IF($E7="Non-RPP kWh",VLOOKUP(Q$4,'4. Billing Determinants'!$B$19:$O$41,6,0)/'4. Billing Determinants'!$G$41*$D7,IF($E7="Distribution Rev.",VLOOKUP(Q$4,'4. Billing Determinants'!$B$19:$O$41,8,0)/'4. Billing Determinants'!$I$41*$D7, VLOOKUP(Q$4,'4. Billing Determinants'!$B$19:$O$41,3,0)/'4. Billing Determinants'!$D$41*$D7))))),0)</f>
        <v>0</v>
      </c>
      <c r="R7" s="75">
        <f>IFERROR(IF(R$4="",0,IF($E7="kWh",VLOOKUP(R$4,'4. Billing Determinants'!$B$19:$O$41,4,0)/'4. Billing Determinants'!$E$41*$D7,IF($E7="kW",VLOOKUP(R$4,'4. Billing Determinants'!$B$19:$O$41,5,0)/'4. Billing Determinants'!$F$41*$D7,IF($E7="Non-RPP kWh",VLOOKUP(R$4,'4. Billing Determinants'!$B$19:$O$41,6,0)/'4. Billing Determinants'!$G$41*$D7,IF($E7="Distribution Rev.",VLOOKUP(R$4,'4. Billing Determinants'!$B$19:$O$41,8,0)/'4. Billing Determinants'!$I$41*$D7, VLOOKUP(R$4,'4. Billing Determinants'!$B$19:$O$41,3,0)/'4. Billing Determinants'!$D$41*$D7))))),0)</f>
        <v>0</v>
      </c>
      <c r="S7" s="75">
        <f>IFERROR(IF(S$4="",0,IF($E7="kWh",VLOOKUP(S$4,'4. Billing Determinants'!$B$19:$O$41,4,0)/'4. Billing Determinants'!$E$41*$D7,IF($E7="kW",VLOOKUP(S$4,'4. Billing Determinants'!$B$19:$O$41,5,0)/'4. Billing Determinants'!$F$41*$D7,IF($E7="Non-RPP kWh",VLOOKUP(S$4,'4. Billing Determinants'!$B$19:$O$41,6,0)/'4. Billing Determinants'!$G$41*$D7,IF($E7="Distribution Rev.",VLOOKUP(S$4,'4. Billing Determinants'!$B$19:$O$41,8,0)/'4. Billing Determinants'!$I$41*$D7, VLOOKUP(S$4,'4. Billing Determinants'!$B$19:$O$41,3,0)/'4. Billing Determinants'!$D$41*$D7))))),0)</f>
        <v>0</v>
      </c>
      <c r="T7" s="75">
        <f>IFERROR(IF(T$4="",0,IF($E7="kWh",VLOOKUP(T$4,'4. Billing Determinants'!$B$19:$O$41,4,0)/'4. Billing Determinants'!$E$41*$D7,IF($E7="kW",VLOOKUP(T$4,'4. Billing Determinants'!$B$19:$O$41,5,0)/'4. Billing Determinants'!$F$41*$D7,IF($E7="Non-RPP kWh",VLOOKUP(T$4,'4. Billing Determinants'!$B$19:$O$41,6,0)/'4. Billing Determinants'!$G$41*$D7,IF($E7="Distribution Rev.",VLOOKUP(T$4,'4. Billing Determinants'!$B$19:$O$41,8,0)/'4. Billing Determinants'!$I$41*$D7, VLOOKUP(T$4,'4. Billing Determinants'!$B$19:$O$41,3,0)/'4. Billing Determinants'!$D$41*$D7))))),0)</f>
        <v>0</v>
      </c>
      <c r="U7" s="75">
        <f>IFERROR(IF(U$4="",0,IF($E7="kWh",VLOOKUP(U$4,'4. Billing Determinants'!$B$19:$O$41,4,0)/'4. Billing Determinants'!$E$41*$D7,IF($E7="kW",VLOOKUP(U$4,'4. Billing Determinants'!$B$19:$O$41,5,0)/'4. Billing Determinants'!$F$41*$D7,IF($E7="Non-RPP kWh",VLOOKUP(U$4,'4. Billing Determinants'!$B$19:$O$41,6,0)/'4. Billing Determinants'!$G$41*$D7,IF($E7="Distribution Rev.",VLOOKUP(U$4,'4. Billing Determinants'!$B$19:$O$41,8,0)/'4. Billing Determinants'!$I$41*$D7, VLOOKUP(U$4,'4. Billing Determinants'!$B$19:$O$41,3,0)/'4. Billing Determinants'!$D$41*$D7))))),0)</f>
        <v>0</v>
      </c>
      <c r="V7" s="75">
        <f>IFERROR(IF(V$4="",0,IF($E7="kWh",VLOOKUP(V$4,'4. Billing Determinants'!$B$19:$O$41,4,0)/'4. Billing Determinants'!$E$41*$D7,IF($E7="kW",VLOOKUP(V$4,'4. Billing Determinants'!$B$19:$O$41,5,0)/'4. Billing Determinants'!$F$41*$D7,IF($E7="Non-RPP kWh",VLOOKUP(V$4,'4. Billing Determinants'!$B$19:$O$41,6,0)/'4. Billing Determinants'!$G$41*$D7,IF($E7="Distribution Rev.",VLOOKUP(V$4,'4. Billing Determinants'!$B$19:$O$41,8,0)/'4. Billing Determinants'!$I$41*$D7, VLOOKUP(V$4,'4. Billing Determinants'!$B$19:$O$41,3,0)/'4. Billing Determinants'!$D$41*$D7))))),0)</f>
        <v>0</v>
      </c>
      <c r="W7" s="75">
        <f>IFERROR(IF(W$4="",0,IF($E7="kWh",VLOOKUP(W$4,'4. Billing Determinants'!$B$19:$O$41,4,0)/'4. Billing Determinants'!$E$41*$D7,IF($E7="kW",VLOOKUP(W$4,'4. Billing Determinants'!$B$19:$O$41,5,0)/'4. Billing Determinants'!$F$41*$D7,IF($E7="Non-RPP kWh",VLOOKUP(W$4,'4. Billing Determinants'!$B$19:$O$41,6,0)/'4. Billing Determinants'!$G$41*$D7,IF($E7="Distribution Rev.",VLOOKUP(W$4,'4. Billing Determinants'!$B$19:$O$41,8,0)/'4. Billing Determinants'!$I$41*$D7, VLOOKUP(W$4,'4. Billing Determinants'!$B$19:$O$41,3,0)/'4. Billing Determinants'!$D$41*$D7))))),0)</f>
        <v>0</v>
      </c>
      <c r="X7" s="75">
        <f>IFERROR(IF(X$4="",0,IF($E7="kWh",VLOOKUP(X$4,'4. Billing Determinants'!$B$19:$O$41,4,0)/'4. Billing Determinants'!$E$41*$D7,IF($E7="kW",VLOOKUP(X$4,'4. Billing Determinants'!$B$19:$O$41,5,0)/'4. Billing Determinants'!$F$41*$D7,IF($E7="Non-RPP kWh",VLOOKUP(X$4,'4. Billing Determinants'!$B$19:$O$41,6,0)/'4. Billing Determinants'!$G$41*$D7,IF($E7="Distribution Rev.",VLOOKUP(X$4,'4. Billing Determinants'!$B$19:$O$41,8,0)/'4. Billing Determinants'!$I$41*$D7, VLOOKUP(X$4,'4. Billing Determinants'!$B$19:$O$41,3,0)/'4. Billing Determinants'!$D$41*$D7))))),0)</f>
        <v>0</v>
      </c>
      <c r="Y7" s="75">
        <f>IFERROR(IF(Y$4="",0,IF($E7="kWh",VLOOKUP(Y$4,'4. Billing Determinants'!$B$19:$O$41,4,0)/'4. Billing Determinants'!$E$41*$D7,IF($E7="kW",VLOOKUP(Y$4,'4. Billing Determinants'!$B$19:$O$41,5,0)/'4. Billing Determinants'!$F$41*$D7,IF($E7="Non-RPP kWh",VLOOKUP(Y$4,'4. Billing Determinants'!$B$19:$O$41,6,0)/'4. Billing Determinants'!$G$41*$D7,IF($E7="Distribution Rev.",VLOOKUP(Y$4,'4. Billing Determinants'!$B$19:$O$41,8,0)/'4. Billing Determinants'!$I$41*$D7, VLOOKUP(Y$4,'4. Billing Determinants'!$B$19:$O$41,3,0)/'4. Billing Determinants'!$D$41*$D7))))),0)</f>
        <v>0</v>
      </c>
    </row>
    <row r="8" spans="2:25" x14ac:dyDescent="0.2">
      <c r="B8" s="76" t="s">
        <v>3</v>
      </c>
      <c r="C8" s="74">
        <v>1586</v>
      </c>
      <c r="D8" s="75">
        <f>'2. 2013 Continuity Schedule'!DC27</f>
        <v>-15466.411867000001</v>
      </c>
      <c r="E8" s="144" t="s">
        <v>316</v>
      </c>
      <c r="F8" s="75">
        <f>IFERROR(IF(F$4="",0,IF($E8="kWh",VLOOKUP(F$4,'4. Billing Determinants'!$B$19:$O$41,4,0)/'4. Billing Determinants'!$E$41*$D8,IF($E8="kW",VLOOKUP(F$4,'4. Billing Determinants'!$B$19:$O$41,5,0)/'4. Billing Determinants'!$F$41*$D8,IF($E8="Non-RPP kWh",VLOOKUP(F$4,'4. Billing Determinants'!$B$19:$O$41,6,0)/'4. Billing Determinants'!$G$41*$D8,IF($E8="Distribution Rev.",VLOOKUP(F$4,'4. Billing Determinants'!$B$19:$O$41,8,0)/'4. Billing Determinants'!$I$41*$D8, VLOOKUP(F$4,'4. Billing Determinants'!$B$19:$O$41,3,0)/'4. Billing Determinants'!$D$41*$D8))))),0)</f>
        <v>-6632.8849536744192</v>
      </c>
      <c r="G8" s="75">
        <f>IFERROR(IF(G$4="",0,IF($E8="kWh",VLOOKUP(G$4,'4. Billing Determinants'!$B$19:$O$41,4,0)/'4. Billing Determinants'!$E$41*$D8,IF($E8="kW",VLOOKUP(G$4,'4. Billing Determinants'!$B$19:$O$41,5,0)/'4. Billing Determinants'!$F$41*$D8,IF($E8="Non-RPP kWh",VLOOKUP(G$4,'4. Billing Determinants'!$B$19:$O$41,6,0)/'4. Billing Determinants'!$G$41*$D8,IF($E8="Distribution Rev.",VLOOKUP(G$4,'4. Billing Determinants'!$B$19:$O$41,8,0)/'4. Billing Determinants'!$I$41*$D8, VLOOKUP(G$4,'4. Billing Determinants'!$B$19:$O$41,3,0)/'4. Billing Determinants'!$D$41*$D8))))),0)</f>
        <v>-2240.512760244018</v>
      </c>
      <c r="H8" s="75">
        <f>IFERROR(IF(H$4="",0,IF($E8="kWh",VLOOKUP(H$4,'4. Billing Determinants'!$B$19:$O$41,4,0)/'4. Billing Determinants'!$E$41*$D8,IF($E8="kW",VLOOKUP(H$4,'4. Billing Determinants'!$B$19:$O$41,5,0)/'4. Billing Determinants'!$F$41*$D8,IF($E8="Non-RPP kWh",VLOOKUP(H$4,'4. Billing Determinants'!$B$19:$O$41,6,0)/'4. Billing Determinants'!$G$41*$D8,IF($E8="Distribution Rev.",VLOOKUP(H$4,'4. Billing Determinants'!$B$19:$O$41,8,0)/'4. Billing Determinants'!$I$41*$D8, VLOOKUP(H$4,'4. Billing Determinants'!$B$19:$O$41,3,0)/'4. Billing Determinants'!$D$41*$D8))))),0)</f>
        <v>-6419.9188026237734</v>
      </c>
      <c r="I8" s="75">
        <f>IFERROR(IF(I$4="",0,IF($E8="kWh",VLOOKUP(I$4,'4. Billing Determinants'!$B$19:$O$41,4,0)/'4. Billing Determinants'!$E$41*$D8,IF($E8="kW",VLOOKUP(I$4,'4. Billing Determinants'!$B$19:$O$41,5,0)/'4. Billing Determinants'!$F$41*$D8,IF($E8="Non-RPP kWh",VLOOKUP(I$4,'4. Billing Determinants'!$B$19:$O$41,6,0)/'4. Billing Determinants'!$G$41*$D8,IF($E8="Distribution Rev.",VLOOKUP(I$4,'4. Billing Determinants'!$B$19:$O$41,8,0)/'4. Billing Determinants'!$I$41*$D8, VLOOKUP(I$4,'4. Billing Determinants'!$B$19:$O$41,3,0)/'4. Billing Determinants'!$D$41*$D8))))),0)</f>
        <v>-1.2586329641859317</v>
      </c>
      <c r="J8" s="75">
        <f>IFERROR(IF(J$4="",0,IF($E8="kWh",VLOOKUP(J$4,'4. Billing Determinants'!$B$19:$O$41,4,0)/'4. Billing Determinants'!$E$41*$D8,IF($E8="kW",VLOOKUP(J$4,'4. Billing Determinants'!$B$19:$O$41,5,0)/'4. Billing Determinants'!$F$41*$D8,IF($E8="Non-RPP kWh",VLOOKUP(J$4,'4. Billing Determinants'!$B$19:$O$41,6,0)/'4. Billing Determinants'!$G$41*$D8,IF($E8="Distribution Rev.",VLOOKUP(J$4,'4. Billing Determinants'!$B$19:$O$41,8,0)/'4. Billing Determinants'!$I$41*$D8, VLOOKUP(J$4,'4. Billing Determinants'!$B$19:$O$41,3,0)/'4. Billing Determinants'!$D$41*$D8))))),0)</f>
        <v>-171.83671749360474</v>
      </c>
      <c r="K8" s="75">
        <f>IFERROR(IF(K$4="",0,IF($E8="kWh",VLOOKUP(K$4,'4. Billing Determinants'!$B$19:$O$41,4,0)/'4. Billing Determinants'!$E$41*$D8,IF($E8="kW",VLOOKUP(K$4,'4. Billing Determinants'!$B$19:$O$41,5,0)/'4. Billing Determinants'!$F$41*$D8,IF($E8="Non-RPP kWh",VLOOKUP(K$4,'4. Billing Determinants'!$B$19:$O$41,6,0)/'4. Billing Determinants'!$G$41*$D8,IF($E8="Distribution Rev.",VLOOKUP(K$4,'4. Billing Determinants'!$B$19:$O$41,8,0)/'4. Billing Determinants'!$I$41*$D8, VLOOKUP(K$4,'4. Billing Determinants'!$B$19:$O$41,3,0)/'4. Billing Determinants'!$D$41*$D8))))),0)</f>
        <v>0</v>
      </c>
      <c r="L8" s="75">
        <f>IFERROR(IF(L$4="",0,IF($E8="kWh",VLOOKUP(L$4,'4. Billing Determinants'!$B$19:$O$41,4,0)/'4. Billing Determinants'!$E$41*$D8,IF($E8="kW",VLOOKUP(L$4,'4. Billing Determinants'!$B$19:$O$41,5,0)/'4. Billing Determinants'!$F$41*$D8,IF($E8="Non-RPP kWh",VLOOKUP(L$4,'4. Billing Determinants'!$B$19:$O$41,6,0)/'4. Billing Determinants'!$G$41*$D8,IF($E8="Distribution Rev.",VLOOKUP(L$4,'4. Billing Determinants'!$B$19:$O$41,8,0)/'4. Billing Determinants'!$I$41*$D8, VLOOKUP(L$4,'4. Billing Determinants'!$B$19:$O$41,3,0)/'4. Billing Determinants'!$D$41*$D8))))),0)</f>
        <v>0</v>
      </c>
      <c r="M8" s="75">
        <f>IFERROR(IF(M$4="",0,IF($E8="kWh",VLOOKUP(M$4,'4. Billing Determinants'!$B$19:$O$41,4,0)/'4. Billing Determinants'!$E$41*$D8,IF($E8="kW",VLOOKUP(M$4,'4. Billing Determinants'!$B$19:$O$41,5,0)/'4. Billing Determinants'!$F$41*$D8,IF($E8="Non-RPP kWh",VLOOKUP(M$4,'4. Billing Determinants'!$B$19:$O$41,6,0)/'4. Billing Determinants'!$G$41*$D8,IF($E8="Distribution Rev.",VLOOKUP(M$4,'4. Billing Determinants'!$B$19:$O$41,8,0)/'4. Billing Determinants'!$I$41*$D8, VLOOKUP(M$4,'4. Billing Determinants'!$B$19:$O$41,3,0)/'4. Billing Determinants'!$D$41*$D8))))),0)</f>
        <v>0</v>
      </c>
      <c r="N8" s="75">
        <f>IFERROR(IF(N$4="",0,IF($E8="kWh",VLOOKUP(N$4,'4. Billing Determinants'!$B$19:$O$41,4,0)/'4. Billing Determinants'!$E$41*$D8,IF($E8="kW",VLOOKUP(N$4,'4. Billing Determinants'!$B$19:$O$41,5,0)/'4. Billing Determinants'!$F$41*$D8,IF($E8="Non-RPP kWh",VLOOKUP(N$4,'4. Billing Determinants'!$B$19:$O$41,6,0)/'4. Billing Determinants'!$G$41*$D8,IF($E8="Distribution Rev.",VLOOKUP(N$4,'4. Billing Determinants'!$B$19:$O$41,8,0)/'4. Billing Determinants'!$I$41*$D8, VLOOKUP(N$4,'4. Billing Determinants'!$B$19:$O$41,3,0)/'4. Billing Determinants'!$D$41*$D8))))),0)</f>
        <v>0</v>
      </c>
      <c r="O8" s="75">
        <f>IFERROR(IF(O$4="",0,IF($E8="kWh",VLOOKUP(O$4,'4. Billing Determinants'!$B$19:$O$41,4,0)/'4. Billing Determinants'!$E$41*$D8,IF($E8="kW",VLOOKUP(O$4,'4. Billing Determinants'!$B$19:$O$41,5,0)/'4. Billing Determinants'!$F$41*$D8,IF($E8="Non-RPP kWh",VLOOKUP(O$4,'4. Billing Determinants'!$B$19:$O$41,6,0)/'4. Billing Determinants'!$G$41*$D8,IF($E8="Distribution Rev.",VLOOKUP(O$4,'4. Billing Determinants'!$B$19:$O$41,8,0)/'4. Billing Determinants'!$I$41*$D8, VLOOKUP(O$4,'4. Billing Determinants'!$B$19:$O$41,3,0)/'4. Billing Determinants'!$D$41*$D8))))),0)</f>
        <v>0</v>
      </c>
      <c r="P8" s="75">
        <f>IFERROR(IF(P$4="",0,IF($E8="kWh",VLOOKUP(P$4,'4. Billing Determinants'!$B$19:$O$41,4,0)/'4. Billing Determinants'!$E$41*$D8,IF($E8="kW",VLOOKUP(P$4,'4. Billing Determinants'!$B$19:$O$41,5,0)/'4. Billing Determinants'!$F$41*$D8,IF($E8="Non-RPP kWh",VLOOKUP(P$4,'4. Billing Determinants'!$B$19:$O$41,6,0)/'4. Billing Determinants'!$G$41*$D8,IF($E8="Distribution Rev.",VLOOKUP(P$4,'4. Billing Determinants'!$B$19:$O$41,8,0)/'4. Billing Determinants'!$I$41*$D8, VLOOKUP(P$4,'4. Billing Determinants'!$B$19:$O$41,3,0)/'4. Billing Determinants'!$D$41*$D8))))),0)</f>
        <v>0</v>
      </c>
      <c r="Q8" s="75">
        <f>IFERROR(IF(Q$4="",0,IF($E8="kWh",VLOOKUP(Q$4,'4. Billing Determinants'!$B$19:$O$41,4,0)/'4. Billing Determinants'!$E$41*$D8,IF($E8="kW",VLOOKUP(Q$4,'4. Billing Determinants'!$B$19:$O$41,5,0)/'4. Billing Determinants'!$F$41*$D8,IF($E8="Non-RPP kWh",VLOOKUP(Q$4,'4. Billing Determinants'!$B$19:$O$41,6,0)/'4. Billing Determinants'!$G$41*$D8,IF($E8="Distribution Rev.",VLOOKUP(Q$4,'4. Billing Determinants'!$B$19:$O$41,8,0)/'4. Billing Determinants'!$I$41*$D8, VLOOKUP(Q$4,'4. Billing Determinants'!$B$19:$O$41,3,0)/'4. Billing Determinants'!$D$41*$D8))))),0)</f>
        <v>0</v>
      </c>
      <c r="R8" s="75">
        <f>IFERROR(IF(R$4="",0,IF($E8="kWh",VLOOKUP(R$4,'4. Billing Determinants'!$B$19:$O$41,4,0)/'4. Billing Determinants'!$E$41*$D8,IF($E8="kW",VLOOKUP(R$4,'4. Billing Determinants'!$B$19:$O$41,5,0)/'4. Billing Determinants'!$F$41*$D8,IF($E8="Non-RPP kWh",VLOOKUP(R$4,'4. Billing Determinants'!$B$19:$O$41,6,0)/'4. Billing Determinants'!$G$41*$D8,IF($E8="Distribution Rev.",VLOOKUP(R$4,'4. Billing Determinants'!$B$19:$O$41,8,0)/'4. Billing Determinants'!$I$41*$D8, VLOOKUP(R$4,'4. Billing Determinants'!$B$19:$O$41,3,0)/'4. Billing Determinants'!$D$41*$D8))))),0)</f>
        <v>0</v>
      </c>
      <c r="S8" s="75">
        <f>IFERROR(IF(S$4="",0,IF($E8="kWh",VLOOKUP(S$4,'4. Billing Determinants'!$B$19:$O$41,4,0)/'4. Billing Determinants'!$E$41*$D8,IF($E8="kW",VLOOKUP(S$4,'4. Billing Determinants'!$B$19:$O$41,5,0)/'4. Billing Determinants'!$F$41*$D8,IF($E8="Non-RPP kWh",VLOOKUP(S$4,'4. Billing Determinants'!$B$19:$O$41,6,0)/'4. Billing Determinants'!$G$41*$D8,IF($E8="Distribution Rev.",VLOOKUP(S$4,'4. Billing Determinants'!$B$19:$O$41,8,0)/'4. Billing Determinants'!$I$41*$D8, VLOOKUP(S$4,'4. Billing Determinants'!$B$19:$O$41,3,0)/'4. Billing Determinants'!$D$41*$D8))))),0)</f>
        <v>0</v>
      </c>
      <c r="T8" s="75">
        <f>IFERROR(IF(T$4="",0,IF($E8="kWh",VLOOKUP(T$4,'4. Billing Determinants'!$B$19:$O$41,4,0)/'4. Billing Determinants'!$E$41*$D8,IF($E8="kW",VLOOKUP(T$4,'4. Billing Determinants'!$B$19:$O$41,5,0)/'4. Billing Determinants'!$F$41*$D8,IF($E8="Non-RPP kWh",VLOOKUP(T$4,'4. Billing Determinants'!$B$19:$O$41,6,0)/'4. Billing Determinants'!$G$41*$D8,IF($E8="Distribution Rev.",VLOOKUP(T$4,'4. Billing Determinants'!$B$19:$O$41,8,0)/'4. Billing Determinants'!$I$41*$D8, VLOOKUP(T$4,'4. Billing Determinants'!$B$19:$O$41,3,0)/'4. Billing Determinants'!$D$41*$D8))))),0)</f>
        <v>0</v>
      </c>
      <c r="U8" s="75">
        <f>IFERROR(IF(U$4="",0,IF($E8="kWh",VLOOKUP(U$4,'4. Billing Determinants'!$B$19:$O$41,4,0)/'4. Billing Determinants'!$E$41*$D8,IF($E8="kW",VLOOKUP(U$4,'4. Billing Determinants'!$B$19:$O$41,5,0)/'4. Billing Determinants'!$F$41*$D8,IF($E8="Non-RPP kWh",VLOOKUP(U$4,'4. Billing Determinants'!$B$19:$O$41,6,0)/'4. Billing Determinants'!$G$41*$D8,IF($E8="Distribution Rev.",VLOOKUP(U$4,'4. Billing Determinants'!$B$19:$O$41,8,0)/'4. Billing Determinants'!$I$41*$D8, VLOOKUP(U$4,'4. Billing Determinants'!$B$19:$O$41,3,0)/'4. Billing Determinants'!$D$41*$D8))))),0)</f>
        <v>0</v>
      </c>
      <c r="V8" s="75">
        <f>IFERROR(IF(V$4="",0,IF($E8="kWh",VLOOKUP(V$4,'4. Billing Determinants'!$B$19:$O$41,4,0)/'4. Billing Determinants'!$E$41*$D8,IF($E8="kW",VLOOKUP(V$4,'4. Billing Determinants'!$B$19:$O$41,5,0)/'4. Billing Determinants'!$F$41*$D8,IF($E8="Non-RPP kWh",VLOOKUP(V$4,'4. Billing Determinants'!$B$19:$O$41,6,0)/'4. Billing Determinants'!$G$41*$D8,IF($E8="Distribution Rev.",VLOOKUP(V$4,'4. Billing Determinants'!$B$19:$O$41,8,0)/'4. Billing Determinants'!$I$41*$D8, VLOOKUP(V$4,'4. Billing Determinants'!$B$19:$O$41,3,0)/'4. Billing Determinants'!$D$41*$D8))))),0)</f>
        <v>0</v>
      </c>
      <c r="W8" s="75">
        <f>IFERROR(IF(W$4="",0,IF($E8="kWh",VLOOKUP(W$4,'4. Billing Determinants'!$B$19:$O$41,4,0)/'4. Billing Determinants'!$E$41*$D8,IF($E8="kW",VLOOKUP(W$4,'4. Billing Determinants'!$B$19:$O$41,5,0)/'4. Billing Determinants'!$F$41*$D8,IF($E8="Non-RPP kWh",VLOOKUP(W$4,'4. Billing Determinants'!$B$19:$O$41,6,0)/'4. Billing Determinants'!$G$41*$D8,IF($E8="Distribution Rev.",VLOOKUP(W$4,'4. Billing Determinants'!$B$19:$O$41,8,0)/'4. Billing Determinants'!$I$41*$D8, VLOOKUP(W$4,'4. Billing Determinants'!$B$19:$O$41,3,0)/'4. Billing Determinants'!$D$41*$D8))))),0)</f>
        <v>0</v>
      </c>
      <c r="X8" s="75">
        <f>IFERROR(IF(X$4="",0,IF($E8="kWh",VLOOKUP(X$4,'4. Billing Determinants'!$B$19:$O$41,4,0)/'4. Billing Determinants'!$E$41*$D8,IF($E8="kW",VLOOKUP(X$4,'4. Billing Determinants'!$B$19:$O$41,5,0)/'4. Billing Determinants'!$F$41*$D8,IF($E8="Non-RPP kWh",VLOOKUP(X$4,'4. Billing Determinants'!$B$19:$O$41,6,0)/'4. Billing Determinants'!$G$41*$D8,IF($E8="Distribution Rev.",VLOOKUP(X$4,'4. Billing Determinants'!$B$19:$O$41,8,0)/'4. Billing Determinants'!$I$41*$D8, VLOOKUP(X$4,'4. Billing Determinants'!$B$19:$O$41,3,0)/'4. Billing Determinants'!$D$41*$D8))))),0)</f>
        <v>0</v>
      </c>
      <c r="Y8" s="75">
        <f>IFERROR(IF(Y$4="",0,IF($E8="kWh",VLOOKUP(Y$4,'4. Billing Determinants'!$B$19:$O$41,4,0)/'4. Billing Determinants'!$E$41*$D8,IF($E8="kW",VLOOKUP(Y$4,'4. Billing Determinants'!$B$19:$O$41,5,0)/'4. Billing Determinants'!$F$41*$D8,IF($E8="Non-RPP kWh",VLOOKUP(Y$4,'4. Billing Determinants'!$B$19:$O$41,6,0)/'4. Billing Determinants'!$G$41*$D8,IF($E8="Distribution Rev.",VLOOKUP(Y$4,'4. Billing Determinants'!$B$19:$O$41,8,0)/'4. Billing Determinants'!$I$41*$D8, VLOOKUP(Y$4,'4. Billing Determinants'!$B$19:$O$41,3,0)/'4. Billing Determinants'!$D$41*$D8))))),0)</f>
        <v>0</v>
      </c>
    </row>
    <row r="9" spans="2:25" x14ac:dyDescent="0.2">
      <c r="B9" s="76" t="s">
        <v>114</v>
      </c>
      <c r="C9" s="74">
        <v>1588</v>
      </c>
      <c r="D9" s="75">
        <f>'2. 2013 Continuity Schedule'!DC28</f>
        <v>-596471.43477399996</v>
      </c>
      <c r="E9" s="144" t="s">
        <v>316</v>
      </c>
      <c r="F9" s="75">
        <f>IFERROR(IF(F$4="",0,IF($E9="kWh",VLOOKUP(F$4,'4. Billing Determinants'!$B$19:$O$41,4,0)/'4. Billing Determinants'!$E$41*$D9,IF($E9="kW",VLOOKUP(F$4,'4. Billing Determinants'!$B$19:$O$41,5,0)/'4. Billing Determinants'!$F$41*$D9,IF($E9="Non-RPP kWh",VLOOKUP(F$4,'4. Billing Determinants'!$B$19:$O$41,6,0)/'4. Billing Determinants'!$G$41*$D9,IF($E9="Distribution Rev.",VLOOKUP(F$4,'4. Billing Determinants'!$B$19:$O$41,8,0)/'4. Billing Determinants'!$I$41*$D9, VLOOKUP(F$4,'4. Billing Determinants'!$B$19:$O$41,3,0)/'4. Billing Determinants'!$D$41*$D9))))),0)</f>
        <v>-255801.17993951109</v>
      </c>
      <c r="G9" s="75">
        <f>IFERROR(IF(G$4="",0,IF($E9="kWh",VLOOKUP(G$4,'4. Billing Determinants'!$B$19:$O$41,4,0)/'4. Billing Determinants'!$E$41*$D9,IF($E9="kW",VLOOKUP(G$4,'4. Billing Determinants'!$B$19:$O$41,5,0)/'4. Billing Determinants'!$F$41*$D9,IF($E9="Non-RPP kWh",VLOOKUP(G$4,'4. Billing Determinants'!$B$19:$O$41,6,0)/'4. Billing Determinants'!$G$41*$D9,IF($E9="Distribution Rev.",VLOOKUP(G$4,'4. Billing Determinants'!$B$19:$O$41,8,0)/'4. Billing Determinants'!$I$41*$D9, VLOOKUP(G$4,'4. Billing Determinants'!$B$19:$O$41,3,0)/'4. Billing Determinants'!$D$41*$D9))))),0)</f>
        <v>-86406.716194053122</v>
      </c>
      <c r="H9" s="75">
        <f>IFERROR(IF(H$4="",0,IF($E9="kWh",VLOOKUP(H$4,'4. Billing Determinants'!$B$19:$O$41,4,0)/'4. Billing Determinants'!$E$41*$D9,IF($E9="kW",VLOOKUP(H$4,'4. Billing Determinants'!$B$19:$O$41,5,0)/'4. Billing Determinants'!$F$41*$D9,IF($E9="Non-RPP kWh",VLOOKUP(H$4,'4. Billing Determinants'!$B$19:$O$41,6,0)/'4. Billing Determinants'!$G$41*$D9,IF($E9="Distribution Rev.",VLOOKUP(H$4,'4. Billing Determinants'!$B$19:$O$41,8,0)/'4. Billing Determinants'!$I$41*$D9, VLOOKUP(H$4,'4. Billing Determinants'!$B$19:$O$41,3,0)/'4. Billing Determinants'!$D$41*$D9))))),0)</f>
        <v>-247588.01280237379</v>
      </c>
      <c r="I9" s="75">
        <f>IFERROR(IF(I$4="",0,IF($E9="kWh",VLOOKUP(I$4,'4. Billing Determinants'!$B$19:$O$41,4,0)/'4. Billing Determinants'!$E$41*$D9,IF($E9="kW",VLOOKUP(I$4,'4. Billing Determinants'!$B$19:$O$41,5,0)/'4. Billing Determinants'!$F$41*$D9,IF($E9="Non-RPP kWh",VLOOKUP(I$4,'4. Billing Determinants'!$B$19:$O$41,6,0)/'4. Billing Determinants'!$G$41*$D9,IF($E9="Distribution Rev.",VLOOKUP(I$4,'4. Billing Determinants'!$B$19:$O$41,8,0)/'4. Billing Determinants'!$I$41*$D9, VLOOKUP(I$4,'4. Billing Determinants'!$B$19:$O$41,3,0)/'4. Billing Determinants'!$D$41*$D9))))),0)</f>
        <v>-48.539933919880475</v>
      </c>
      <c r="J9" s="75">
        <f>IFERROR(IF(J$4="",0,IF($E9="kWh",VLOOKUP(J$4,'4. Billing Determinants'!$B$19:$O$41,4,0)/'4. Billing Determinants'!$E$41*$D9,IF($E9="kW",VLOOKUP(J$4,'4. Billing Determinants'!$B$19:$O$41,5,0)/'4. Billing Determinants'!$F$41*$D9,IF($E9="Non-RPP kWh",VLOOKUP(J$4,'4. Billing Determinants'!$B$19:$O$41,6,0)/'4. Billing Determinants'!$G$41*$D9,IF($E9="Distribution Rev.",VLOOKUP(J$4,'4. Billing Determinants'!$B$19:$O$41,8,0)/'4. Billing Determinants'!$I$41*$D9, VLOOKUP(J$4,'4. Billing Determinants'!$B$19:$O$41,3,0)/'4. Billing Determinants'!$D$41*$D9))))),0)</f>
        <v>-6626.9859041420877</v>
      </c>
      <c r="K9" s="75">
        <f>IFERROR(IF(K$4="",0,IF($E9="kWh",VLOOKUP(K$4,'4. Billing Determinants'!$B$19:$O$41,4,0)/'4. Billing Determinants'!$E$41*$D9,IF($E9="kW",VLOOKUP(K$4,'4. Billing Determinants'!$B$19:$O$41,5,0)/'4. Billing Determinants'!$F$41*$D9,IF($E9="Non-RPP kWh",VLOOKUP(K$4,'4. Billing Determinants'!$B$19:$O$41,6,0)/'4. Billing Determinants'!$G$41*$D9,IF($E9="Distribution Rev.",VLOOKUP(K$4,'4. Billing Determinants'!$B$19:$O$41,8,0)/'4. Billing Determinants'!$I$41*$D9, VLOOKUP(K$4,'4. Billing Determinants'!$B$19:$O$41,3,0)/'4. Billing Determinants'!$D$41*$D9))))),0)</f>
        <v>0</v>
      </c>
      <c r="L9" s="75">
        <f>IFERROR(IF(L$4="",0,IF($E9="kWh",VLOOKUP(L$4,'4. Billing Determinants'!$B$19:$O$41,4,0)/'4. Billing Determinants'!$E$41*$D9,IF($E9="kW",VLOOKUP(L$4,'4. Billing Determinants'!$B$19:$O$41,5,0)/'4. Billing Determinants'!$F$41*$D9,IF($E9="Non-RPP kWh",VLOOKUP(L$4,'4. Billing Determinants'!$B$19:$O$41,6,0)/'4. Billing Determinants'!$G$41*$D9,IF($E9="Distribution Rev.",VLOOKUP(L$4,'4. Billing Determinants'!$B$19:$O$41,8,0)/'4. Billing Determinants'!$I$41*$D9, VLOOKUP(L$4,'4. Billing Determinants'!$B$19:$O$41,3,0)/'4. Billing Determinants'!$D$41*$D9))))),0)</f>
        <v>0</v>
      </c>
      <c r="M9" s="75">
        <f>IFERROR(IF(M$4="",0,IF($E9="kWh",VLOOKUP(M$4,'4. Billing Determinants'!$B$19:$O$41,4,0)/'4. Billing Determinants'!$E$41*$D9,IF($E9="kW",VLOOKUP(M$4,'4. Billing Determinants'!$B$19:$O$41,5,0)/'4. Billing Determinants'!$F$41*$D9,IF($E9="Non-RPP kWh",VLOOKUP(M$4,'4. Billing Determinants'!$B$19:$O$41,6,0)/'4. Billing Determinants'!$G$41*$D9,IF($E9="Distribution Rev.",VLOOKUP(M$4,'4. Billing Determinants'!$B$19:$O$41,8,0)/'4. Billing Determinants'!$I$41*$D9, VLOOKUP(M$4,'4. Billing Determinants'!$B$19:$O$41,3,0)/'4. Billing Determinants'!$D$41*$D9))))),0)</f>
        <v>0</v>
      </c>
      <c r="N9" s="75">
        <f>IFERROR(IF(N$4="",0,IF($E9="kWh",VLOOKUP(N$4,'4. Billing Determinants'!$B$19:$O$41,4,0)/'4. Billing Determinants'!$E$41*$D9,IF($E9="kW",VLOOKUP(N$4,'4. Billing Determinants'!$B$19:$O$41,5,0)/'4. Billing Determinants'!$F$41*$D9,IF($E9="Non-RPP kWh",VLOOKUP(N$4,'4. Billing Determinants'!$B$19:$O$41,6,0)/'4. Billing Determinants'!$G$41*$D9,IF($E9="Distribution Rev.",VLOOKUP(N$4,'4. Billing Determinants'!$B$19:$O$41,8,0)/'4. Billing Determinants'!$I$41*$D9, VLOOKUP(N$4,'4. Billing Determinants'!$B$19:$O$41,3,0)/'4. Billing Determinants'!$D$41*$D9))))),0)</f>
        <v>0</v>
      </c>
      <c r="O9" s="75">
        <f>IFERROR(IF(O$4="",0,IF($E9="kWh",VLOOKUP(O$4,'4. Billing Determinants'!$B$19:$O$41,4,0)/'4. Billing Determinants'!$E$41*$D9,IF($E9="kW",VLOOKUP(O$4,'4. Billing Determinants'!$B$19:$O$41,5,0)/'4. Billing Determinants'!$F$41*$D9,IF($E9="Non-RPP kWh",VLOOKUP(O$4,'4. Billing Determinants'!$B$19:$O$41,6,0)/'4. Billing Determinants'!$G$41*$D9,IF($E9="Distribution Rev.",VLOOKUP(O$4,'4. Billing Determinants'!$B$19:$O$41,8,0)/'4. Billing Determinants'!$I$41*$D9, VLOOKUP(O$4,'4. Billing Determinants'!$B$19:$O$41,3,0)/'4. Billing Determinants'!$D$41*$D9))))),0)</f>
        <v>0</v>
      </c>
      <c r="P9" s="75">
        <f>IFERROR(IF(P$4="",0,IF($E9="kWh",VLOOKUP(P$4,'4. Billing Determinants'!$B$19:$O$41,4,0)/'4. Billing Determinants'!$E$41*$D9,IF($E9="kW",VLOOKUP(P$4,'4. Billing Determinants'!$B$19:$O$41,5,0)/'4. Billing Determinants'!$F$41*$D9,IF($E9="Non-RPP kWh",VLOOKUP(P$4,'4. Billing Determinants'!$B$19:$O$41,6,0)/'4. Billing Determinants'!$G$41*$D9,IF($E9="Distribution Rev.",VLOOKUP(P$4,'4. Billing Determinants'!$B$19:$O$41,8,0)/'4. Billing Determinants'!$I$41*$D9, VLOOKUP(P$4,'4. Billing Determinants'!$B$19:$O$41,3,0)/'4. Billing Determinants'!$D$41*$D9))))),0)</f>
        <v>0</v>
      </c>
      <c r="Q9" s="75">
        <f>IFERROR(IF(Q$4="",0,IF($E9="kWh",VLOOKUP(Q$4,'4. Billing Determinants'!$B$19:$O$41,4,0)/'4. Billing Determinants'!$E$41*$D9,IF($E9="kW",VLOOKUP(Q$4,'4. Billing Determinants'!$B$19:$O$41,5,0)/'4. Billing Determinants'!$F$41*$D9,IF($E9="Non-RPP kWh",VLOOKUP(Q$4,'4. Billing Determinants'!$B$19:$O$41,6,0)/'4. Billing Determinants'!$G$41*$D9,IF($E9="Distribution Rev.",VLOOKUP(Q$4,'4. Billing Determinants'!$B$19:$O$41,8,0)/'4. Billing Determinants'!$I$41*$D9, VLOOKUP(Q$4,'4. Billing Determinants'!$B$19:$O$41,3,0)/'4. Billing Determinants'!$D$41*$D9))))),0)</f>
        <v>0</v>
      </c>
      <c r="R9" s="75">
        <f>IFERROR(IF(R$4="",0,IF($E9="kWh",VLOOKUP(R$4,'4. Billing Determinants'!$B$19:$O$41,4,0)/'4. Billing Determinants'!$E$41*$D9,IF($E9="kW",VLOOKUP(R$4,'4. Billing Determinants'!$B$19:$O$41,5,0)/'4. Billing Determinants'!$F$41*$D9,IF($E9="Non-RPP kWh",VLOOKUP(R$4,'4. Billing Determinants'!$B$19:$O$41,6,0)/'4. Billing Determinants'!$G$41*$D9,IF($E9="Distribution Rev.",VLOOKUP(R$4,'4. Billing Determinants'!$B$19:$O$41,8,0)/'4. Billing Determinants'!$I$41*$D9, VLOOKUP(R$4,'4. Billing Determinants'!$B$19:$O$41,3,0)/'4. Billing Determinants'!$D$41*$D9))))),0)</f>
        <v>0</v>
      </c>
      <c r="S9" s="75">
        <f>IFERROR(IF(S$4="",0,IF($E9="kWh",VLOOKUP(S$4,'4. Billing Determinants'!$B$19:$O$41,4,0)/'4. Billing Determinants'!$E$41*$D9,IF($E9="kW",VLOOKUP(S$4,'4. Billing Determinants'!$B$19:$O$41,5,0)/'4. Billing Determinants'!$F$41*$D9,IF($E9="Non-RPP kWh",VLOOKUP(S$4,'4. Billing Determinants'!$B$19:$O$41,6,0)/'4. Billing Determinants'!$G$41*$D9,IF($E9="Distribution Rev.",VLOOKUP(S$4,'4. Billing Determinants'!$B$19:$O$41,8,0)/'4. Billing Determinants'!$I$41*$D9, VLOOKUP(S$4,'4. Billing Determinants'!$B$19:$O$41,3,0)/'4. Billing Determinants'!$D$41*$D9))))),0)</f>
        <v>0</v>
      </c>
      <c r="T9" s="75">
        <f>IFERROR(IF(T$4="",0,IF($E9="kWh",VLOOKUP(T$4,'4. Billing Determinants'!$B$19:$O$41,4,0)/'4. Billing Determinants'!$E$41*$D9,IF($E9="kW",VLOOKUP(T$4,'4. Billing Determinants'!$B$19:$O$41,5,0)/'4. Billing Determinants'!$F$41*$D9,IF($E9="Non-RPP kWh",VLOOKUP(T$4,'4. Billing Determinants'!$B$19:$O$41,6,0)/'4. Billing Determinants'!$G$41*$D9,IF($E9="Distribution Rev.",VLOOKUP(T$4,'4. Billing Determinants'!$B$19:$O$41,8,0)/'4. Billing Determinants'!$I$41*$D9, VLOOKUP(T$4,'4. Billing Determinants'!$B$19:$O$41,3,0)/'4. Billing Determinants'!$D$41*$D9))))),0)</f>
        <v>0</v>
      </c>
      <c r="U9" s="75">
        <f>IFERROR(IF(U$4="",0,IF($E9="kWh",VLOOKUP(U$4,'4. Billing Determinants'!$B$19:$O$41,4,0)/'4. Billing Determinants'!$E$41*$D9,IF($E9="kW",VLOOKUP(U$4,'4. Billing Determinants'!$B$19:$O$41,5,0)/'4. Billing Determinants'!$F$41*$D9,IF($E9="Non-RPP kWh",VLOOKUP(U$4,'4. Billing Determinants'!$B$19:$O$41,6,0)/'4. Billing Determinants'!$G$41*$D9,IF($E9="Distribution Rev.",VLOOKUP(U$4,'4. Billing Determinants'!$B$19:$O$41,8,0)/'4. Billing Determinants'!$I$41*$D9, VLOOKUP(U$4,'4. Billing Determinants'!$B$19:$O$41,3,0)/'4. Billing Determinants'!$D$41*$D9))))),0)</f>
        <v>0</v>
      </c>
      <c r="V9" s="75">
        <f>IFERROR(IF(V$4="",0,IF($E9="kWh",VLOOKUP(V$4,'4. Billing Determinants'!$B$19:$O$41,4,0)/'4. Billing Determinants'!$E$41*$D9,IF($E9="kW",VLOOKUP(V$4,'4. Billing Determinants'!$B$19:$O$41,5,0)/'4. Billing Determinants'!$F$41*$D9,IF($E9="Non-RPP kWh",VLOOKUP(V$4,'4. Billing Determinants'!$B$19:$O$41,6,0)/'4. Billing Determinants'!$G$41*$D9,IF($E9="Distribution Rev.",VLOOKUP(V$4,'4. Billing Determinants'!$B$19:$O$41,8,0)/'4. Billing Determinants'!$I$41*$D9, VLOOKUP(V$4,'4. Billing Determinants'!$B$19:$O$41,3,0)/'4. Billing Determinants'!$D$41*$D9))))),0)</f>
        <v>0</v>
      </c>
      <c r="W9" s="75">
        <f>IFERROR(IF(W$4="",0,IF($E9="kWh",VLOOKUP(W$4,'4. Billing Determinants'!$B$19:$O$41,4,0)/'4. Billing Determinants'!$E$41*$D9,IF($E9="kW",VLOOKUP(W$4,'4. Billing Determinants'!$B$19:$O$41,5,0)/'4. Billing Determinants'!$F$41*$D9,IF($E9="Non-RPP kWh",VLOOKUP(W$4,'4. Billing Determinants'!$B$19:$O$41,6,0)/'4. Billing Determinants'!$G$41*$D9,IF($E9="Distribution Rev.",VLOOKUP(W$4,'4. Billing Determinants'!$B$19:$O$41,8,0)/'4. Billing Determinants'!$I$41*$D9, VLOOKUP(W$4,'4. Billing Determinants'!$B$19:$O$41,3,0)/'4. Billing Determinants'!$D$41*$D9))))),0)</f>
        <v>0</v>
      </c>
      <c r="X9" s="75">
        <f>IFERROR(IF(X$4="",0,IF($E9="kWh",VLOOKUP(X$4,'4. Billing Determinants'!$B$19:$O$41,4,0)/'4. Billing Determinants'!$E$41*$D9,IF($E9="kW",VLOOKUP(X$4,'4. Billing Determinants'!$B$19:$O$41,5,0)/'4. Billing Determinants'!$F$41*$D9,IF($E9="Non-RPP kWh",VLOOKUP(X$4,'4. Billing Determinants'!$B$19:$O$41,6,0)/'4. Billing Determinants'!$G$41*$D9,IF($E9="Distribution Rev.",VLOOKUP(X$4,'4. Billing Determinants'!$B$19:$O$41,8,0)/'4. Billing Determinants'!$I$41*$D9, VLOOKUP(X$4,'4. Billing Determinants'!$B$19:$O$41,3,0)/'4. Billing Determinants'!$D$41*$D9))))),0)</f>
        <v>0</v>
      </c>
      <c r="Y9" s="75">
        <f>IFERROR(IF(Y$4="",0,IF($E9="kWh",VLOOKUP(Y$4,'4. Billing Determinants'!$B$19:$O$41,4,0)/'4. Billing Determinants'!$E$41*$D9,IF($E9="kW",VLOOKUP(Y$4,'4. Billing Determinants'!$B$19:$O$41,5,0)/'4. Billing Determinants'!$F$41*$D9,IF($E9="Non-RPP kWh",VLOOKUP(Y$4,'4. Billing Determinants'!$B$19:$O$41,6,0)/'4. Billing Determinants'!$G$41*$D9,IF($E9="Distribution Rev.",VLOOKUP(Y$4,'4. Billing Determinants'!$B$19:$O$41,8,0)/'4. Billing Determinants'!$I$41*$D9, VLOOKUP(Y$4,'4. Billing Determinants'!$B$19:$O$41,3,0)/'4. Billing Determinants'!$D$41*$D9))))),0)</f>
        <v>0</v>
      </c>
    </row>
    <row r="10" spans="2:25" x14ac:dyDescent="0.2">
      <c r="B10" s="76" t="s">
        <v>168</v>
      </c>
      <c r="C10" s="74">
        <v>1589</v>
      </c>
      <c r="D10" s="75">
        <f>'2. 2013 Continuity Schedule'!DC29</f>
        <v>695102.31909100024</v>
      </c>
      <c r="E10" s="144" t="s">
        <v>316</v>
      </c>
      <c r="F10" s="75">
        <f>IFERROR(IF(F$4="",0,IF($E10="kWh",VLOOKUP(F$4,'4. Billing Determinants'!$B$19:$O$41,4,0)/'4. Billing Determinants'!$E$41*$D10,IF($E10="kW",VLOOKUP(F$4,'4. Billing Determinants'!$B$19:$O$41,5,0)/'4. Billing Determinants'!$F$41*$D10,IF($E10="Non-RPP kWh",VLOOKUP(F$4,'4. Billing Determinants'!$B$19:$O$41,6,0)/'4. Billing Determinants'!$G$41*$D10,IF($E10="Distribution Rev.",VLOOKUP(F$4,'4. Billing Determinants'!$B$19:$O$41,8,0)/'4. Billing Determinants'!$I$41*$D10, VLOOKUP(F$4,'4. Billing Determinants'!$B$19:$O$41,3,0)/'4. Billing Determinants'!$D$41*$D10))))),0)</f>
        <v>298099.76310020441</v>
      </c>
      <c r="G10" s="75">
        <f>IFERROR(IF(G$4="",0,IF($E10="kWh",VLOOKUP(G$4,'4. Billing Determinants'!$B$19:$O$41,4,0)/'4. Billing Determinants'!$E$41*$D10,IF($E10="kW",VLOOKUP(G$4,'4. Billing Determinants'!$B$19:$O$41,5,0)/'4. Billing Determinants'!$F$41*$D10,IF($E10="Non-RPP kWh",VLOOKUP(G$4,'4. Billing Determinants'!$B$19:$O$41,6,0)/'4. Billing Determinants'!$G$41*$D10,IF($E10="Distribution Rev.",VLOOKUP(G$4,'4. Billing Determinants'!$B$19:$O$41,8,0)/'4. Billing Determinants'!$I$41*$D10, VLOOKUP(G$4,'4. Billing Determinants'!$B$19:$O$41,3,0)/'4. Billing Determinants'!$D$41*$D10))))),0)</f>
        <v>100694.69434740192</v>
      </c>
      <c r="H10" s="75">
        <f>IFERROR(IF(H$4="",0,IF($E10="kWh",VLOOKUP(H$4,'4. Billing Determinants'!$B$19:$O$41,4,0)/'4. Billing Determinants'!$E$41*$D10,IF($E10="kW",VLOOKUP(H$4,'4. Billing Determinants'!$B$19:$O$41,5,0)/'4. Billing Determinants'!$F$41*$D10,IF($E10="Non-RPP kWh",VLOOKUP(H$4,'4. Billing Determinants'!$B$19:$O$41,6,0)/'4. Billing Determinants'!$G$41*$D10,IF($E10="Distribution Rev.",VLOOKUP(H$4,'4. Billing Determinants'!$B$19:$O$41,8,0)/'4. Billing Determinants'!$I$41*$D10, VLOOKUP(H$4,'4. Billing Determinants'!$B$19:$O$41,3,0)/'4. Billing Determinants'!$D$41*$D10))))),0)</f>
        <v>288528.48911913065</v>
      </c>
      <c r="I10" s="75">
        <f>IFERROR(IF(I$4="",0,IF($E10="kWh",VLOOKUP(I$4,'4. Billing Determinants'!$B$19:$O$41,4,0)/'4. Billing Determinants'!$E$41*$D10,IF($E10="kW",VLOOKUP(I$4,'4. Billing Determinants'!$B$19:$O$41,5,0)/'4. Billing Determinants'!$F$41*$D10,IF($E10="Non-RPP kWh",VLOOKUP(I$4,'4. Billing Determinants'!$B$19:$O$41,6,0)/'4. Billing Determinants'!$G$41*$D10,IF($E10="Distribution Rev.",VLOOKUP(I$4,'4. Billing Determinants'!$B$19:$O$41,8,0)/'4. Billing Determinants'!$I$41*$D10, VLOOKUP(I$4,'4. Billing Determinants'!$B$19:$O$41,3,0)/'4. Billing Determinants'!$D$41*$D10))))),0)</f>
        <v>56.566364572038268</v>
      </c>
      <c r="J10" s="75">
        <f>IFERROR(IF(J$4="",0,IF($E10="kWh",VLOOKUP(J$4,'4. Billing Determinants'!$B$19:$O$41,4,0)/'4. Billing Determinants'!$E$41*$D10,IF($E10="kW",VLOOKUP(J$4,'4. Billing Determinants'!$B$19:$O$41,5,0)/'4. Billing Determinants'!$F$41*$D10,IF($E10="Non-RPP kWh",VLOOKUP(J$4,'4. Billing Determinants'!$B$19:$O$41,6,0)/'4. Billing Determinants'!$G$41*$D10,IF($E10="Distribution Rev.",VLOOKUP(J$4,'4. Billing Determinants'!$B$19:$O$41,8,0)/'4. Billing Determinants'!$I$41*$D10, VLOOKUP(J$4,'4. Billing Determinants'!$B$19:$O$41,3,0)/'4. Billing Determinants'!$D$41*$D10))))),0)</f>
        <v>7722.8061596912657</v>
      </c>
      <c r="K10" s="75">
        <f>IFERROR(IF(K$4="",0,IF($E10="kWh",VLOOKUP(K$4,'4. Billing Determinants'!$B$19:$O$41,4,0)/'4. Billing Determinants'!$E$41*$D10,IF($E10="kW",VLOOKUP(K$4,'4. Billing Determinants'!$B$19:$O$41,5,0)/'4. Billing Determinants'!$F$41*$D10,IF($E10="Non-RPP kWh",VLOOKUP(K$4,'4. Billing Determinants'!$B$19:$O$41,6,0)/'4. Billing Determinants'!$G$41*$D10,IF($E10="Distribution Rev.",VLOOKUP(K$4,'4. Billing Determinants'!$B$19:$O$41,8,0)/'4. Billing Determinants'!$I$41*$D10, VLOOKUP(K$4,'4. Billing Determinants'!$B$19:$O$41,3,0)/'4. Billing Determinants'!$D$41*$D10))))),0)</f>
        <v>0</v>
      </c>
      <c r="L10" s="75">
        <f>IFERROR(IF(L$4="",0,IF($E10="kWh",VLOOKUP(L$4,'4. Billing Determinants'!$B$19:$O$41,4,0)/'4. Billing Determinants'!$E$41*$D10,IF($E10="kW",VLOOKUP(L$4,'4. Billing Determinants'!$B$19:$O$41,5,0)/'4. Billing Determinants'!$F$41*$D10,IF($E10="Non-RPP kWh",VLOOKUP(L$4,'4. Billing Determinants'!$B$19:$O$41,6,0)/'4. Billing Determinants'!$G$41*$D10,IF($E10="Distribution Rev.",VLOOKUP(L$4,'4. Billing Determinants'!$B$19:$O$41,8,0)/'4. Billing Determinants'!$I$41*$D10, VLOOKUP(L$4,'4. Billing Determinants'!$B$19:$O$41,3,0)/'4. Billing Determinants'!$D$41*$D10))))),0)</f>
        <v>0</v>
      </c>
      <c r="M10" s="75">
        <f>IFERROR(IF(M$4="",0,IF($E10="kWh",VLOOKUP(M$4,'4. Billing Determinants'!$B$19:$O$41,4,0)/'4. Billing Determinants'!$E$41*$D10,IF($E10="kW",VLOOKUP(M$4,'4. Billing Determinants'!$B$19:$O$41,5,0)/'4. Billing Determinants'!$F$41*$D10,IF($E10="Non-RPP kWh",VLOOKUP(M$4,'4. Billing Determinants'!$B$19:$O$41,6,0)/'4. Billing Determinants'!$G$41*$D10,IF($E10="Distribution Rev.",VLOOKUP(M$4,'4. Billing Determinants'!$B$19:$O$41,8,0)/'4. Billing Determinants'!$I$41*$D10, VLOOKUP(M$4,'4. Billing Determinants'!$B$19:$O$41,3,0)/'4. Billing Determinants'!$D$41*$D10))))),0)</f>
        <v>0</v>
      </c>
      <c r="N10" s="75">
        <f>IFERROR(IF(N$4="",0,IF($E10="kWh",VLOOKUP(N$4,'4. Billing Determinants'!$B$19:$O$41,4,0)/'4. Billing Determinants'!$E$41*$D10,IF($E10="kW",VLOOKUP(N$4,'4. Billing Determinants'!$B$19:$O$41,5,0)/'4. Billing Determinants'!$F$41*$D10,IF($E10="Non-RPP kWh",VLOOKUP(N$4,'4. Billing Determinants'!$B$19:$O$41,6,0)/'4. Billing Determinants'!$G$41*$D10,IF($E10="Distribution Rev.",VLOOKUP(N$4,'4. Billing Determinants'!$B$19:$O$41,8,0)/'4. Billing Determinants'!$I$41*$D10, VLOOKUP(N$4,'4. Billing Determinants'!$B$19:$O$41,3,0)/'4. Billing Determinants'!$D$41*$D10))))),0)</f>
        <v>0</v>
      </c>
      <c r="O10" s="75">
        <f>IFERROR(IF(O$4="",0,IF($E10="kWh",VLOOKUP(O$4,'4. Billing Determinants'!$B$19:$O$41,4,0)/'4. Billing Determinants'!$E$41*$D10,IF($E10="kW",VLOOKUP(O$4,'4. Billing Determinants'!$B$19:$O$41,5,0)/'4. Billing Determinants'!$F$41*$D10,IF($E10="Non-RPP kWh",VLOOKUP(O$4,'4. Billing Determinants'!$B$19:$O$41,6,0)/'4. Billing Determinants'!$G$41*$D10,IF($E10="Distribution Rev.",VLOOKUP(O$4,'4. Billing Determinants'!$B$19:$O$41,8,0)/'4. Billing Determinants'!$I$41*$D10, VLOOKUP(O$4,'4. Billing Determinants'!$B$19:$O$41,3,0)/'4. Billing Determinants'!$D$41*$D10))))),0)</f>
        <v>0</v>
      </c>
      <c r="P10" s="75">
        <f>IFERROR(IF(P$4="",0,IF($E10="kWh",VLOOKUP(P$4,'4. Billing Determinants'!$B$19:$O$41,4,0)/'4. Billing Determinants'!$E$41*$D10,IF($E10="kW",VLOOKUP(P$4,'4. Billing Determinants'!$B$19:$O$41,5,0)/'4. Billing Determinants'!$F$41*$D10,IF($E10="Non-RPP kWh",VLOOKUP(P$4,'4. Billing Determinants'!$B$19:$O$41,6,0)/'4. Billing Determinants'!$G$41*$D10,IF($E10="Distribution Rev.",VLOOKUP(P$4,'4. Billing Determinants'!$B$19:$O$41,8,0)/'4. Billing Determinants'!$I$41*$D10, VLOOKUP(P$4,'4. Billing Determinants'!$B$19:$O$41,3,0)/'4. Billing Determinants'!$D$41*$D10))))),0)</f>
        <v>0</v>
      </c>
      <c r="Q10" s="75">
        <f>IFERROR(IF(Q$4="",0,IF($E10="kWh",VLOOKUP(Q$4,'4. Billing Determinants'!$B$19:$O$41,4,0)/'4. Billing Determinants'!$E$41*$D10,IF($E10="kW",VLOOKUP(Q$4,'4. Billing Determinants'!$B$19:$O$41,5,0)/'4. Billing Determinants'!$F$41*$D10,IF($E10="Non-RPP kWh",VLOOKUP(Q$4,'4. Billing Determinants'!$B$19:$O$41,6,0)/'4. Billing Determinants'!$G$41*$D10,IF($E10="Distribution Rev.",VLOOKUP(Q$4,'4. Billing Determinants'!$B$19:$O$41,8,0)/'4. Billing Determinants'!$I$41*$D10, VLOOKUP(Q$4,'4. Billing Determinants'!$B$19:$O$41,3,0)/'4. Billing Determinants'!$D$41*$D10))))),0)</f>
        <v>0</v>
      </c>
      <c r="R10" s="75">
        <f>IFERROR(IF(R$4="",0,IF($E10="kWh",VLOOKUP(R$4,'4. Billing Determinants'!$B$19:$O$41,4,0)/'4. Billing Determinants'!$E$41*$D10,IF($E10="kW",VLOOKUP(R$4,'4. Billing Determinants'!$B$19:$O$41,5,0)/'4. Billing Determinants'!$F$41*$D10,IF($E10="Non-RPP kWh",VLOOKUP(R$4,'4. Billing Determinants'!$B$19:$O$41,6,0)/'4. Billing Determinants'!$G$41*$D10,IF($E10="Distribution Rev.",VLOOKUP(R$4,'4. Billing Determinants'!$B$19:$O$41,8,0)/'4. Billing Determinants'!$I$41*$D10, VLOOKUP(R$4,'4. Billing Determinants'!$B$19:$O$41,3,0)/'4. Billing Determinants'!$D$41*$D10))))),0)</f>
        <v>0</v>
      </c>
      <c r="S10" s="75">
        <f>IFERROR(IF(S$4="",0,IF($E10="kWh",VLOOKUP(S$4,'4. Billing Determinants'!$B$19:$O$41,4,0)/'4. Billing Determinants'!$E$41*$D10,IF($E10="kW",VLOOKUP(S$4,'4. Billing Determinants'!$B$19:$O$41,5,0)/'4. Billing Determinants'!$F$41*$D10,IF($E10="Non-RPP kWh",VLOOKUP(S$4,'4. Billing Determinants'!$B$19:$O$41,6,0)/'4. Billing Determinants'!$G$41*$D10,IF($E10="Distribution Rev.",VLOOKUP(S$4,'4. Billing Determinants'!$B$19:$O$41,8,0)/'4. Billing Determinants'!$I$41*$D10, VLOOKUP(S$4,'4. Billing Determinants'!$B$19:$O$41,3,0)/'4. Billing Determinants'!$D$41*$D10))))),0)</f>
        <v>0</v>
      </c>
      <c r="T10" s="75">
        <f>IFERROR(IF(T$4="",0,IF($E10="kWh",VLOOKUP(T$4,'4. Billing Determinants'!$B$19:$O$41,4,0)/'4. Billing Determinants'!$E$41*$D10,IF($E10="kW",VLOOKUP(T$4,'4. Billing Determinants'!$B$19:$O$41,5,0)/'4. Billing Determinants'!$F$41*$D10,IF($E10="Non-RPP kWh",VLOOKUP(T$4,'4. Billing Determinants'!$B$19:$O$41,6,0)/'4. Billing Determinants'!$G$41*$D10,IF($E10="Distribution Rev.",VLOOKUP(T$4,'4. Billing Determinants'!$B$19:$O$41,8,0)/'4. Billing Determinants'!$I$41*$D10, VLOOKUP(T$4,'4. Billing Determinants'!$B$19:$O$41,3,0)/'4. Billing Determinants'!$D$41*$D10))))),0)</f>
        <v>0</v>
      </c>
      <c r="U10" s="75">
        <f>IFERROR(IF(U$4="",0,IF($E10="kWh",VLOOKUP(U$4,'4. Billing Determinants'!$B$19:$O$41,4,0)/'4. Billing Determinants'!$E$41*$D10,IF($E10="kW",VLOOKUP(U$4,'4. Billing Determinants'!$B$19:$O$41,5,0)/'4. Billing Determinants'!$F$41*$D10,IF($E10="Non-RPP kWh",VLOOKUP(U$4,'4. Billing Determinants'!$B$19:$O$41,6,0)/'4. Billing Determinants'!$G$41*$D10,IF($E10="Distribution Rev.",VLOOKUP(U$4,'4. Billing Determinants'!$B$19:$O$41,8,0)/'4. Billing Determinants'!$I$41*$D10, VLOOKUP(U$4,'4. Billing Determinants'!$B$19:$O$41,3,0)/'4. Billing Determinants'!$D$41*$D10))))),0)</f>
        <v>0</v>
      </c>
      <c r="V10" s="75">
        <f>IFERROR(IF(V$4="",0,IF($E10="kWh",VLOOKUP(V$4,'4. Billing Determinants'!$B$19:$O$41,4,0)/'4. Billing Determinants'!$E$41*$D10,IF($E10="kW",VLOOKUP(V$4,'4. Billing Determinants'!$B$19:$O$41,5,0)/'4. Billing Determinants'!$F$41*$D10,IF($E10="Non-RPP kWh",VLOOKUP(V$4,'4. Billing Determinants'!$B$19:$O$41,6,0)/'4. Billing Determinants'!$G$41*$D10,IF($E10="Distribution Rev.",VLOOKUP(V$4,'4. Billing Determinants'!$B$19:$O$41,8,0)/'4. Billing Determinants'!$I$41*$D10, VLOOKUP(V$4,'4. Billing Determinants'!$B$19:$O$41,3,0)/'4. Billing Determinants'!$D$41*$D10))))),0)</f>
        <v>0</v>
      </c>
      <c r="W10" s="75">
        <f>IFERROR(IF(W$4="",0,IF($E10="kWh",VLOOKUP(W$4,'4. Billing Determinants'!$B$19:$O$41,4,0)/'4. Billing Determinants'!$E$41*$D10,IF($E10="kW",VLOOKUP(W$4,'4. Billing Determinants'!$B$19:$O$41,5,0)/'4. Billing Determinants'!$F$41*$D10,IF($E10="Non-RPP kWh",VLOOKUP(W$4,'4. Billing Determinants'!$B$19:$O$41,6,0)/'4. Billing Determinants'!$G$41*$D10,IF($E10="Distribution Rev.",VLOOKUP(W$4,'4. Billing Determinants'!$B$19:$O$41,8,0)/'4. Billing Determinants'!$I$41*$D10, VLOOKUP(W$4,'4. Billing Determinants'!$B$19:$O$41,3,0)/'4. Billing Determinants'!$D$41*$D10))))),0)</f>
        <v>0</v>
      </c>
      <c r="X10" s="75">
        <f>IFERROR(IF(X$4="",0,IF($E10="kWh",VLOOKUP(X$4,'4. Billing Determinants'!$B$19:$O$41,4,0)/'4. Billing Determinants'!$E$41*$D10,IF($E10="kW",VLOOKUP(X$4,'4. Billing Determinants'!$B$19:$O$41,5,0)/'4. Billing Determinants'!$F$41*$D10,IF($E10="Non-RPP kWh",VLOOKUP(X$4,'4. Billing Determinants'!$B$19:$O$41,6,0)/'4. Billing Determinants'!$G$41*$D10,IF($E10="Distribution Rev.",VLOOKUP(X$4,'4. Billing Determinants'!$B$19:$O$41,8,0)/'4. Billing Determinants'!$I$41*$D10, VLOOKUP(X$4,'4. Billing Determinants'!$B$19:$O$41,3,0)/'4. Billing Determinants'!$D$41*$D10))))),0)</f>
        <v>0</v>
      </c>
      <c r="Y10" s="75">
        <f>IFERROR(IF(Y$4="",0,IF($E10="kWh",VLOOKUP(Y$4,'4. Billing Determinants'!$B$19:$O$41,4,0)/'4. Billing Determinants'!$E$41*$D10,IF($E10="kW",VLOOKUP(Y$4,'4. Billing Determinants'!$B$19:$O$41,5,0)/'4. Billing Determinants'!$F$41*$D10,IF($E10="Non-RPP kWh",VLOOKUP(Y$4,'4. Billing Determinants'!$B$19:$O$41,6,0)/'4. Billing Determinants'!$G$41*$D10,IF($E10="Distribution Rev.",VLOOKUP(Y$4,'4. Billing Determinants'!$B$19:$O$41,8,0)/'4. Billing Determinants'!$I$41*$D10, VLOOKUP(Y$4,'4. Billing Determinants'!$B$19:$O$41,3,0)/'4. Billing Determinants'!$D$41*$D10))))),0)</f>
        <v>0</v>
      </c>
    </row>
    <row r="11" spans="2:25" x14ac:dyDescent="0.2">
      <c r="B11" s="73" t="s">
        <v>19</v>
      </c>
      <c r="C11" s="74">
        <v>1590</v>
      </c>
      <c r="D11" s="75">
        <f>'2. 2013 Continuity Schedule'!DC30</f>
        <v>0</v>
      </c>
      <c r="E11" s="144"/>
      <c r="F11" s="75">
        <f>IFERROR(IF(F$4="",0,IF($E11="kWh",VLOOKUP(F$4,'4. Billing Determinants'!$B$19:$O$41,4,0)/'4. Billing Determinants'!$E$41*$D11,IF($E11="kW",VLOOKUP(F$4,'4. Billing Determinants'!$B$19:$O$41,5,0)/'4. Billing Determinants'!$F$41*$D11,IF($E11="Non-RPP kWh",VLOOKUP(F$4,'4. Billing Determinants'!$B$19:$O$41,6,0)/'4. Billing Determinants'!$G$41*$D11,IF($E11="Distribution Rev.",VLOOKUP(F$4,'4. Billing Determinants'!$B$19:$O$41,8,0)/'4. Billing Determinants'!$I$41*$D11, VLOOKUP(F$4,'4. Billing Determinants'!$B$19:$O$41,3,0)/'4. Billing Determinants'!$D$41*$D11))))),0)</f>
        <v>0</v>
      </c>
      <c r="G11" s="75">
        <f>IFERROR(IF(G$4="",0,IF($E11="kWh",VLOOKUP(G$4,'4. Billing Determinants'!$B$19:$O$41,4,0)/'4. Billing Determinants'!$E$41*$D11,IF($E11="kW",VLOOKUP(G$4,'4. Billing Determinants'!$B$19:$O$41,5,0)/'4. Billing Determinants'!$F$41*$D11,IF($E11="Non-RPP kWh",VLOOKUP(G$4,'4. Billing Determinants'!$B$19:$O$41,6,0)/'4. Billing Determinants'!$G$41*$D11,IF($E11="Distribution Rev.",VLOOKUP(G$4,'4. Billing Determinants'!$B$19:$O$41,8,0)/'4. Billing Determinants'!$I$41*$D11, VLOOKUP(G$4,'4. Billing Determinants'!$B$19:$O$41,3,0)/'4. Billing Determinants'!$D$41*$D11))))),0)</f>
        <v>0</v>
      </c>
      <c r="H11" s="75">
        <f>IFERROR(IF(H$4="",0,IF($E11="kWh",VLOOKUP(H$4,'4. Billing Determinants'!$B$19:$O$41,4,0)/'4. Billing Determinants'!$E$41*$D11,IF($E11="kW",VLOOKUP(H$4,'4. Billing Determinants'!$B$19:$O$41,5,0)/'4. Billing Determinants'!$F$41*$D11,IF($E11="Non-RPP kWh",VLOOKUP(H$4,'4. Billing Determinants'!$B$19:$O$41,6,0)/'4. Billing Determinants'!$G$41*$D11,IF($E11="Distribution Rev.",VLOOKUP(H$4,'4. Billing Determinants'!$B$19:$O$41,8,0)/'4. Billing Determinants'!$I$41*$D11, VLOOKUP(H$4,'4. Billing Determinants'!$B$19:$O$41,3,0)/'4. Billing Determinants'!$D$41*$D11))))),0)</f>
        <v>0</v>
      </c>
      <c r="I11" s="75">
        <f>IFERROR(IF(I$4="",0,IF($E11="kWh",VLOOKUP(I$4,'4. Billing Determinants'!$B$19:$O$41,4,0)/'4. Billing Determinants'!$E$41*$D11,IF($E11="kW",VLOOKUP(I$4,'4. Billing Determinants'!$B$19:$O$41,5,0)/'4. Billing Determinants'!$F$41*$D11,IF($E11="Non-RPP kWh",VLOOKUP(I$4,'4. Billing Determinants'!$B$19:$O$41,6,0)/'4. Billing Determinants'!$G$41*$D11,IF($E11="Distribution Rev.",VLOOKUP(I$4,'4. Billing Determinants'!$B$19:$O$41,8,0)/'4. Billing Determinants'!$I$41*$D11, VLOOKUP(I$4,'4. Billing Determinants'!$B$19:$O$41,3,0)/'4. Billing Determinants'!$D$41*$D11))))),0)</f>
        <v>0</v>
      </c>
      <c r="J11" s="75">
        <f>IFERROR(IF(J$4="",0,IF($E11="kWh",VLOOKUP(J$4,'4. Billing Determinants'!$B$19:$O$41,4,0)/'4. Billing Determinants'!$E$41*$D11,IF($E11="kW",VLOOKUP(J$4,'4. Billing Determinants'!$B$19:$O$41,5,0)/'4. Billing Determinants'!$F$41*$D11,IF($E11="Non-RPP kWh",VLOOKUP(J$4,'4. Billing Determinants'!$B$19:$O$41,6,0)/'4. Billing Determinants'!$G$41*$D11,IF($E11="Distribution Rev.",VLOOKUP(J$4,'4. Billing Determinants'!$B$19:$O$41,8,0)/'4. Billing Determinants'!$I$41*$D11, VLOOKUP(J$4,'4. Billing Determinants'!$B$19:$O$41,3,0)/'4. Billing Determinants'!$D$41*$D11))))),0)</f>
        <v>0</v>
      </c>
      <c r="K11" s="75">
        <f>IFERROR(IF(K$4="",0,IF($E11="kWh",VLOOKUP(K$4,'4. Billing Determinants'!$B$19:$O$41,4,0)/'4. Billing Determinants'!$E$41*$D11,IF($E11="kW",VLOOKUP(K$4,'4. Billing Determinants'!$B$19:$O$41,5,0)/'4. Billing Determinants'!$F$41*$D11,IF($E11="Non-RPP kWh",VLOOKUP(K$4,'4. Billing Determinants'!$B$19:$O$41,6,0)/'4. Billing Determinants'!$G$41*$D11,IF($E11="Distribution Rev.",VLOOKUP(K$4,'4. Billing Determinants'!$B$19:$O$41,8,0)/'4. Billing Determinants'!$I$41*$D11, VLOOKUP(K$4,'4. Billing Determinants'!$B$19:$O$41,3,0)/'4. Billing Determinants'!$D$41*$D11))))),0)</f>
        <v>0</v>
      </c>
      <c r="L11" s="75">
        <f>IFERROR(IF(L$4="",0,IF($E11="kWh",VLOOKUP(L$4,'4. Billing Determinants'!$B$19:$O$41,4,0)/'4. Billing Determinants'!$E$41*$D11,IF($E11="kW",VLOOKUP(L$4,'4. Billing Determinants'!$B$19:$O$41,5,0)/'4. Billing Determinants'!$F$41*$D11,IF($E11="Non-RPP kWh",VLOOKUP(L$4,'4. Billing Determinants'!$B$19:$O$41,6,0)/'4. Billing Determinants'!$G$41*$D11,IF($E11="Distribution Rev.",VLOOKUP(L$4,'4. Billing Determinants'!$B$19:$O$41,8,0)/'4. Billing Determinants'!$I$41*$D11, VLOOKUP(L$4,'4. Billing Determinants'!$B$19:$O$41,3,0)/'4. Billing Determinants'!$D$41*$D11))))),0)</f>
        <v>0</v>
      </c>
      <c r="M11" s="75">
        <f>IFERROR(IF(M$4="",0,IF($E11="kWh",VLOOKUP(M$4,'4. Billing Determinants'!$B$19:$O$41,4,0)/'4. Billing Determinants'!$E$41*$D11,IF($E11="kW",VLOOKUP(M$4,'4. Billing Determinants'!$B$19:$O$41,5,0)/'4. Billing Determinants'!$F$41*$D11,IF($E11="Non-RPP kWh",VLOOKUP(M$4,'4. Billing Determinants'!$B$19:$O$41,6,0)/'4. Billing Determinants'!$G$41*$D11,IF($E11="Distribution Rev.",VLOOKUP(M$4,'4. Billing Determinants'!$B$19:$O$41,8,0)/'4. Billing Determinants'!$I$41*$D11, VLOOKUP(M$4,'4. Billing Determinants'!$B$19:$O$41,3,0)/'4. Billing Determinants'!$D$41*$D11))))),0)</f>
        <v>0</v>
      </c>
      <c r="N11" s="75">
        <f>IFERROR(IF(N$4="",0,IF($E11="kWh",VLOOKUP(N$4,'4. Billing Determinants'!$B$19:$O$41,4,0)/'4. Billing Determinants'!$E$41*$D11,IF($E11="kW",VLOOKUP(N$4,'4. Billing Determinants'!$B$19:$O$41,5,0)/'4. Billing Determinants'!$F$41*$D11,IF($E11="Non-RPP kWh",VLOOKUP(N$4,'4. Billing Determinants'!$B$19:$O$41,6,0)/'4. Billing Determinants'!$G$41*$D11,IF($E11="Distribution Rev.",VLOOKUP(N$4,'4. Billing Determinants'!$B$19:$O$41,8,0)/'4. Billing Determinants'!$I$41*$D11, VLOOKUP(N$4,'4. Billing Determinants'!$B$19:$O$41,3,0)/'4. Billing Determinants'!$D$41*$D11))))),0)</f>
        <v>0</v>
      </c>
      <c r="O11" s="75">
        <f>IFERROR(IF(O$4="",0,IF($E11="kWh",VLOOKUP(O$4,'4. Billing Determinants'!$B$19:$O$41,4,0)/'4. Billing Determinants'!$E$41*$D11,IF($E11="kW",VLOOKUP(O$4,'4. Billing Determinants'!$B$19:$O$41,5,0)/'4. Billing Determinants'!$F$41*$D11,IF($E11="Non-RPP kWh",VLOOKUP(O$4,'4. Billing Determinants'!$B$19:$O$41,6,0)/'4. Billing Determinants'!$G$41*$D11,IF($E11="Distribution Rev.",VLOOKUP(O$4,'4. Billing Determinants'!$B$19:$O$41,8,0)/'4. Billing Determinants'!$I$41*$D11, VLOOKUP(O$4,'4. Billing Determinants'!$B$19:$O$41,3,0)/'4. Billing Determinants'!$D$41*$D11))))),0)</f>
        <v>0</v>
      </c>
      <c r="P11" s="75">
        <f>IFERROR(IF(P$4="",0,IF($E11="kWh",VLOOKUP(P$4,'4. Billing Determinants'!$B$19:$O$41,4,0)/'4. Billing Determinants'!$E$41*$D11,IF($E11="kW",VLOOKUP(P$4,'4. Billing Determinants'!$B$19:$O$41,5,0)/'4. Billing Determinants'!$F$41*$D11,IF($E11="Non-RPP kWh",VLOOKUP(P$4,'4. Billing Determinants'!$B$19:$O$41,6,0)/'4. Billing Determinants'!$G$41*$D11,IF($E11="Distribution Rev.",VLOOKUP(P$4,'4. Billing Determinants'!$B$19:$O$41,8,0)/'4. Billing Determinants'!$I$41*$D11, VLOOKUP(P$4,'4. Billing Determinants'!$B$19:$O$41,3,0)/'4. Billing Determinants'!$D$41*$D11))))),0)</f>
        <v>0</v>
      </c>
      <c r="Q11" s="75">
        <f>IFERROR(IF(Q$4="",0,IF($E11="kWh",VLOOKUP(Q$4,'4. Billing Determinants'!$B$19:$O$41,4,0)/'4. Billing Determinants'!$E$41*$D11,IF($E11="kW",VLOOKUP(Q$4,'4. Billing Determinants'!$B$19:$O$41,5,0)/'4. Billing Determinants'!$F$41*$D11,IF($E11="Non-RPP kWh",VLOOKUP(Q$4,'4. Billing Determinants'!$B$19:$O$41,6,0)/'4. Billing Determinants'!$G$41*$D11,IF($E11="Distribution Rev.",VLOOKUP(Q$4,'4. Billing Determinants'!$B$19:$O$41,8,0)/'4. Billing Determinants'!$I$41*$D11, VLOOKUP(Q$4,'4. Billing Determinants'!$B$19:$O$41,3,0)/'4. Billing Determinants'!$D$41*$D11))))),0)</f>
        <v>0</v>
      </c>
      <c r="R11" s="75">
        <f>IFERROR(IF(R$4="",0,IF($E11="kWh",VLOOKUP(R$4,'4. Billing Determinants'!$B$19:$O$41,4,0)/'4. Billing Determinants'!$E$41*$D11,IF($E11="kW",VLOOKUP(R$4,'4. Billing Determinants'!$B$19:$O$41,5,0)/'4. Billing Determinants'!$F$41*$D11,IF($E11="Non-RPP kWh",VLOOKUP(R$4,'4. Billing Determinants'!$B$19:$O$41,6,0)/'4. Billing Determinants'!$G$41*$D11,IF($E11="Distribution Rev.",VLOOKUP(R$4,'4. Billing Determinants'!$B$19:$O$41,8,0)/'4. Billing Determinants'!$I$41*$D11, VLOOKUP(R$4,'4. Billing Determinants'!$B$19:$O$41,3,0)/'4. Billing Determinants'!$D$41*$D11))))),0)</f>
        <v>0</v>
      </c>
      <c r="S11" s="75">
        <f>IFERROR(IF(S$4="",0,IF($E11="kWh",VLOOKUP(S$4,'4. Billing Determinants'!$B$19:$O$41,4,0)/'4. Billing Determinants'!$E$41*$D11,IF($E11="kW",VLOOKUP(S$4,'4. Billing Determinants'!$B$19:$O$41,5,0)/'4. Billing Determinants'!$F$41*$D11,IF($E11="Non-RPP kWh",VLOOKUP(S$4,'4. Billing Determinants'!$B$19:$O$41,6,0)/'4. Billing Determinants'!$G$41*$D11,IF($E11="Distribution Rev.",VLOOKUP(S$4,'4. Billing Determinants'!$B$19:$O$41,8,0)/'4. Billing Determinants'!$I$41*$D11, VLOOKUP(S$4,'4. Billing Determinants'!$B$19:$O$41,3,0)/'4. Billing Determinants'!$D$41*$D11))))),0)</f>
        <v>0</v>
      </c>
      <c r="T11" s="75">
        <f>IFERROR(IF(T$4="",0,IF($E11="kWh",VLOOKUP(T$4,'4. Billing Determinants'!$B$19:$O$41,4,0)/'4. Billing Determinants'!$E$41*$D11,IF($E11="kW",VLOOKUP(T$4,'4. Billing Determinants'!$B$19:$O$41,5,0)/'4. Billing Determinants'!$F$41*$D11,IF($E11="Non-RPP kWh",VLOOKUP(T$4,'4. Billing Determinants'!$B$19:$O$41,6,0)/'4. Billing Determinants'!$G$41*$D11,IF($E11="Distribution Rev.",VLOOKUP(T$4,'4. Billing Determinants'!$B$19:$O$41,8,0)/'4. Billing Determinants'!$I$41*$D11, VLOOKUP(T$4,'4. Billing Determinants'!$B$19:$O$41,3,0)/'4. Billing Determinants'!$D$41*$D11))))),0)</f>
        <v>0</v>
      </c>
      <c r="U11" s="75">
        <f>IFERROR(IF(U$4="",0,IF($E11="kWh",VLOOKUP(U$4,'4. Billing Determinants'!$B$19:$O$41,4,0)/'4. Billing Determinants'!$E$41*$D11,IF($E11="kW",VLOOKUP(U$4,'4. Billing Determinants'!$B$19:$O$41,5,0)/'4. Billing Determinants'!$F$41*$D11,IF($E11="Non-RPP kWh",VLOOKUP(U$4,'4. Billing Determinants'!$B$19:$O$41,6,0)/'4. Billing Determinants'!$G$41*$D11,IF($E11="Distribution Rev.",VLOOKUP(U$4,'4. Billing Determinants'!$B$19:$O$41,8,0)/'4. Billing Determinants'!$I$41*$D11, VLOOKUP(U$4,'4. Billing Determinants'!$B$19:$O$41,3,0)/'4. Billing Determinants'!$D$41*$D11))))),0)</f>
        <v>0</v>
      </c>
      <c r="V11" s="75">
        <f>IFERROR(IF(V$4="",0,IF($E11="kWh",VLOOKUP(V$4,'4. Billing Determinants'!$B$19:$O$41,4,0)/'4. Billing Determinants'!$E$41*$D11,IF($E11="kW",VLOOKUP(V$4,'4. Billing Determinants'!$B$19:$O$41,5,0)/'4. Billing Determinants'!$F$41*$D11,IF($E11="Non-RPP kWh",VLOOKUP(V$4,'4. Billing Determinants'!$B$19:$O$41,6,0)/'4. Billing Determinants'!$G$41*$D11,IF($E11="Distribution Rev.",VLOOKUP(V$4,'4. Billing Determinants'!$B$19:$O$41,8,0)/'4. Billing Determinants'!$I$41*$D11, VLOOKUP(V$4,'4. Billing Determinants'!$B$19:$O$41,3,0)/'4. Billing Determinants'!$D$41*$D11))))),0)</f>
        <v>0</v>
      </c>
      <c r="W11" s="75">
        <f>IFERROR(IF(W$4="",0,IF($E11="kWh",VLOOKUP(W$4,'4. Billing Determinants'!$B$19:$O$41,4,0)/'4. Billing Determinants'!$E$41*$D11,IF($E11="kW",VLOOKUP(W$4,'4. Billing Determinants'!$B$19:$O$41,5,0)/'4. Billing Determinants'!$F$41*$D11,IF($E11="Non-RPP kWh",VLOOKUP(W$4,'4. Billing Determinants'!$B$19:$O$41,6,0)/'4. Billing Determinants'!$G$41*$D11,IF($E11="Distribution Rev.",VLOOKUP(W$4,'4. Billing Determinants'!$B$19:$O$41,8,0)/'4. Billing Determinants'!$I$41*$D11, VLOOKUP(W$4,'4. Billing Determinants'!$B$19:$O$41,3,0)/'4. Billing Determinants'!$D$41*$D11))))),0)</f>
        <v>0</v>
      </c>
      <c r="X11" s="75">
        <f>IFERROR(IF(X$4="",0,IF($E11="kWh",VLOOKUP(X$4,'4. Billing Determinants'!$B$19:$O$41,4,0)/'4. Billing Determinants'!$E$41*$D11,IF($E11="kW",VLOOKUP(X$4,'4. Billing Determinants'!$B$19:$O$41,5,0)/'4. Billing Determinants'!$F$41*$D11,IF($E11="Non-RPP kWh",VLOOKUP(X$4,'4. Billing Determinants'!$B$19:$O$41,6,0)/'4. Billing Determinants'!$G$41*$D11,IF($E11="Distribution Rev.",VLOOKUP(X$4,'4. Billing Determinants'!$B$19:$O$41,8,0)/'4. Billing Determinants'!$I$41*$D11, VLOOKUP(X$4,'4. Billing Determinants'!$B$19:$O$41,3,0)/'4. Billing Determinants'!$D$41*$D11))))),0)</f>
        <v>0</v>
      </c>
      <c r="Y11" s="75">
        <f>IFERROR(IF(Y$4="",0,IF($E11="kWh",VLOOKUP(Y$4,'4. Billing Determinants'!$B$19:$O$41,4,0)/'4. Billing Determinants'!$E$41*$D11,IF($E11="kW",VLOOKUP(Y$4,'4. Billing Determinants'!$B$19:$O$41,5,0)/'4. Billing Determinants'!$F$41*$D11,IF($E11="Non-RPP kWh",VLOOKUP(Y$4,'4. Billing Determinants'!$B$19:$O$41,6,0)/'4. Billing Determinants'!$G$41*$D11,IF($E11="Distribution Rev.",VLOOKUP(Y$4,'4. Billing Determinants'!$B$19:$O$41,8,0)/'4. Billing Determinants'!$I$41*$D11, VLOOKUP(Y$4,'4. Billing Determinants'!$B$19:$O$41,3,0)/'4. Billing Determinants'!$D$41*$D11))))),0)</f>
        <v>0</v>
      </c>
    </row>
    <row r="12" spans="2:25" x14ac:dyDescent="0.2">
      <c r="B12" s="77" t="s">
        <v>149</v>
      </c>
      <c r="C12" s="74">
        <v>1595</v>
      </c>
      <c r="D12" s="75">
        <f>'2. 2013 Continuity Schedule'!DC31</f>
        <v>0</v>
      </c>
      <c r="E12" s="144"/>
      <c r="F12" s="75">
        <f>IF(ISERROR(VLOOKUP(F$4, '4. Billing Determinants'!$B$19:$O$41, 10, FALSE)*'2. 2013 Continuity Schedule'!$DC$31), 0, VLOOKUP(F$4, '4. Billing Determinants'!$B$19:$O$41, 10, FALSE)*'2. 2013 Continuity Schedule'!$DC$31)</f>
        <v>0</v>
      </c>
      <c r="G12" s="75">
        <f>IF(ISERROR(VLOOKUP(G$4, '4. Billing Determinants'!$B$19:$O$41, 10, FALSE)*'2. 2013 Continuity Schedule'!$DC$31), 0, VLOOKUP(G$4, '4. Billing Determinants'!$B$19:$O$41, 10, FALSE)*'2. 2013 Continuity Schedule'!$DC$31)</f>
        <v>0</v>
      </c>
      <c r="H12" s="75">
        <f>IF(ISERROR(VLOOKUP(H$4, '4. Billing Determinants'!$B$19:$O$41, 10, FALSE)*'2. 2013 Continuity Schedule'!$DC$31), 0, VLOOKUP(H$4, '4. Billing Determinants'!$B$19:$O$41, 10, FALSE)*'2. 2013 Continuity Schedule'!$DC$31)</f>
        <v>0</v>
      </c>
      <c r="I12" s="75">
        <f>IF(ISERROR(VLOOKUP(I$4, '4. Billing Determinants'!$B$19:$O$41, 10, FALSE)*'2. 2013 Continuity Schedule'!$DC$31), 0, VLOOKUP(I$4, '4. Billing Determinants'!$B$19:$O$41, 10, FALSE)*'2. 2013 Continuity Schedule'!$DC$31)</f>
        <v>0</v>
      </c>
      <c r="J12" s="75">
        <f>IF(ISERROR(VLOOKUP(J$4, '4. Billing Determinants'!$B$19:$O$41, 10, FALSE)*'2. 2013 Continuity Schedule'!$DC$31), 0, VLOOKUP(J$4, '4. Billing Determinants'!$B$19:$O$41, 10, FALSE)*'2. 2013 Continuity Schedule'!$DC$31)</f>
        <v>0</v>
      </c>
      <c r="K12" s="75">
        <f>IF(ISERROR(VLOOKUP(K$4, '4. Billing Determinants'!$B$19:$O$41, 10, FALSE)*'2. 2013 Continuity Schedule'!$DC$31), 0, VLOOKUP(K$4, '4. Billing Determinants'!$B$19:$O$41, 10, FALSE)*'2. 2013 Continuity Schedule'!$DC$31)</f>
        <v>0</v>
      </c>
      <c r="L12" s="75">
        <f>IF(ISERROR(VLOOKUP(L$4, '4. Billing Determinants'!$B$19:$O$41, 10, FALSE)*'2. 2013 Continuity Schedule'!$DC$31), 0, VLOOKUP(L$4, '4. Billing Determinants'!$B$19:$O$41, 10, FALSE)*'2. 2013 Continuity Schedule'!$DC$31)</f>
        <v>0</v>
      </c>
      <c r="M12" s="75">
        <f>IF(ISERROR(VLOOKUP(M$4, '4. Billing Determinants'!$B$19:$O$41, 10, FALSE)*'2. 2013 Continuity Schedule'!$DC$31), 0, VLOOKUP(M$4, '4. Billing Determinants'!$B$19:$O$41, 10, FALSE)*'2. 2013 Continuity Schedule'!$DC$31)</f>
        <v>0</v>
      </c>
      <c r="N12" s="75">
        <f>IF(ISERROR(VLOOKUP(N$4, '4. Billing Determinants'!$B$19:$O$41, 10, FALSE)*'2. 2013 Continuity Schedule'!$DC$31), 0, VLOOKUP(N$4, '4. Billing Determinants'!$B$19:$O$41, 10, FALSE)*'2. 2013 Continuity Schedule'!$DC$31)</f>
        <v>0</v>
      </c>
      <c r="O12" s="75">
        <f>IF(ISERROR(VLOOKUP(O$4, '4. Billing Determinants'!$B$19:$O$41, 10, FALSE)*'2. 2013 Continuity Schedule'!$DC$31), 0, VLOOKUP(O$4, '4. Billing Determinants'!$B$19:$O$41, 10, FALSE)*'2. 2013 Continuity Schedule'!$DC$31)</f>
        <v>0</v>
      </c>
      <c r="P12" s="75">
        <f>IF(ISERROR(VLOOKUP(P$4, '4. Billing Determinants'!$B$19:$O$41, 10, FALSE)*'2. 2013 Continuity Schedule'!$DC$31), 0, VLOOKUP(P$4, '4. Billing Determinants'!$B$19:$O$41, 10, FALSE)*'2. 2013 Continuity Schedule'!$DC$31)</f>
        <v>0</v>
      </c>
      <c r="Q12" s="75">
        <f>IF(ISERROR(VLOOKUP(Q$4, '4. Billing Determinants'!$B$19:$O$41, 10, FALSE)*'2. 2013 Continuity Schedule'!$DC$31), 0, VLOOKUP(Q$4, '4. Billing Determinants'!$B$19:$O$41, 10, FALSE)*'2. 2013 Continuity Schedule'!$DC$31)</f>
        <v>0</v>
      </c>
      <c r="R12" s="75">
        <f>IF(ISERROR(VLOOKUP(R$4, '4. Billing Determinants'!$B$19:$O$41, 10, FALSE)*'2. 2013 Continuity Schedule'!$DC$31), 0, VLOOKUP(R$4, '4. Billing Determinants'!$B$19:$O$41, 10, FALSE)*'2. 2013 Continuity Schedule'!$DC$31)</f>
        <v>0</v>
      </c>
      <c r="S12" s="75">
        <f>IF(ISERROR(VLOOKUP(S$4, '4. Billing Determinants'!$B$19:$O$41, 10, FALSE)*'2. 2013 Continuity Schedule'!$DC$31), 0, VLOOKUP(S$4, '4. Billing Determinants'!$B$19:$O$41, 10, FALSE)*'2. 2013 Continuity Schedule'!$DC$31)</f>
        <v>0</v>
      </c>
      <c r="T12" s="75">
        <f>IF(ISERROR(VLOOKUP(T$4, '4. Billing Determinants'!$B$19:$O$41, 10, FALSE)*'2. 2013 Continuity Schedule'!$DC$31), 0, VLOOKUP(T$4, '4. Billing Determinants'!$B$19:$O$41, 10, FALSE)*'2. 2013 Continuity Schedule'!$DC$31)</f>
        <v>0</v>
      </c>
      <c r="U12" s="75">
        <f>IF(ISERROR(VLOOKUP(U$4, '4. Billing Determinants'!$B$19:$O$41, 10, FALSE)*'2. 2013 Continuity Schedule'!$DC$31), 0, VLOOKUP(U$4, '4. Billing Determinants'!$B$19:$O$41, 10, FALSE)*'2. 2013 Continuity Schedule'!$DC$31)</f>
        <v>0</v>
      </c>
      <c r="V12" s="75">
        <f>IF(ISERROR(VLOOKUP(V$4, '4. Billing Determinants'!$B$19:$O$41, 10, FALSE)*'2. 2013 Continuity Schedule'!$DC$31), 0, VLOOKUP(V$4, '4. Billing Determinants'!$B$19:$O$41, 10, FALSE)*'2. 2013 Continuity Schedule'!$DC$31)</f>
        <v>0</v>
      </c>
      <c r="W12" s="75">
        <f>IF(ISERROR(VLOOKUP(W$4, '4. Billing Determinants'!$B$19:$O$41, 10, FALSE)*'2. 2013 Continuity Schedule'!$DC$31), 0, VLOOKUP(W$4, '4. Billing Determinants'!$B$19:$O$41, 10, FALSE)*'2. 2013 Continuity Schedule'!$DC$31)</f>
        <v>0</v>
      </c>
      <c r="X12" s="75">
        <f>IF(ISERROR(VLOOKUP(X$4, '4. Billing Determinants'!$B$19:$O$41, 10, FALSE)*'2. 2013 Continuity Schedule'!$DC$31), 0, VLOOKUP(X$4, '4. Billing Determinants'!$B$19:$O$41, 10, FALSE)*'2. 2013 Continuity Schedule'!$DC$31)</f>
        <v>0</v>
      </c>
      <c r="Y12" s="75">
        <f>IF(ISERROR(VLOOKUP(Y$4, '4. Billing Determinants'!$B$19:$O$41, 10, FALSE)*'2. 2013 Continuity Schedule'!$DC$31), 0, VLOOKUP(Y$4, '4. Billing Determinants'!$B$19:$O$41, 10, FALSE)*'2. 2013 Continuity Schedule'!$DC$31)</f>
        <v>0</v>
      </c>
    </row>
    <row r="13" spans="2:25" x14ac:dyDescent="0.2">
      <c r="B13" s="77" t="s">
        <v>150</v>
      </c>
      <c r="C13" s="74">
        <v>1595</v>
      </c>
      <c r="D13" s="75">
        <f>'2. 2013 Continuity Schedule'!DC32</f>
        <v>22847.023848000026</v>
      </c>
      <c r="E13" s="144" t="s">
        <v>316</v>
      </c>
      <c r="F13" s="75">
        <f>IF(ISERROR(VLOOKUP(F$4, '4. Billing Determinants'!$B$19:$O$41, 11, FALSE)*'2. 2013 Continuity Schedule'!$DC$32), 0, VLOOKUP(F$4, '4. Billing Determinants'!$B$19:$O$41, 11, FALSE)*'2. 2013 Continuity Schedule'!$DC$32)</f>
        <v>9380.9879919888117</v>
      </c>
      <c r="G13" s="75">
        <f>IF(ISERROR(VLOOKUP(G$4, '4. Billing Determinants'!$B$19:$O$41, 11, FALSE)*'2. 2013 Continuity Schedule'!$DC$32), 0, VLOOKUP(G$4, '4. Billing Determinants'!$B$19:$O$41, 11, FALSE)*'2. 2013 Continuity Schedule'!$DC$32)</f>
        <v>3082.0635170952032</v>
      </c>
      <c r="H13" s="75">
        <f>IF(ISERROR(VLOOKUP(H$4, '4. Billing Determinants'!$B$19:$O$41, 11, FALSE)*'2. 2013 Continuity Schedule'!$DC$32), 0, VLOOKUP(H$4, '4. Billing Determinants'!$B$19:$O$41, 11, FALSE)*'2. 2013 Continuity Schedule'!$DC$32)</f>
        <v>10141.793886127212</v>
      </c>
      <c r="I13" s="75">
        <f>IF(ISERROR(VLOOKUP(I$4, '4. Billing Determinants'!$B$19:$O$41, 11, FALSE)*'2. 2013 Continuity Schedule'!$DC$32), 0, VLOOKUP(I$4, '4. Billing Determinants'!$B$19:$O$41, 11, FALSE)*'2. 2013 Continuity Schedule'!$DC$32)</f>
        <v>4.5694047696000055</v>
      </c>
      <c r="J13" s="75">
        <f>IF(ISERROR(VLOOKUP(J$4, '4. Billing Determinants'!$B$19:$O$41, 11, FALSE)*'2. 2013 Continuity Schedule'!$DC$32), 0, VLOOKUP(J$4, '4. Billing Determinants'!$B$19:$O$41, 11, FALSE)*'2. 2013 Continuity Schedule'!$DC$32)</f>
        <v>237.60904801920026</v>
      </c>
      <c r="K13" s="75">
        <f>IF(ISERROR(VLOOKUP(K$4, '4. Billing Determinants'!$B$19:$O$41, 11, FALSE)*'2. 2013 Continuity Schedule'!$DC$32), 0, VLOOKUP(K$4, '4. Billing Determinants'!$B$19:$O$41, 11, FALSE)*'2. 2013 Continuity Schedule'!$DC$32)</f>
        <v>0</v>
      </c>
      <c r="L13" s="75">
        <f>IF(ISERROR(VLOOKUP(L$4, '4. Billing Determinants'!$B$19:$O$41, 11, FALSE)*'2. 2013 Continuity Schedule'!$DC$32), 0, VLOOKUP(L$4, '4. Billing Determinants'!$B$19:$O$41, 11, FALSE)*'2. 2013 Continuity Schedule'!$DC$32)</f>
        <v>0</v>
      </c>
      <c r="M13" s="75">
        <f>IF(ISERROR(VLOOKUP(M$4, '4. Billing Determinants'!$B$19:$O$41, 11, FALSE)*'2. 2013 Continuity Schedule'!$DC$32), 0, VLOOKUP(M$4, '4. Billing Determinants'!$B$19:$O$41, 11, FALSE)*'2. 2013 Continuity Schedule'!$DC$32)</f>
        <v>0</v>
      </c>
      <c r="N13" s="75">
        <f>IF(ISERROR(VLOOKUP(N$4, '4. Billing Determinants'!$B$19:$O$41, 11, FALSE)*'2. 2013 Continuity Schedule'!$DC$32), 0, VLOOKUP(N$4, '4. Billing Determinants'!$B$19:$O$41, 11, FALSE)*'2. 2013 Continuity Schedule'!$DC$32)</f>
        <v>0</v>
      </c>
      <c r="O13" s="75">
        <f>IF(ISERROR(VLOOKUP(O$4, '4. Billing Determinants'!$B$19:$O$41, 11, FALSE)*'2. 2013 Continuity Schedule'!$DC$32), 0, VLOOKUP(O$4, '4. Billing Determinants'!$B$19:$O$41, 11, FALSE)*'2. 2013 Continuity Schedule'!$DC$32)</f>
        <v>0</v>
      </c>
      <c r="P13" s="75">
        <f>IF(ISERROR(VLOOKUP(P$4, '4. Billing Determinants'!$B$19:$O$41, 11, FALSE)*'2. 2013 Continuity Schedule'!$DC$32), 0, VLOOKUP(P$4, '4. Billing Determinants'!$B$19:$O$41, 11, FALSE)*'2. 2013 Continuity Schedule'!$DC$32)</f>
        <v>0</v>
      </c>
      <c r="Q13" s="75">
        <f>IF(ISERROR(VLOOKUP(Q$4, '4. Billing Determinants'!$B$19:$O$41, 11, FALSE)*'2. 2013 Continuity Schedule'!$DC$32), 0, VLOOKUP(Q$4, '4. Billing Determinants'!$B$19:$O$41, 11, FALSE)*'2. 2013 Continuity Schedule'!$DC$32)</f>
        <v>0</v>
      </c>
      <c r="R13" s="75">
        <f>IF(ISERROR(VLOOKUP(R$4, '4. Billing Determinants'!$B$19:$O$41, 11, FALSE)*'2. 2013 Continuity Schedule'!$DC$32), 0, VLOOKUP(R$4, '4. Billing Determinants'!$B$19:$O$41, 11, FALSE)*'2. 2013 Continuity Schedule'!$DC$32)</f>
        <v>0</v>
      </c>
      <c r="S13" s="75">
        <f>IF(ISERROR(VLOOKUP(S$4, '4. Billing Determinants'!$B$19:$O$41, 11, FALSE)*'2. 2013 Continuity Schedule'!$DC$32), 0, VLOOKUP(S$4, '4. Billing Determinants'!$B$19:$O$41, 11, FALSE)*'2. 2013 Continuity Schedule'!$DC$32)</f>
        <v>0</v>
      </c>
      <c r="T13" s="75">
        <f>IF(ISERROR(VLOOKUP(T$4, '4. Billing Determinants'!$B$19:$O$41, 11, FALSE)*'2. 2013 Continuity Schedule'!$DC$32), 0, VLOOKUP(T$4, '4. Billing Determinants'!$B$19:$O$41, 11, FALSE)*'2. 2013 Continuity Schedule'!$DC$32)</f>
        <v>0</v>
      </c>
      <c r="U13" s="75">
        <f>IF(ISERROR(VLOOKUP(U$4, '4. Billing Determinants'!$B$19:$O$41, 11, FALSE)*'2. 2013 Continuity Schedule'!$DC$32), 0, VLOOKUP(U$4, '4. Billing Determinants'!$B$19:$O$41, 11, FALSE)*'2. 2013 Continuity Schedule'!$DC$32)</f>
        <v>0</v>
      </c>
      <c r="V13" s="75">
        <f>IF(ISERROR(VLOOKUP(V$4, '4. Billing Determinants'!$B$19:$O$41, 11, FALSE)*'2. 2013 Continuity Schedule'!$DC$32), 0, VLOOKUP(V$4, '4. Billing Determinants'!$B$19:$O$41, 11, FALSE)*'2. 2013 Continuity Schedule'!$DC$32)</f>
        <v>0</v>
      </c>
      <c r="W13" s="75">
        <f>IF(ISERROR(VLOOKUP(W$4, '4. Billing Determinants'!$B$19:$O$41, 11, FALSE)*'2. 2013 Continuity Schedule'!$DC$32), 0, VLOOKUP(W$4, '4. Billing Determinants'!$B$19:$O$41, 11, FALSE)*'2. 2013 Continuity Schedule'!$DC$32)</f>
        <v>0</v>
      </c>
      <c r="X13" s="75">
        <f>IF(ISERROR(VLOOKUP(X$4, '4. Billing Determinants'!$B$19:$O$41, 11, FALSE)*'2. 2013 Continuity Schedule'!$DC$32), 0, VLOOKUP(X$4, '4. Billing Determinants'!$B$19:$O$41, 11, FALSE)*'2. 2013 Continuity Schedule'!$DC$32)</f>
        <v>0</v>
      </c>
      <c r="Y13" s="75">
        <f>IF(ISERROR(VLOOKUP(Y$4, '4. Billing Determinants'!$B$19:$O$41, 11, FALSE)*'2. 2013 Continuity Schedule'!$DC$32), 0, VLOOKUP(Y$4, '4. Billing Determinants'!$B$19:$O$41, 11, FALSE)*'2. 2013 Continuity Schedule'!$DC$32)</f>
        <v>0</v>
      </c>
    </row>
    <row r="14" spans="2:25" x14ac:dyDescent="0.2">
      <c r="B14" s="77" t="s">
        <v>151</v>
      </c>
      <c r="C14" s="74">
        <v>1595</v>
      </c>
      <c r="D14" s="75">
        <f>'2. 2013 Continuity Schedule'!DC33</f>
        <v>0</v>
      </c>
      <c r="E14" s="144"/>
      <c r="F14" s="75">
        <f>IF(ISERROR(VLOOKUP(F$4, '4. Billing Determinants'!$B$19:$O$41, 12, FALSE)*'2. 2013 Continuity Schedule'!$DC$33), 0, VLOOKUP(F$4, '4. Billing Determinants'!$B$19:$O$41, 12, FALSE)*'2. 2013 Continuity Schedule'!$DC$33)</f>
        <v>0</v>
      </c>
      <c r="G14" s="75">
        <f>IF(ISERROR(VLOOKUP(G$4, '4. Billing Determinants'!$B$19:$O$41, 12, FALSE)*'2. 2013 Continuity Schedule'!$DC$33), 0, VLOOKUP(G$4, '4. Billing Determinants'!$B$19:$O$41, 12, FALSE)*'2. 2013 Continuity Schedule'!$DC$33)</f>
        <v>0</v>
      </c>
      <c r="H14" s="75">
        <f>IF(ISERROR(VLOOKUP(H$4, '4. Billing Determinants'!$B$19:$O$41, 12, FALSE)*'2. 2013 Continuity Schedule'!$DC$33), 0, VLOOKUP(H$4, '4. Billing Determinants'!$B$19:$O$41, 12, FALSE)*'2. 2013 Continuity Schedule'!$DC$33)</f>
        <v>0</v>
      </c>
      <c r="I14" s="75">
        <f>IF(ISERROR(VLOOKUP(I$4, '4. Billing Determinants'!$B$19:$O$41, 12, FALSE)*'2. 2013 Continuity Schedule'!$DC$33), 0, VLOOKUP(I$4, '4. Billing Determinants'!$B$19:$O$41, 12, FALSE)*'2. 2013 Continuity Schedule'!$DC$33)</f>
        <v>0</v>
      </c>
      <c r="J14" s="75">
        <f>IF(ISERROR(VLOOKUP(J$4, '4. Billing Determinants'!$B$19:$O$41, 12, FALSE)*'2. 2013 Continuity Schedule'!$DC$33), 0, VLOOKUP(J$4, '4. Billing Determinants'!$B$19:$O$41, 12, FALSE)*'2. 2013 Continuity Schedule'!$DC$33)</f>
        <v>0</v>
      </c>
      <c r="K14" s="75">
        <f>IF(ISERROR(VLOOKUP(K$4, '4. Billing Determinants'!$B$19:$O$41, 12, FALSE)*'2. 2013 Continuity Schedule'!$DC$33), 0, VLOOKUP(K$4, '4. Billing Determinants'!$B$19:$O$41, 12, FALSE)*'2. 2013 Continuity Schedule'!$DC$33)</f>
        <v>0</v>
      </c>
      <c r="L14" s="75">
        <f>IF(ISERROR(VLOOKUP(L$4, '4. Billing Determinants'!$B$19:$O$41, 12, FALSE)*'2. 2013 Continuity Schedule'!$DC$33), 0, VLOOKUP(L$4, '4. Billing Determinants'!$B$19:$O$41, 12, FALSE)*'2. 2013 Continuity Schedule'!$DC$33)</f>
        <v>0</v>
      </c>
      <c r="M14" s="75">
        <f>IF(ISERROR(VLOOKUP(M$4, '4. Billing Determinants'!$B$19:$O$41, 12, FALSE)*'2. 2013 Continuity Schedule'!$DC$33), 0, VLOOKUP(M$4, '4. Billing Determinants'!$B$19:$O$41, 12, FALSE)*'2. 2013 Continuity Schedule'!$DC$33)</f>
        <v>0</v>
      </c>
      <c r="N14" s="75">
        <f>IF(ISERROR(VLOOKUP(N$4, '4. Billing Determinants'!$B$19:$O$41, 12, FALSE)*'2. 2013 Continuity Schedule'!$DC$33), 0, VLOOKUP(N$4, '4. Billing Determinants'!$B$19:$O$41, 12, FALSE)*'2. 2013 Continuity Schedule'!$DC$33)</f>
        <v>0</v>
      </c>
      <c r="O14" s="75">
        <f>IF(ISERROR(VLOOKUP(O$4, '4. Billing Determinants'!$B$19:$O$41, 12, FALSE)*'2. 2013 Continuity Schedule'!$DC$33), 0, VLOOKUP(O$4, '4. Billing Determinants'!$B$19:$O$41, 12, FALSE)*'2. 2013 Continuity Schedule'!$DC$33)</f>
        <v>0</v>
      </c>
      <c r="P14" s="75">
        <f>IF(ISERROR(VLOOKUP(P$4, '4. Billing Determinants'!$B$19:$O$41, 12, FALSE)*'2. 2013 Continuity Schedule'!$DC$33), 0, VLOOKUP(P$4, '4. Billing Determinants'!$B$19:$O$41, 12, FALSE)*'2. 2013 Continuity Schedule'!$DC$33)</f>
        <v>0</v>
      </c>
      <c r="Q14" s="75">
        <f>IF(ISERROR(VLOOKUP(Q$4, '4. Billing Determinants'!$B$19:$O$41, 12, FALSE)*'2. 2013 Continuity Schedule'!$DC$33), 0, VLOOKUP(Q$4, '4. Billing Determinants'!$B$19:$O$41, 12, FALSE)*'2. 2013 Continuity Schedule'!$DC$33)</f>
        <v>0</v>
      </c>
      <c r="R14" s="75">
        <f>IF(ISERROR(VLOOKUP(R$4, '4. Billing Determinants'!$B$19:$O$41, 12, FALSE)*'2. 2013 Continuity Schedule'!$DC$33), 0, VLOOKUP(R$4, '4. Billing Determinants'!$B$19:$O$41, 12, FALSE)*'2. 2013 Continuity Schedule'!$DC$33)</f>
        <v>0</v>
      </c>
      <c r="S14" s="75">
        <f>IF(ISERROR(VLOOKUP(S$4, '4. Billing Determinants'!$B$19:$O$41, 12, FALSE)*'2. 2013 Continuity Schedule'!$DC$33), 0, VLOOKUP(S$4, '4. Billing Determinants'!$B$19:$O$41, 12, FALSE)*'2. 2013 Continuity Schedule'!$DC$33)</f>
        <v>0</v>
      </c>
      <c r="T14" s="75">
        <f>IF(ISERROR(VLOOKUP(T$4, '4. Billing Determinants'!$B$19:$O$41, 12, FALSE)*'2. 2013 Continuity Schedule'!$DC$33), 0, VLOOKUP(T$4, '4. Billing Determinants'!$B$19:$O$41, 12, FALSE)*'2. 2013 Continuity Schedule'!$DC$33)</f>
        <v>0</v>
      </c>
      <c r="U14" s="75">
        <f>IF(ISERROR(VLOOKUP(U$4, '4. Billing Determinants'!$B$19:$O$41, 12, FALSE)*'2. 2013 Continuity Schedule'!$DC$33), 0, VLOOKUP(U$4, '4. Billing Determinants'!$B$19:$O$41, 12, FALSE)*'2. 2013 Continuity Schedule'!$DC$33)</f>
        <v>0</v>
      </c>
      <c r="V14" s="75">
        <f>IF(ISERROR(VLOOKUP(V$4, '4. Billing Determinants'!$B$19:$O$41, 12, FALSE)*'2. 2013 Continuity Schedule'!$DC$33), 0, VLOOKUP(V$4, '4. Billing Determinants'!$B$19:$O$41, 12, FALSE)*'2. 2013 Continuity Schedule'!$DC$33)</f>
        <v>0</v>
      </c>
      <c r="W14" s="75">
        <f>IF(ISERROR(VLOOKUP(W$4, '4. Billing Determinants'!$B$19:$O$41, 12, FALSE)*'2. 2013 Continuity Schedule'!$DC$33), 0, VLOOKUP(W$4, '4. Billing Determinants'!$B$19:$O$41, 12, FALSE)*'2. 2013 Continuity Schedule'!$DC$33)</f>
        <v>0</v>
      </c>
      <c r="X14" s="75">
        <f>IF(ISERROR(VLOOKUP(X$4, '4. Billing Determinants'!$B$19:$O$41, 12, FALSE)*'2. 2013 Continuity Schedule'!$DC$33), 0, VLOOKUP(X$4, '4. Billing Determinants'!$B$19:$O$41, 12, FALSE)*'2. 2013 Continuity Schedule'!$DC$33)</f>
        <v>0</v>
      </c>
      <c r="Y14" s="75">
        <f>IF(ISERROR(VLOOKUP(Y$4, '4. Billing Determinants'!$B$19:$O$41, 12, FALSE)*'2. 2013 Continuity Schedule'!$DC$33), 0, VLOOKUP(Y$4, '4. Billing Determinants'!$B$19:$O$41, 12, FALSE)*'2. 2013 Continuity Schedule'!$DC$33)</f>
        <v>0</v>
      </c>
    </row>
    <row r="15" spans="2:25" x14ac:dyDescent="0.2">
      <c r="B15" s="77" t="s">
        <v>280</v>
      </c>
      <c r="C15" s="74">
        <v>1595</v>
      </c>
      <c r="D15" s="75">
        <f>'2. 2013 Continuity Schedule'!DC34</f>
        <v>-6764.8137310000275</v>
      </c>
      <c r="E15" s="144" t="s">
        <v>316</v>
      </c>
      <c r="F15" s="75">
        <f>IF(ISERROR(VLOOKUP(F$4, '4. Billing Determinants'!$B$19:$O$41, 13, FALSE)*'2. 2013 Continuity Schedule'!$DC$34), 0, VLOOKUP(F$4, '4. Billing Determinants'!$B$19:$O$41, 13, FALSE)*'2. 2013 Continuity Schedule'!$DC$34)</f>
        <v>-2777.6325179486116</v>
      </c>
      <c r="G15" s="75">
        <f>IF(ISERROR(VLOOKUP(G$4, '4. Billing Determinants'!$B$19:$O$41, 13, FALSE)*'2. 2013 Continuity Schedule'!$DC$34), 0, VLOOKUP(G$4, '4. Billing Determinants'!$B$19:$O$41, 13, FALSE)*'2. 2013 Continuity Schedule'!$DC$34)</f>
        <v>-912.57337231190365</v>
      </c>
      <c r="H15" s="75">
        <f>IF(ISERROR(VLOOKUP(H$4, '4. Billing Determinants'!$B$19:$O$41, 13, FALSE)*'2. 2013 Continuity Schedule'!$DC$34), 0, VLOOKUP(H$4, '4. Billing Determinants'!$B$19:$O$41, 13, FALSE)*'2. 2013 Continuity Schedule'!$DC$34)</f>
        <v>-3002.9008151909125</v>
      </c>
      <c r="I15" s="75">
        <f>IF(ISERROR(VLOOKUP(I$4, '4. Billing Determinants'!$B$19:$O$41, 13, FALSE)*'2. 2013 Continuity Schedule'!$DC$34), 0, VLOOKUP(I$4, '4. Billing Determinants'!$B$19:$O$41, 13, FALSE)*'2. 2013 Continuity Schedule'!$DC$34)</f>
        <v>-1.3529627462000056</v>
      </c>
      <c r="J15" s="75">
        <f>IF(ISERROR(VLOOKUP(J$4, '4. Billing Determinants'!$B$19:$O$41, 13, FALSE)*'2. 2013 Continuity Schedule'!$DC$34), 0, VLOOKUP(J$4, '4. Billing Determinants'!$B$19:$O$41, 13, FALSE)*'2. 2013 Continuity Schedule'!$DC$34)</f>
        <v>-70.354062802400279</v>
      </c>
      <c r="K15" s="75">
        <f>IF(ISERROR(VLOOKUP(K$4, '4. Billing Determinants'!$B$19:$O$41, 13, FALSE)*'2. 2013 Continuity Schedule'!$DC$34), 0, VLOOKUP(K$4, '4. Billing Determinants'!$B$19:$O$41, 13, FALSE)*'2. 2013 Continuity Schedule'!$DC$34)</f>
        <v>0</v>
      </c>
      <c r="L15" s="75">
        <f>IF(ISERROR(VLOOKUP(L$4, '4. Billing Determinants'!$B$19:$O$41, 13, FALSE)*'2. 2013 Continuity Schedule'!$DC$34), 0, VLOOKUP(L$4, '4. Billing Determinants'!$B$19:$O$41, 13, FALSE)*'2. 2013 Continuity Schedule'!$DC$34)</f>
        <v>0</v>
      </c>
      <c r="M15" s="75">
        <f>IF(ISERROR(VLOOKUP(M$4, '4. Billing Determinants'!$B$19:$O$41, 13, FALSE)*'2. 2013 Continuity Schedule'!$DC$34), 0, VLOOKUP(M$4, '4. Billing Determinants'!$B$19:$O$41, 13, FALSE)*'2. 2013 Continuity Schedule'!$DC$34)</f>
        <v>0</v>
      </c>
      <c r="N15" s="75">
        <f>IF(ISERROR(VLOOKUP(N$4, '4. Billing Determinants'!$B$19:$O$41, 13, FALSE)*'2. 2013 Continuity Schedule'!$DC$34), 0, VLOOKUP(N$4, '4. Billing Determinants'!$B$19:$O$41, 13, FALSE)*'2. 2013 Continuity Schedule'!$DC$34)</f>
        <v>0</v>
      </c>
      <c r="O15" s="75">
        <f>IF(ISERROR(VLOOKUP(O$4, '4. Billing Determinants'!$B$19:$O$41, 13, FALSE)*'2. 2013 Continuity Schedule'!$DC$34), 0, VLOOKUP(O$4, '4. Billing Determinants'!$B$19:$O$41, 13, FALSE)*'2. 2013 Continuity Schedule'!$DC$34)</f>
        <v>0</v>
      </c>
      <c r="P15" s="75">
        <f>IF(ISERROR(VLOOKUP(P$4, '4. Billing Determinants'!$B$19:$O$41, 13, FALSE)*'2. 2013 Continuity Schedule'!$DC$34), 0, VLOOKUP(P$4, '4. Billing Determinants'!$B$19:$O$41, 13, FALSE)*'2. 2013 Continuity Schedule'!$DC$34)</f>
        <v>0</v>
      </c>
      <c r="Q15" s="75">
        <f>IF(ISERROR(VLOOKUP(Q$4, '4. Billing Determinants'!$B$19:$O$41, 13, FALSE)*'2. 2013 Continuity Schedule'!$DC$34), 0, VLOOKUP(Q$4, '4. Billing Determinants'!$B$19:$O$41, 13, FALSE)*'2. 2013 Continuity Schedule'!$DC$34)</f>
        <v>0</v>
      </c>
      <c r="R15" s="75">
        <f>IF(ISERROR(VLOOKUP(R$4, '4. Billing Determinants'!$B$19:$O$41, 13, FALSE)*'2. 2013 Continuity Schedule'!$DC$34), 0, VLOOKUP(R$4, '4. Billing Determinants'!$B$19:$O$41, 13, FALSE)*'2. 2013 Continuity Schedule'!$DC$34)</f>
        <v>0</v>
      </c>
      <c r="S15" s="75">
        <f>IF(ISERROR(VLOOKUP(S$4, '4. Billing Determinants'!$B$19:$O$41, 13, FALSE)*'2. 2013 Continuity Schedule'!$DC$34), 0, VLOOKUP(S$4, '4. Billing Determinants'!$B$19:$O$41, 13, FALSE)*'2. 2013 Continuity Schedule'!$DC$34)</f>
        <v>0</v>
      </c>
      <c r="T15" s="75">
        <f>IF(ISERROR(VLOOKUP(T$4, '4. Billing Determinants'!$B$19:$O$41, 13, FALSE)*'2. 2013 Continuity Schedule'!$DC$34), 0, VLOOKUP(T$4, '4. Billing Determinants'!$B$19:$O$41, 13, FALSE)*'2. 2013 Continuity Schedule'!$DC$34)</f>
        <v>0</v>
      </c>
      <c r="U15" s="75">
        <f>IF(ISERROR(VLOOKUP(U$4, '4. Billing Determinants'!$B$19:$O$41, 13, FALSE)*'2. 2013 Continuity Schedule'!$DC$34), 0, VLOOKUP(U$4, '4. Billing Determinants'!$B$19:$O$41, 13, FALSE)*'2. 2013 Continuity Schedule'!$DC$34)</f>
        <v>0</v>
      </c>
      <c r="V15" s="75">
        <f>IF(ISERROR(VLOOKUP(V$4, '4. Billing Determinants'!$B$19:$O$41, 13, FALSE)*'2. 2013 Continuity Schedule'!$DC$34), 0, VLOOKUP(V$4, '4. Billing Determinants'!$B$19:$O$41, 13, FALSE)*'2. 2013 Continuity Schedule'!$DC$34)</f>
        <v>0</v>
      </c>
      <c r="W15" s="75">
        <f>IF(ISERROR(VLOOKUP(W$4, '4. Billing Determinants'!$B$19:$O$41, 13, FALSE)*'2. 2013 Continuity Schedule'!$DC$34), 0, VLOOKUP(W$4, '4. Billing Determinants'!$B$19:$O$41, 13, FALSE)*'2. 2013 Continuity Schedule'!$DC$34)</f>
        <v>0</v>
      </c>
      <c r="X15" s="75">
        <f>IF(ISERROR(VLOOKUP(X$4, '4. Billing Determinants'!$B$19:$O$41, 13, FALSE)*'2. 2013 Continuity Schedule'!$DC$34), 0, VLOOKUP(X$4, '4. Billing Determinants'!$B$19:$O$41, 13, FALSE)*'2. 2013 Continuity Schedule'!$DC$34)</f>
        <v>0</v>
      </c>
      <c r="Y15" s="75">
        <f>IF(ISERROR(VLOOKUP(Y$4, '4. Billing Determinants'!$B$19:$O$41, 13, FALSE)*'2. 2013 Continuity Schedule'!$DC$34), 0, VLOOKUP(Y$4, '4. Billing Determinants'!$B$19:$O$41, 13, FALSE)*'2. 2013 Continuity Schedule'!$DC$34)</f>
        <v>0</v>
      </c>
    </row>
    <row r="16" spans="2:25" s="61" customFormat="1" x14ac:dyDescent="0.2">
      <c r="B16" s="93" t="s">
        <v>194</v>
      </c>
      <c r="C16" s="93"/>
      <c r="D16" s="94">
        <f>SUM(D5:D15)-D10</f>
        <v>-766169.85813399998</v>
      </c>
      <c r="E16" s="106"/>
      <c r="F16" s="94">
        <f>SUM(F5:F15)-F10</f>
        <v>-328871.22118283866</v>
      </c>
      <c r="G16" s="94">
        <f t="shared" ref="G16:Y16" si="0">SUM(G5:G15)-G10</f>
        <v>-111149.98923512269</v>
      </c>
      <c r="H16" s="94">
        <f t="shared" si="0"/>
        <v>-317564.39328542526</v>
      </c>
      <c r="I16" s="94">
        <f t="shared" si="0"/>
        <v>-60.442035965542068</v>
      </c>
      <c r="J16" s="94">
        <f t="shared" si="0"/>
        <v>-8523.8123946478427</v>
      </c>
      <c r="K16" s="94">
        <f t="shared" si="0"/>
        <v>0</v>
      </c>
      <c r="L16" s="94">
        <f t="shared" si="0"/>
        <v>0</v>
      </c>
      <c r="M16" s="94">
        <f t="shared" si="0"/>
        <v>0</v>
      </c>
      <c r="N16" s="94">
        <f t="shared" si="0"/>
        <v>0</v>
      </c>
      <c r="O16" s="94">
        <f t="shared" si="0"/>
        <v>0</v>
      </c>
      <c r="P16" s="94">
        <f t="shared" si="0"/>
        <v>0</v>
      </c>
      <c r="Q16" s="94">
        <f t="shared" si="0"/>
        <v>0</v>
      </c>
      <c r="R16" s="94">
        <f t="shared" si="0"/>
        <v>0</v>
      </c>
      <c r="S16" s="94">
        <f t="shared" si="0"/>
        <v>0</v>
      </c>
      <c r="T16" s="94">
        <f t="shared" si="0"/>
        <v>0</v>
      </c>
      <c r="U16" s="94">
        <f t="shared" si="0"/>
        <v>0</v>
      </c>
      <c r="V16" s="94">
        <f t="shared" si="0"/>
        <v>0</v>
      </c>
      <c r="W16" s="94">
        <f t="shared" si="0"/>
        <v>0</v>
      </c>
      <c r="X16" s="94">
        <f t="shared" si="0"/>
        <v>0</v>
      </c>
      <c r="Y16" s="94">
        <f t="shared" si="0"/>
        <v>0</v>
      </c>
    </row>
    <row r="17" spans="2:25" ht="8.25" customHeight="1" x14ac:dyDescent="0.2">
      <c r="B17" s="78"/>
      <c r="C17" s="78"/>
      <c r="D17" s="79"/>
      <c r="E17" s="92"/>
    </row>
    <row r="18" spans="2:25" x14ac:dyDescent="0.2">
      <c r="B18" s="73" t="s">
        <v>14</v>
      </c>
      <c r="C18" s="74">
        <v>1508</v>
      </c>
      <c r="D18" s="75">
        <f>'2. 2013 Continuity Schedule'!DC41</f>
        <v>0</v>
      </c>
      <c r="E18" s="144"/>
      <c r="F18" s="75">
        <f>IFERROR(IF(F$4="",0,IF($E18="kWh",VLOOKUP(F$4,'4. Billing Determinants'!$B$19:$O$41,4,0)/'4. Billing Determinants'!$E$41*$D18,IF($E18="kW",VLOOKUP(F$4,'4. Billing Determinants'!$B$19:$O$41,5,0)/'4. Billing Determinants'!$F$41*$D18,IF($E18="Non-RPP kWh",VLOOKUP(F$4,'4. Billing Determinants'!$B$19:$O$41,6,0)/'4. Billing Determinants'!$G$41*$D18,IF($E18="Distribution Rev.",VLOOKUP(F$4,'4. Billing Determinants'!$B$19:$O$41,8,0)/'4. Billing Determinants'!$I$41*$D18, VLOOKUP(F$4,'4. Billing Determinants'!$B$19:$O$41,3,0)/'4. Billing Determinants'!$D$41*$D18))))),0)</f>
        <v>0</v>
      </c>
      <c r="G18" s="75">
        <f>IFERROR(IF(G$4="",0,IF($E18="kWh",VLOOKUP(G$4,'4. Billing Determinants'!$B$19:$O$41,4,0)/'4. Billing Determinants'!$E$41*$D18,IF($E18="kW",VLOOKUP(G$4,'4. Billing Determinants'!$B$19:$O$41,5,0)/'4. Billing Determinants'!$F$41*$D18,IF($E18="Non-RPP kWh",VLOOKUP(G$4,'4. Billing Determinants'!$B$19:$O$41,6,0)/'4. Billing Determinants'!$G$41*$D18,IF($E18="Distribution Rev.",VLOOKUP(G$4,'4. Billing Determinants'!$B$19:$O$41,8,0)/'4. Billing Determinants'!$I$41*$D18, VLOOKUP(G$4,'4. Billing Determinants'!$B$19:$O$41,3,0)/'4. Billing Determinants'!$D$41*$D18))))),0)</f>
        <v>0</v>
      </c>
      <c r="H18" s="75">
        <f>IFERROR(IF(H$4="",0,IF($E18="kWh",VLOOKUP(H$4,'4. Billing Determinants'!$B$19:$O$41,4,0)/'4. Billing Determinants'!$E$41*$D18,IF($E18="kW",VLOOKUP(H$4,'4. Billing Determinants'!$B$19:$O$41,5,0)/'4. Billing Determinants'!$F$41*$D18,IF($E18="Non-RPP kWh",VLOOKUP(H$4,'4. Billing Determinants'!$B$19:$O$41,6,0)/'4. Billing Determinants'!$G$41*$D18,IF($E18="Distribution Rev.",VLOOKUP(H$4,'4. Billing Determinants'!$B$19:$O$41,8,0)/'4. Billing Determinants'!$I$41*$D18, VLOOKUP(H$4,'4. Billing Determinants'!$B$19:$O$41,3,0)/'4. Billing Determinants'!$D$41*$D18))))),0)</f>
        <v>0</v>
      </c>
      <c r="I18" s="75">
        <f>IFERROR(IF(I$4="",0,IF($E18="kWh",VLOOKUP(I$4,'4. Billing Determinants'!$B$19:$O$41,4,0)/'4. Billing Determinants'!$E$41*$D18,IF($E18="kW",VLOOKUP(I$4,'4. Billing Determinants'!$B$19:$O$41,5,0)/'4. Billing Determinants'!$F$41*$D18,IF($E18="Non-RPP kWh",VLOOKUP(I$4,'4. Billing Determinants'!$B$19:$O$41,6,0)/'4. Billing Determinants'!$G$41*$D18,IF($E18="Distribution Rev.",VLOOKUP(I$4,'4. Billing Determinants'!$B$19:$O$41,8,0)/'4. Billing Determinants'!$I$41*$D18, VLOOKUP(I$4,'4. Billing Determinants'!$B$19:$O$41,3,0)/'4. Billing Determinants'!$D$41*$D18))))),0)</f>
        <v>0</v>
      </c>
      <c r="J18" s="75">
        <f>IFERROR(IF(J$4="",0,IF($E18="kWh",VLOOKUP(J$4,'4. Billing Determinants'!$B$19:$O$41,4,0)/'4. Billing Determinants'!$E$41*$D18,IF($E18="kW",VLOOKUP(J$4,'4. Billing Determinants'!$B$19:$O$41,5,0)/'4. Billing Determinants'!$F$41*$D18,IF($E18="Non-RPP kWh",VLOOKUP(J$4,'4. Billing Determinants'!$B$19:$O$41,6,0)/'4. Billing Determinants'!$G$41*$D18,IF($E18="Distribution Rev.",VLOOKUP(J$4,'4. Billing Determinants'!$B$19:$O$41,8,0)/'4. Billing Determinants'!$I$41*$D18, VLOOKUP(J$4,'4. Billing Determinants'!$B$19:$O$41,3,0)/'4. Billing Determinants'!$D$41*$D18))))),0)</f>
        <v>0</v>
      </c>
      <c r="K18" s="75">
        <f>IFERROR(IF(K$4="",0,IF($E18="kWh",VLOOKUP(K$4,'4. Billing Determinants'!$B$19:$O$41,4,0)/'4. Billing Determinants'!$E$41*$D18,IF($E18="kW",VLOOKUP(K$4,'4. Billing Determinants'!$B$19:$O$41,5,0)/'4. Billing Determinants'!$F$41*$D18,IF($E18="Non-RPP kWh",VLOOKUP(K$4,'4. Billing Determinants'!$B$19:$O$41,6,0)/'4. Billing Determinants'!$G$41*$D18,IF($E18="Distribution Rev.",VLOOKUP(K$4,'4. Billing Determinants'!$B$19:$O$41,8,0)/'4. Billing Determinants'!$I$41*$D18, VLOOKUP(K$4,'4. Billing Determinants'!$B$19:$O$41,3,0)/'4. Billing Determinants'!$D$41*$D18))))),0)</f>
        <v>0</v>
      </c>
      <c r="L18" s="75">
        <f>IFERROR(IF(L$4="",0,IF($E18="kWh",VLOOKUP(L$4,'4. Billing Determinants'!$B$19:$O$41,4,0)/'4. Billing Determinants'!$E$41*$D18,IF($E18="kW",VLOOKUP(L$4,'4. Billing Determinants'!$B$19:$O$41,5,0)/'4. Billing Determinants'!$F$41*$D18,IF($E18="Non-RPP kWh",VLOOKUP(L$4,'4. Billing Determinants'!$B$19:$O$41,6,0)/'4. Billing Determinants'!$G$41*$D18,IF($E18="Distribution Rev.",VLOOKUP(L$4,'4. Billing Determinants'!$B$19:$O$41,8,0)/'4. Billing Determinants'!$I$41*$D18, VLOOKUP(L$4,'4. Billing Determinants'!$B$19:$O$41,3,0)/'4. Billing Determinants'!$D$41*$D18))))),0)</f>
        <v>0</v>
      </c>
      <c r="M18" s="75">
        <f>IFERROR(IF(M$4="",0,IF($E18="kWh",VLOOKUP(M$4,'4. Billing Determinants'!$B$19:$O$41,4,0)/'4. Billing Determinants'!$E$41*$D18,IF($E18="kW",VLOOKUP(M$4,'4. Billing Determinants'!$B$19:$O$41,5,0)/'4. Billing Determinants'!$F$41*$D18,IF($E18="Non-RPP kWh",VLOOKUP(M$4,'4. Billing Determinants'!$B$19:$O$41,6,0)/'4. Billing Determinants'!$G$41*$D18,IF($E18="Distribution Rev.",VLOOKUP(M$4,'4. Billing Determinants'!$B$19:$O$41,8,0)/'4. Billing Determinants'!$I$41*$D18, VLOOKUP(M$4,'4. Billing Determinants'!$B$19:$O$41,3,0)/'4. Billing Determinants'!$D$41*$D18))))),0)</f>
        <v>0</v>
      </c>
      <c r="N18" s="75">
        <f>IFERROR(IF(N$4="",0,IF($E18="kWh",VLOOKUP(N$4,'4. Billing Determinants'!$B$19:$O$41,4,0)/'4. Billing Determinants'!$E$41*$D18,IF($E18="kW",VLOOKUP(N$4,'4. Billing Determinants'!$B$19:$O$41,5,0)/'4. Billing Determinants'!$F$41*$D18,IF($E18="Non-RPP kWh",VLOOKUP(N$4,'4. Billing Determinants'!$B$19:$O$41,6,0)/'4. Billing Determinants'!$G$41*$D18,IF($E18="Distribution Rev.",VLOOKUP(N$4,'4. Billing Determinants'!$B$19:$O$41,8,0)/'4. Billing Determinants'!$I$41*$D18, VLOOKUP(N$4,'4. Billing Determinants'!$B$19:$O$41,3,0)/'4. Billing Determinants'!$D$41*$D18))))),0)</f>
        <v>0</v>
      </c>
      <c r="O18" s="75">
        <f>IFERROR(IF(O$4="",0,IF($E18="kWh",VLOOKUP(O$4,'4. Billing Determinants'!$B$19:$O$41,4,0)/'4. Billing Determinants'!$E$41*$D18,IF($E18="kW",VLOOKUP(O$4,'4. Billing Determinants'!$B$19:$O$41,5,0)/'4. Billing Determinants'!$F$41*$D18,IF($E18="Non-RPP kWh",VLOOKUP(O$4,'4. Billing Determinants'!$B$19:$O$41,6,0)/'4. Billing Determinants'!$G$41*$D18,IF($E18="Distribution Rev.",VLOOKUP(O$4,'4. Billing Determinants'!$B$19:$O$41,8,0)/'4. Billing Determinants'!$I$41*$D18, VLOOKUP(O$4,'4. Billing Determinants'!$B$19:$O$41,3,0)/'4. Billing Determinants'!$D$41*$D18))))),0)</f>
        <v>0</v>
      </c>
      <c r="P18" s="75">
        <f>IFERROR(IF(P$4="",0,IF($E18="kWh",VLOOKUP(P$4,'4. Billing Determinants'!$B$19:$O$41,4,0)/'4. Billing Determinants'!$E$41*$D18,IF($E18="kW",VLOOKUP(P$4,'4. Billing Determinants'!$B$19:$O$41,5,0)/'4. Billing Determinants'!$F$41*$D18,IF($E18="Non-RPP kWh",VLOOKUP(P$4,'4. Billing Determinants'!$B$19:$O$41,6,0)/'4. Billing Determinants'!$G$41*$D18,IF($E18="Distribution Rev.",VLOOKUP(P$4,'4. Billing Determinants'!$B$19:$O$41,8,0)/'4. Billing Determinants'!$I$41*$D18, VLOOKUP(P$4,'4. Billing Determinants'!$B$19:$O$41,3,0)/'4. Billing Determinants'!$D$41*$D18))))),0)</f>
        <v>0</v>
      </c>
      <c r="Q18" s="75">
        <f>IFERROR(IF(Q$4="",0,IF($E18="kWh",VLOOKUP(Q$4,'4. Billing Determinants'!$B$19:$O$41,4,0)/'4. Billing Determinants'!$E$41*$D18,IF($E18="kW",VLOOKUP(Q$4,'4. Billing Determinants'!$B$19:$O$41,5,0)/'4. Billing Determinants'!$F$41*$D18,IF($E18="Non-RPP kWh",VLOOKUP(Q$4,'4. Billing Determinants'!$B$19:$O$41,6,0)/'4. Billing Determinants'!$G$41*$D18,IF($E18="Distribution Rev.",VLOOKUP(Q$4,'4. Billing Determinants'!$B$19:$O$41,8,0)/'4. Billing Determinants'!$I$41*$D18, VLOOKUP(Q$4,'4. Billing Determinants'!$B$19:$O$41,3,0)/'4. Billing Determinants'!$D$41*$D18))))),0)</f>
        <v>0</v>
      </c>
      <c r="R18" s="75">
        <f>IFERROR(IF(R$4="",0,IF($E18="kWh",VLOOKUP(R$4,'4. Billing Determinants'!$B$19:$O$41,4,0)/'4. Billing Determinants'!$E$41*$D18,IF($E18="kW",VLOOKUP(R$4,'4. Billing Determinants'!$B$19:$O$41,5,0)/'4. Billing Determinants'!$F$41*$D18,IF($E18="Non-RPP kWh",VLOOKUP(R$4,'4. Billing Determinants'!$B$19:$O$41,6,0)/'4. Billing Determinants'!$G$41*$D18,IF($E18="Distribution Rev.",VLOOKUP(R$4,'4. Billing Determinants'!$B$19:$O$41,8,0)/'4. Billing Determinants'!$I$41*$D18, VLOOKUP(R$4,'4. Billing Determinants'!$B$19:$O$41,3,0)/'4. Billing Determinants'!$D$41*$D18))))),0)</f>
        <v>0</v>
      </c>
      <c r="S18" s="75">
        <f>IFERROR(IF(S$4="",0,IF($E18="kWh",VLOOKUP(S$4,'4. Billing Determinants'!$B$19:$O$41,4,0)/'4. Billing Determinants'!$E$41*$D18,IF($E18="kW",VLOOKUP(S$4,'4. Billing Determinants'!$B$19:$O$41,5,0)/'4. Billing Determinants'!$F$41*$D18,IF($E18="Non-RPP kWh",VLOOKUP(S$4,'4. Billing Determinants'!$B$19:$O$41,6,0)/'4. Billing Determinants'!$G$41*$D18,IF($E18="Distribution Rev.",VLOOKUP(S$4,'4. Billing Determinants'!$B$19:$O$41,8,0)/'4. Billing Determinants'!$I$41*$D18, VLOOKUP(S$4,'4. Billing Determinants'!$B$19:$O$41,3,0)/'4. Billing Determinants'!$D$41*$D18))))),0)</f>
        <v>0</v>
      </c>
      <c r="T18" s="75">
        <f>IFERROR(IF(T$4="",0,IF($E18="kWh",VLOOKUP(T$4,'4. Billing Determinants'!$B$19:$O$41,4,0)/'4. Billing Determinants'!$E$41*$D18,IF($E18="kW",VLOOKUP(T$4,'4. Billing Determinants'!$B$19:$O$41,5,0)/'4. Billing Determinants'!$F$41*$D18,IF($E18="Non-RPP kWh",VLOOKUP(T$4,'4. Billing Determinants'!$B$19:$O$41,6,0)/'4. Billing Determinants'!$G$41*$D18,IF($E18="Distribution Rev.",VLOOKUP(T$4,'4. Billing Determinants'!$B$19:$O$41,8,0)/'4. Billing Determinants'!$I$41*$D18, VLOOKUP(T$4,'4. Billing Determinants'!$B$19:$O$41,3,0)/'4. Billing Determinants'!$D$41*$D18))))),0)</f>
        <v>0</v>
      </c>
      <c r="U18" s="75">
        <f>IFERROR(IF(U$4="",0,IF($E18="kWh",VLOOKUP(U$4,'4. Billing Determinants'!$B$19:$O$41,4,0)/'4. Billing Determinants'!$E$41*$D18,IF($E18="kW",VLOOKUP(U$4,'4. Billing Determinants'!$B$19:$O$41,5,0)/'4. Billing Determinants'!$F$41*$D18,IF($E18="Non-RPP kWh",VLOOKUP(U$4,'4. Billing Determinants'!$B$19:$O$41,6,0)/'4. Billing Determinants'!$G$41*$D18,IF($E18="Distribution Rev.",VLOOKUP(U$4,'4. Billing Determinants'!$B$19:$O$41,8,0)/'4. Billing Determinants'!$I$41*$D18, VLOOKUP(U$4,'4. Billing Determinants'!$B$19:$O$41,3,0)/'4. Billing Determinants'!$D$41*$D18))))),0)</f>
        <v>0</v>
      </c>
      <c r="V18" s="75">
        <f>IFERROR(IF(V$4="",0,IF($E18="kWh",VLOOKUP(V$4,'4. Billing Determinants'!$B$19:$O$41,4,0)/'4. Billing Determinants'!$E$41*$D18,IF($E18="kW",VLOOKUP(V$4,'4. Billing Determinants'!$B$19:$O$41,5,0)/'4. Billing Determinants'!$F$41*$D18,IF($E18="Non-RPP kWh",VLOOKUP(V$4,'4. Billing Determinants'!$B$19:$O$41,6,0)/'4. Billing Determinants'!$G$41*$D18,IF($E18="Distribution Rev.",VLOOKUP(V$4,'4. Billing Determinants'!$B$19:$O$41,8,0)/'4. Billing Determinants'!$I$41*$D18, VLOOKUP(V$4,'4. Billing Determinants'!$B$19:$O$41,3,0)/'4. Billing Determinants'!$D$41*$D18))))),0)</f>
        <v>0</v>
      </c>
      <c r="W18" s="75">
        <f>IFERROR(IF(W$4="",0,IF($E18="kWh",VLOOKUP(W$4,'4. Billing Determinants'!$B$19:$O$41,4,0)/'4. Billing Determinants'!$E$41*$D18,IF($E18="kW",VLOOKUP(W$4,'4. Billing Determinants'!$B$19:$O$41,5,0)/'4. Billing Determinants'!$F$41*$D18,IF($E18="Non-RPP kWh",VLOOKUP(W$4,'4. Billing Determinants'!$B$19:$O$41,6,0)/'4. Billing Determinants'!$G$41*$D18,IF($E18="Distribution Rev.",VLOOKUP(W$4,'4. Billing Determinants'!$B$19:$O$41,8,0)/'4. Billing Determinants'!$I$41*$D18, VLOOKUP(W$4,'4. Billing Determinants'!$B$19:$O$41,3,0)/'4. Billing Determinants'!$D$41*$D18))))),0)</f>
        <v>0</v>
      </c>
      <c r="X18" s="75">
        <f>IFERROR(IF(X$4="",0,IF($E18="kWh",VLOOKUP(X$4,'4. Billing Determinants'!$B$19:$O$41,4,0)/'4. Billing Determinants'!$E$41*$D18,IF($E18="kW",VLOOKUP(X$4,'4. Billing Determinants'!$B$19:$O$41,5,0)/'4. Billing Determinants'!$F$41*$D18,IF($E18="Non-RPP kWh",VLOOKUP(X$4,'4. Billing Determinants'!$B$19:$O$41,6,0)/'4. Billing Determinants'!$G$41*$D18,IF($E18="Distribution Rev.",VLOOKUP(X$4,'4. Billing Determinants'!$B$19:$O$41,8,0)/'4. Billing Determinants'!$I$41*$D18, VLOOKUP(X$4,'4. Billing Determinants'!$B$19:$O$41,3,0)/'4. Billing Determinants'!$D$41*$D18))))),0)</f>
        <v>0</v>
      </c>
      <c r="Y18" s="75">
        <f>IFERROR(IF(Y$4="",0,IF($E18="kWh",VLOOKUP(Y$4,'4. Billing Determinants'!$B$19:$O$41,4,0)/'4. Billing Determinants'!$E$41*$D18,IF($E18="kW",VLOOKUP(Y$4,'4. Billing Determinants'!$B$19:$O$41,5,0)/'4. Billing Determinants'!$F$41*$D18,IF($E18="Non-RPP kWh",VLOOKUP(Y$4,'4. Billing Determinants'!$B$19:$O$41,6,0)/'4. Billing Determinants'!$G$41*$D18,IF($E18="Distribution Rev.",VLOOKUP(Y$4,'4. Billing Determinants'!$B$19:$O$41,8,0)/'4. Billing Determinants'!$I$41*$D18, VLOOKUP(Y$4,'4. Billing Determinants'!$B$19:$O$41,3,0)/'4. Billing Determinants'!$D$41*$D18))))),0)</f>
        <v>0</v>
      </c>
    </row>
    <row r="19" spans="2:25" x14ac:dyDescent="0.2">
      <c r="B19" s="73" t="s">
        <v>15</v>
      </c>
      <c r="C19" s="74">
        <v>1508</v>
      </c>
      <c r="D19" s="75">
        <f>'2. 2013 Continuity Schedule'!DC42</f>
        <v>0</v>
      </c>
      <c r="E19" s="144"/>
      <c r="F19" s="75">
        <f>IFERROR(IF(F$4="",0,IF($E19="kWh",VLOOKUP(F$4,'4. Billing Determinants'!$B$19:$O$41,4,0)/'4. Billing Determinants'!$E$41*$D19,IF($E19="kW",VLOOKUP(F$4,'4. Billing Determinants'!$B$19:$O$41,5,0)/'4. Billing Determinants'!$F$41*$D19,IF($E19="Non-RPP kWh",VLOOKUP(F$4,'4. Billing Determinants'!$B$19:$O$41,6,0)/'4. Billing Determinants'!$G$41*$D19,IF($E19="Distribution Rev.",VLOOKUP(F$4,'4. Billing Determinants'!$B$19:$O$41,8,0)/'4. Billing Determinants'!$I$41*$D19, VLOOKUP(F$4,'4. Billing Determinants'!$B$19:$O$41,3,0)/'4. Billing Determinants'!$D$41*$D19))))),0)</f>
        <v>0</v>
      </c>
      <c r="G19" s="75">
        <f>IFERROR(IF(G$4="",0,IF($E19="kWh",VLOOKUP(G$4,'4. Billing Determinants'!$B$19:$O$41,4,0)/'4. Billing Determinants'!$E$41*$D19,IF($E19="kW",VLOOKUP(G$4,'4. Billing Determinants'!$B$19:$O$41,5,0)/'4. Billing Determinants'!$F$41*$D19,IF($E19="Non-RPP kWh",VLOOKUP(G$4,'4. Billing Determinants'!$B$19:$O$41,6,0)/'4. Billing Determinants'!$G$41*$D19,IF($E19="Distribution Rev.",VLOOKUP(G$4,'4. Billing Determinants'!$B$19:$O$41,8,0)/'4. Billing Determinants'!$I$41*$D19, VLOOKUP(G$4,'4. Billing Determinants'!$B$19:$O$41,3,0)/'4. Billing Determinants'!$D$41*$D19))))),0)</f>
        <v>0</v>
      </c>
      <c r="H19" s="75">
        <f>IFERROR(IF(H$4="",0,IF($E19="kWh",VLOOKUP(H$4,'4. Billing Determinants'!$B$19:$O$41,4,0)/'4. Billing Determinants'!$E$41*$D19,IF($E19="kW",VLOOKUP(H$4,'4. Billing Determinants'!$B$19:$O$41,5,0)/'4. Billing Determinants'!$F$41*$D19,IF($E19="Non-RPP kWh",VLOOKUP(H$4,'4. Billing Determinants'!$B$19:$O$41,6,0)/'4. Billing Determinants'!$G$41*$D19,IF($E19="Distribution Rev.",VLOOKUP(H$4,'4. Billing Determinants'!$B$19:$O$41,8,0)/'4. Billing Determinants'!$I$41*$D19, VLOOKUP(H$4,'4. Billing Determinants'!$B$19:$O$41,3,0)/'4. Billing Determinants'!$D$41*$D19))))),0)</f>
        <v>0</v>
      </c>
      <c r="I19" s="75">
        <f>IFERROR(IF(I$4="",0,IF($E19="kWh",VLOOKUP(I$4,'4. Billing Determinants'!$B$19:$O$41,4,0)/'4. Billing Determinants'!$E$41*$D19,IF($E19="kW",VLOOKUP(I$4,'4. Billing Determinants'!$B$19:$O$41,5,0)/'4. Billing Determinants'!$F$41*$D19,IF($E19="Non-RPP kWh",VLOOKUP(I$4,'4. Billing Determinants'!$B$19:$O$41,6,0)/'4. Billing Determinants'!$G$41*$D19,IF($E19="Distribution Rev.",VLOOKUP(I$4,'4. Billing Determinants'!$B$19:$O$41,8,0)/'4. Billing Determinants'!$I$41*$D19, VLOOKUP(I$4,'4. Billing Determinants'!$B$19:$O$41,3,0)/'4. Billing Determinants'!$D$41*$D19))))),0)</f>
        <v>0</v>
      </c>
      <c r="J19" s="75">
        <f>IFERROR(IF(J$4="",0,IF($E19="kWh",VLOOKUP(J$4,'4. Billing Determinants'!$B$19:$O$41,4,0)/'4. Billing Determinants'!$E$41*$D19,IF($E19="kW",VLOOKUP(J$4,'4. Billing Determinants'!$B$19:$O$41,5,0)/'4. Billing Determinants'!$F$41*$D19,IF($E19="Non-RPP kWh",VLOOKUP(J$4,'4. Billing Determinants'!$B$19:$O$41,6,0)/'4. Billing Determinants'!$G$41*$D19,IF($E19="Distribution Rev.",VLOOKUP(J$4,'4. Billing Determinants'!$B$19:$O$41,8,0)/'4. Billing Determinants'!$I$41*$D19, VLOOKUP(J$4,'4. Billing Determinants'!$B$19:$O$41,3,0)/'4. Billing Determinants'!$D$41*$D19))))),0)</f>
        <v>0</v>
      </c>
      <c r="K19" s="75">
        <f>IFERROR(IF(K$4="",0,IF($E19="kWh",VLOOKUP(K$4,'4. Billing Determinants'!$B$19:$O$41,4,0)/'4. Billing Determinants'!$E$41*$D19,IF($E19="kW",VLOOKUP(K$4,'4. Billing Determinants'!$B$19:$O$41,5,0)/'4. Billing Determinants'!$F$41*$D19,IF($E19="Non-RPP kWh",VLOOKUP(K$4,'4. Billing Determinants'!$B$19:$O$41,6,0)/'4. Billing Determinants'!$G$41*$D19,IF($E19="Distribution Rev.",VLOOKUP(K$4,'4. Billing Determinants'!$B$19:$O$41,8,0)/'4. Billing Determinants'!$I$41*$D19, VLOOKUP(K$4,'4. Billing Determinants'!$B$19:$O$41,3,0)/'4. Billing Determinants'!$D$41*$D19))))),0)</f>
        <v>0</v>
      </c>
      <c r="L19" s="75">
        <f>IFERROR(IF(L$4="",0,IF($E19="kWh",VLOOKUP(L$4,'4. Billing Determinants'!$B$19:$O$41,4,0)/'4. Billing Determinants'!$E$41*$D19,IF($E19="kW",VLOOKUP(L$4,'4. Billing Determinants'!$B$19:$O$41,5,0)/'4. Billing Determinants'!$F$41*$D19,IF($E19="Non-RPP kWh",VLOOKUP(L$4,'4. Billing Determinants'!$B$19:$O$41,6,0)/'4. Billing Determinants'!$G$41*$D19,IF($E19="Distribution Rev.",VLOOKUP(L$4,'4. Billing Determinants'!$B$19:$O$41,8,0)/'4. Billing Determinants'!$I$41*$D19, VLOOKUP(L$4,'4. Billing Determinants'!$B$19:$O$41,3,0)/'4. Billing Determinants'!$D$41*$D19))))),0)</f>
        <v>0</v>
      </c>
      <c r="M19" s="75">
        <f>IFERROR(IF(M$4="",0,IF($E19="kWh",VLOOKUP(M$4,'4. Billing Determinants'!$B$19:$O$41,4,0)/'4. Billing Determinants'!$E$41*$D19,IF($E19="kW",VLOOKUP(M$4,'4. Billing Determinants'!$B$19:$O$41,5,0)/'4. Billing Determinants'!$F$41*$D19,IF($E19="Non-RPP kWh",VLOOKUP(M$4,'4. Billing Determinants'!$B$19:$O$41,6,0)/'4. Billing Determinants'!$G$41*$D19,IF($E19="Distribution Rev.",VLOOKUP(M$4,'4. Billing Determinants'!$B$19:$O$41,8,0)/'4. Billing Determinants'!$I$41*$D19, VLOOKUP(M$4,'4. Billing Determinants'!$B$19:$O$41,3,0)/'4. Billing Determinants'!$D$41*$D19))))),0)</f>
        <v>0</v>
      </c>
      <c r="N19" s="75">
        <f>IFERROR(IF(N$4="",0,IF($E19="kWh",VLOOKUP(N$4,'4. Billing Determinants'!$B$19:$O$41,4,0)/'4. Billing Determinants'!$E$41*$D19,IF($E19="kW",VLOOKUP(N$4,'4. Billing Determinants'!$B$19:$O$41,5,0)/'4. Billing Determinants'!$F$41*$D19,IF($E19="Non-RPP kWh",VLOOKUP(N$4,'4. Billing Determinants'!$B$19:$O$41,6,0)/'4. Billing Determinants'!$G$41*$D19,IF($E19="Distribution Rev.",VLOOKUP(N$4,'4. Billing Determinants'!$B$19:$O$41,8,0)/'4. Billing Determinants'!$I$41*$D19, VLOOKUP(N$4,'4. Billing Determinants'!$B$19:$O$41,3,0)/'4. Billing Determinants'!$D$41*$D19))))),0)</f>
        <v>0</v>
      </c>
      <c r="O19" s="75">
        <f>IFERROR(IF(O$4="",0,IF($E19="kWh",VLOOKUP(O$4,'4. Billing Determinants'!$B$19:$O$41,4,0)/'4. Billing Determinants'!$E$41*$D19,IF($E19="kW",VLOOKUP(O$4,'4. Billing Determinants'!$B$19:$O$41,5,0)/'4. Billing Determinants'!$F$41*$D19,IF($E19="Non-RPP kWh",VLOOKUP(O$4,'4. Billing Determinants'!$B$19:$O$41,6,0)/'4. Billing Determinants'!$G$41*$D19,IF($E19="Distribution Rev.",VLOOKUP(O$4,'4. Billing Determinants'!$B$19:$O$41,8,0)/'4. Billing Determinants'!$I$41*$D19, VLOOKUP(O$4,'4. Billing Determinants'!$B$19:$O$41,3,0)/'4. Billing Determinants'!$D$41*$D19))))),0)</f>
        <v>0</v>
      </c>
      <c r="P19" s="75">
        <f>IFERROR(IF(P$4="",0,IF($E19="kWh",VLOOKUP(P$4,'4. Billing Determinants'!$B$19:$O$41,4,0)/'4. Billing Determinants'!$E$41*$D19,IF($E19="kW",VLOOKUP(P$4,'4. Billing Determinants'!$B$19:$O$41,5,0)/'4. Billing Determinants'!$F$41*$D19,IF($E19="Non-RPP kWh",VLOOKUP(P$4,'4. Billing Determinants'!$B$19:$O$41,6,0)/'4. Billing Determinants'!$G$41*$D19,IF($E19="Distribution Rev.",VLOOKUP(P$4,'4. Billing Determinants'!$B$19:$O$41,8,0)/'4. Billing Determinants'!$I$41*$D19, VLOOKUP(P$4,'4. Billing Determinants'!$B$19:$O$41,3,0)/'4. Billing Determinants'!$D$41*$D19))))),0)</f>
        <v>0</v>
      </c>
      <c r="Q19" s="75">
        <f>IFERROR(IF(Q$4="",0,IF($E19="kWh",VLOOKUP(Q$4,'4. Billing Determinants'!$B$19:$O$41,4,0)/'4. Billing Determinants'!$E$41*$D19,IF($E19="kW",VLOOKUP(Q$4,'4. Billing Determinants'!$B$19:$O$41,5,0)/'4. Billing Determinants'!$F$41*$D19,IF($E19="Non-RPP kWh",VLOOKUP(Q$4,'4. Billing Determinants'!$B$19:$O$41,6,0)/'4. Billing Determinants'!$G$41*$D19,IF($E19="Distribution Rev.",VLOOKUP(Q$4,'4. Billing Determinants'!$B$19:$O$41,8,0)/'4. Billing Determinants'!$I$41*$D19, VLOOKUP(Q$4,'4. Billing Determinants'!$B$19:$O$41,3,0)/'4. Billing Determinants'!$D$41*$D19))))),0)</f>
        <v>0</v>
      </c>
      <c r="R19" s="75">
        <f>IFERROR(IF(R$4="",0,IF($E19="kWh",VLOOKUP(R$4,'4. Billing Determinants'!$B$19:$O$41,4,0)/'4. Billing Determinants'!$E$41*$D19,IF($E19="kW",VLOOKUP(R$4,'4. Billing Determinants'!$B$19:$O$41,5,0)/'4. Billing Determinants'!$F$41*$D19,IF($E19="Non-RPP kWh",VLOOKUP(R$4,'4. Billing Determinants'!$B$19:$O$41,6,0)/'4. Billing Determinants'!$G$41*$D19,IF($E19="Distribution Rev.",VLOOKUP(R$4,'4. Billing Determinants'!$B$19:$O$41,8,0)/'4. Billing Determinants'!$I$41*$D19, VLOOKUP(R$4,'4. Billing Determinants'!$B$19:$O$41,3,0)/'4. Billing Determinants'!$D$41*$D19))))),0)</f>
        <v>0</v>
      </c>
      <c r="S19" s="75">
        <f>IFERROR(IF(S$4="",0,IF($E19="kWh",VLOOKUP(S$4,'4. Billing Determinants'!$B$19:$O$41,4,0)/'4. Billing Determinants'!$E$41*$D19,IF($E19="kW",VLOOKUP(S$4,'4. Billing Determinants'!$B$19:$O$41,5,0)/'4. Billing Determinants'!$F$41*$D19,IF($E19="Non-RPP kWh",VLOOKUP(S$4,'4. Billing Determinants'!$B$19:$O$41,6,0)/'4. Billing Determinants'!$G$41*$D19,IF($E19="Distribution Rev.",VLOOKUP(S$4,'4. Billing Determinants'!$B$19:$O$41,8,0)/'4. Billing Determinants'!$I$41*$D19, VLOOKUP(S$4,'4. Billing Determinants'!$B$19:$O$41,3,0)/'4. Billing Determinants'!$D$41*$D19))))),0)</f>
        <v>0</v>
      </c>
      <c r="T19" s="75">
        <f>IFERROR(IF(T$4="",0,IF($E19="kWh",VLOOKUP(T$4,'4. Billing Determinants'!$B$19:$O$41,4,0)/'4. Billing Determinants'!$E$41*$D19,IF($E19="kW",VLOOKUP(T$4,'4. Billing Determinants'!$B$19:$O$41,5,0)/'4. Billing Determinants'!$F$41*$D19,IF($E19="Non-RPP kWh",VLOOKUP(T$4,'4. Billing Determinants'!$B$19:$O$41,6,0)/'4. Billing Determinants'!$G$41*$D19,IF($E19="Distribution Rev.",VLOOKUP(T$4,'4. Billing Determinants'!$B$19:$O$41,8,0)/'4. Billing Determinants'!$I$41*$D19, VLOOKUP(T$4,'4. Billing Determinants'!$B$19:$O$41,3,0)/'4. Billing Determinants'!$D$41*$D19))))),0)</f>
        <v>0</v>
      </c>
      <c r="U19" s="75">
        <f>IFERROR(IF(U$4="",0,IF($E19="kWh",VLOOKUP(U$4,'4. Billing Determinants'!$B$19:$O$41,4,0)/'4. Billing Determinants'!$E$41*$D19,IF($E19="kW",VLOOKUP(U$4,'4. Billing Determinants'!$B$19:$O$41,5,0)/'4. Billing Determinants'!$F$41*$D19,IF($E19="Non-RPP kWh",VLOOKUP(U$4,'4. Billing Determinants'!$B$19:$O$41,6,0)/'4. Billing Determinants'!$G$41*$D19,IF($E19="Distribution Rev.",VLOOKUP(U$4,'4. Billing Determinants'!$B$19:$O$41,8,0)/'4. Billing Determinants'!$I$41*$D19, VLOOKUP(U$4,'4. Billing Determinants'!$B$19:$O$41,3,0)/'4. Billing Determinants'!$D$41*$D19))))),0)</f>
        <v>0</v>
      </c>
      <c r="V19" s="75">
        <f>IFERROR(IF(V$4="",0,IF($E19="kWh",VLOOKUP(V$4,'4. Billing Determinants'!$B$19:$O$41,4,0)/'4. Billing Determinants'!$E$41*$D19,IF($E19="kW",VLOOKUP(V$4,'4. Billing Determinants'!$B$19:$O$41,5,0)/'4. Billing Determinants'!$F$41*$D19,IF($E19="Non-RPP kWh",VLOOKUP(V$4,'4. Billing Determinants'!$B$19:$O$41,6,0)/'4. Billing Determinants'!$G$41*$D19,IF($E19="Distribution Rev.",VLOOKUP(V$4,'4. Billing Determinants'!$B$19:$O$41,8,0)/'4. Billing Determinants'!$I$41*$D19, VLOOKUP(V$4,'4. Billing Determinants'!$B$19:$O$41,3,0)/'4. Billing Determinants'!$D$41*$D19))))),0)</f>
        <v>0</v>
      </c>
      <c r="W19" s="75">
        <f>IFERROR(IF(W$4="",0,IF($E19="kWh",VLOOKUP(W$4,'4. Billing Determinants'!$B$19:$O$41,4,0)/'4. Billing Determinants'!$E$41*$D19,IF($E19="kW",VLOOKUP(W$4,'4. Billing Determinants'!$B$19:$O$41,5,0)/'4. Billing Determinants'!$F$41*$D19,IF($E19="Non-RPP kWh",VLOOKUP(W$4,'4. Billing Determinants'!$B$19:$O$41,6,0)/'4. Billing Determinants'!$G$41*$D19,IF($E19="Distribution Rev.",VLOOKUP(W$4,'4. Billing Determinants'!$B$19:$O$41,8,0)/'4. Billing Determinants'!$I$41*$D19, VLOOKUP(W$4,'4. Billing Determinants'!$B$19:$O$41,3,0)/'4. Billing Determinants'!$D$41*$D19))))),0)</f>
        <v>0</v>
      </c>
      <c r="X19" s="75">
        <f>IFERROR(IF(X$4="",0,IF($E19="kWh",VLOOKUP(X$4,'4. Billing Determinants'!$B$19:$O$41,4,0)/'4. Billing Determinants'!$E$41*$D19,IF($E19="kW",VLOOKUP(X$4,'4. Billing Determinants'!$B$19:$O$41,5,0)/'4. Billing Determinants'!$F$41*$D19,IF($E19="Non-RPP kWh",VLOOKUP(X$4,'4. Billing Determinants'!$B$19:$O$41,6,0)/'4. Billing Determinants'!$G$41*$D19,IF($E19="Distribution Rev.",VLOOKUP(X$4,'4. Billing Determinants'!$B$19:$O$41,8,0)/'4. Billing Determinants'!$I$41*$D19, VLOOKUP(X$4,'4. Billing Determinants'!$B$19:$O$41,3,0)/'4. Billing Determinants'!$D$41*$D19))))),0)</f>
        <v>0</v>
      </c>
      <c r="Y19" s="75">
        <f>IFERROR(IF(Y$4="",0,IF($E19="kWh",VLOOKUP(Y$4,'4. Billing Determinants'!$B$19:$O$41,4,0)/'4. Billing Determinants'!$E$41*$D19,IF($E19="kW",VLOOKUP(Y$4,'4. Billing Determinants'!$B$19:$O$41,5,0)/'4. Billing Determinants'!$F$41*$D19,IF($E19="Non-RPP kWh",VLOOKUP(Y$4,'4. Billing Determinants'!$B$19:$O$41,6,0)/'4. Billing Determinants'!$G$41*$D19,IF($E19="Distribution Rev.",VLOOKUP(Y$4,'4. Billing Determinants'!$B$19:$O$41,8,0)/'4. Billing Determinants'!$I$41*$D19, VLOOKUP(Y$4,'4. Billing Determinants'!$B$19:$O$41,3,0)/'4. Billing Determinants'!$D$41*$D19))))),0)</f>
        <v>0</v>
      </c>
    </row>
    <row r="20" spans="2:25" x14ac:dyDescent="0.2">
      <c r="B20" s="73" t="s">
        <v>67</v>
      </c>
      <c r="C20" s="74">
        <v>1508</v>
      </c>
      <c r="D20" s="75">
        <v>0</v>
      </c>
      <c r="E20" s="144"/>
      <c r="F20" s="75">
        <f>IFERROR(IF(F$4="",0,IF($E20="kWh",VLOOKUP(F$4,'4. Billing Determinants'!$B$19:$O$41,4,0)/'4. Billing Determinants'!$E$41*$D20,IF($E20="kW",VLOOKUP(F$4,'4. Billing Determinants'!$B$19:$O$41,5,0)/'4. Billing Determinants'!$F$41*$D20,IF($E20="Non-RPP kWh",VLOOKUP(F$4,'4. Billing Determinants'!$B$19:$O$41,6,0)/'4. Billing Determinants'!$G$41*$D20,IF($E20="Distribution Rev.",VLOOKUP(F$4,'4. Billing Determinants'!$B$19:$O$41,8,0)/'4. Billing Determinants'!$I$41*$D20, VLOOKUP(F$4,'4. Billing Determinants'!$B$19:$O$41,3,0)/'4. Billing Determinants'!$D$41*$D20))))),0)</f>
        <v>0</v>
      </c>
      <c r="G20" s="75">
        <f>IFERROR(IF(G$4="",0,IF($E20="kWh",VLOOKUP(G$4,'4. Billing Determinants'!$B$19:$O$41,4,0)/'4. Billing Determinants'!$E$41*$D20,IF($E20="kW",VLOOKUP(G$4,'4. Billing Determinants'!$B$19:$O$41,5,0)/'4. Billing Determinants'!$F$41*$D20,IF($E20="Non-RPP kWh",VLOOKUP(G$4,'4. Billing Determinants'!$B$19:$O$41,6,0)/'4. Billing Determinants'!$G$41*$D20,IF($E20="Distribution Rev.",VLOOKUP(G$4,'4. Billing Determinants'!$B$19:$O$41,8,0)/'4. Billing Determinants'!$I$41*$D20, VLOOKUP(G$4,'4. Billing Determinants'!$B$19:$O$41,3,0)/'4. Billing Determinants'!$D$41*$D20))))),0)</f>
        <v>0</v>
      </c>
      <c r="H20" s="75">
        <f>IFERROR(IF(H$4="",0,IF($E20="kWh",VLOOKUP(H$4,'4. Billing Determinants'!$B$19:$O$41,4,0)/'4. Billing Determinants'!$E$41*$D20,IF($E20="kW",VLOOKUP(H$4,'4. Billing Determinants'!$B$19:$O$41,5,0)/'4. Billing Determinants'!$F$41*$D20,IF($E20="Non-RPP kWh",VLOOKUP(H$4,'4. Billing Determinants'!$B$19:$O$41,6,0)/'4. Billing Determinants'!$G$41*$D20,IF($E20="Distribution Rev.",VLOOKUP(H$4,'4. Billing Determinants'!$B$19:$O$41,8,0)/'4. Billing Determinants'!$I$41*$D20, VLOOKUP(H$4,'4. Billing Determinants'!$B$19:$O$41,3,0)/'4. Billing Determinants'!$D$41*$D20))))),0)</f>
        <v>0</v>
      </c>
      <c r="I20" s="75">
        <f>IFERROR(IF(I$4="",0,IF($E20="kWh",VLOOKUP(I$4,'4. Billing Determinants'!$B$19:$O$41,4,0)/'4. Billing Determinants'!$E$41*$D20,IF($E20="kW",VLOOKUP(I$4,'4. Billing Determinants'!$B$19:$O$41,5,0)/'4. Billing Determinants'!$F$41*$D20,IF($E20="Non-RPP kWh",VLOOKUP(I$4,'4. Billing Determinants'!$B$19:$O$41,6,0)/'4. Billing Determinants'!$G$41*$D20,IF($E20="Distribution Rev.",VLOOKUP(I$4,'4. Billing Determinants'!$B$19:$O$41,8,0)/'4. Billing Determinants'!$I$41*$D20, VLOOKUP(I$4,'4. Billing Determinants'!$B$19:$O$41,3,0)/'4. Billing Determinants'!$D$41*$D20))))),0)</f>
        <v>0</v>
      </c>
      <c r="J20" s="75">
        <f>IFERROR(IF(J$4="",0,IF($E20="kWh",VLOOKUP(J$4,'4. Billing Determinants'!$B$19:$O$41,4,0)/'4. Billing Determinants'!$E$41*$D20,IF($E20="kW",VLOOKUP(J$4,'4. Billing Determinants'!$B$19:$O$41,5,0)/'4. Billing Determinants'!$F$41*$D20,IF($E20="Non-RPP kWh",VLOOKUP(J$4,'4. Billing Determinants'!$B$19:$O$41,6,0)/'4. Billing Determinants'!$G$41*$D20,IF($E20="Distribution Rev.",VLOOKUP(J$4,'4. Billing Determinants'!$B$19:$O$41,8,0)/'4. Billing Determinants'!$I$41*$D20, VLOOKUP(J$4,'4. Billing Determinants'!$B$19:$O$41,3,0)/'4. Billing Determinants'!$D$41*$D20))))),0)</f>
        <v>0</v>
      </c>
      <c r="K20" s="75">
        <f>IFERROR(IF(K$4="",0,IF($E20="kWh",VLOOKUP(K$4,'4. Billing Determinants'!$B$19:$O$41,4,0)/'4. Billing Determinants'!$E$41*$D20,IF($E20="kW",VLOOKUP(K$4,'4. Billing Determinants'!$B$19:$O$41,5,0)/'4. Billing Determinants'!$F$41*$D20,IF($E20="Non-RPP kWh",VLOOKUP(K$4,'4. Billing Determinants'!$B$19:$O$41,6,0)/'4. Billing Determinants'!$G$41*$D20,IF($E20="Distribution Rev.",VLOOKUP(K$4,'4. Billing Determinants'!$B$19:$O$41,8,0)/'4. Billing Determinants'!$I$41*$D20, VLOOKUP(K$4,'4. Billing Determinants'!$B$19:$O$41,3,0)/'4. Billing Determinants'!$D$41*$D20))))),0)</f>
        <v>0</v>
      </c>
      <c r="L20" s="75">
        <f>IFERROR(IF(L$4="",0,IF($E20="kWh",VLOOKUP(L$4,'4. Billing Determinants'!$B$19:$O$41,4,0)/'4. Billing Determinants'!$E$41*$D20,IF($E20="kW",VLOOKUP(L$4,'4. Billing Determinants'!$B$19:$O$41,5,0)/'4. Billing Determinants'!$F$41*$D20,IF($E20="Non-RPP kWh",VLOOKUP(L$4,'4. Billing Determinants'!$B$19:$O$41,6,0)/'4. Billing Determinants'!$G$41*$D20,IF($E20="Distribution Rev.",VLOOKUP(L$4,'4. Billing Determinants'!$B$19:$O$41,8,0)/'4. Billing Determinants'!$I$41*$D20, VLOOKUP(L$4,'4. Billing Determinants'!$B$19:$O$41,3,0)/'4. Billing Determinants'!$D$41*$D20))))),0)</f>
        <v>0</v>
      </c>
      <c r="M20" s="75">
        <f>IFERROR(IF(M$4="",0,IF($E20="kWh",VLOOKUP(M$4,'4. Billing Determinants'!$B$19:$O$41,4,0)/'4. Billing Determinants'!$E$41*$D20,IF($E20="kW",VLOOKUP(M$4,'4. Billing Determinants'!$B$19:$O$41,5,0)/'4. Billing Determinants'!$F$41*$D20,IF($E20="Non-RPP kWh",VLOOKUP(M$4,'4. Billing Determinants'!$B$19:$O$41,6,0)/'4. Billing Determinants'!$G$41*$D20,IF($E20="Distribution Rev.",VLOOKUP(M$4,'4. Billing Determinants'!$B$19:$O$41,8,0)/'4. Billing Determinants'!$I$41*$D20, VLOOKUP(M$4,'4. Billing Determinants'!$B$19:$O$41,3,0)/'4. Billing Determinants'!$D$41*$D20))))),0)</f>
        <v>0</v>
      </c>
      <c r="N20" s="75">
        <f>IFERROR(IF(N$4="",0,IF($E20="kWh",VLOOKUP(N$4,'4. Billing Determinants'!$B$19:$O$41,4,0)/'4. Billing Determinants'!$E$41*$D20,IF($E20="kW",VLOOKUP(N$4,'4. Billing Determinants'!$B$19:$O$41,5,0)/'4. Billing Determinants'!$F$41*$D20,IF($E20="Non-RPP kWh",VLOOKUP(N$4,'4. Billing Determinants'!$B$19:$O$41,6,0)/'4. Billing Determinants'!$G$41*$D20,IF($E20="Distribution Rev.",VLOOKUP(N$4,'4. Billing Determinants'!$B$19:$O$41,8,0)/'4. Billing Determinants'!$I$41*$D20, VLOOKUP(N$4,'4. Billing Determinants'!$B$19:$O$41,3,0)/'4. Billing Determinants'!$D$41*$D20))))),0)</f>
        <v>0</v>
      </c>
      <c r="O20" s="75">
        <f>IFERROR(IF(O$4="",0,IF($E20="kWh",VLOOKUP(O$4,'4. Billing Determinants'!$B$19:$O$41,4,0)/'4. Billing Determinants'!$E$41*$D20,IF($E20="kW",VLOOKUP(O$4,'4. Billing Determinants'!$B$19:$O$41,5,0)/'4. Billing Determinants'!$F$41*$D20,IF($E20="Non-RPP kWh",VLOOKUP(O$4,'4. Billing Determinants'!$B$19:$O$41,6,0)/'4. Billing Determinants'!$G$41*$D20,IF($E20="Distribution Rev.",VLOOKUP(O$4,'4. Billing Determinants'!$B$19:$O$41,8,0)/'4. Billing Determinants'!$I$41*$D20, VLOOKUP(O$4,'4. Billing Determinants'!$B$19:$O$41,3,0)/'4. Billing Determinants'!$D$41*$D20))))),0)</f>
        <v>0</v>
      </c>
      <c r="P20" s="75">
        <f>IFERROR(IF(P$4="",0,IF($E20="kWh",VLOOKUP(P$4,'4. Billing Determinants'!$B$19:$O$41,4,0)/'4. Billing Determinants'!$E$41*$D20,IF($E20="kW",VLOOKUP(P$4,'4. Billing Determinants'!$B$19:$O$41,5,0)/'4. Billing Determinants'!$F$41*$D20,IF($E20="Non-RPP kWh",VLOOKUP(P$4,'4. Billing Determinants'!$B$19:$O$41,6,0)/'4. Billing Determinants'!$G$41*$D20,IF($E20="Distribution Rev.",VLOOKUP(P$4,'4. Billing Determinants'!$B$19:$O$41,8,0)/'4. Billing Determinants'!$I$41*$D20, VLOOKUP(P$4,'4. Billing Determinants'!$B$19:$O$41,3,0)/'4. Billing Determinants'!$D$41*$D20))))),0)</f>
        <v>0</v>
      </c>
      <c r="Q20" s="75">
        <f>IFERROR(IF(Q$4="",0,IF($E20="kWh",VLOOKUP(Q$4,'4. Billing Determinants'!$B$19:$O$41,4,0)/'4. Billing Determinants'!$E$41*$D20,IF($E20="kW",VLOOKUP(Q$4,'4. Billing Determinants'!$B$19:$O$41,5,0)/'4. Billing Determinants'!$F$41*$D20,IF($E20="Non-RPP kWh",VLOOKUP(Q$4,'4. Billing Determinants'!$B$19:$O$41,6,0)/'4. Billing Determinants'!$G$41*$D20,IF($E20="Distribution Rev.",VLOOKUP(Q$4,'4. Billing Determinants'!$B$19:$O$41,8,0)/'4. Billing Determinants'!$I$41*$D20, VLOOKUP(Q$4,'4. Billing Determinants'!$B$19:$O$41,3,0)/'4. Billing Determinants'!$D$41*$D20))))),0)</f>
        <v>0</v>
      </c>
      <c r="R20" s="75">
        <f>IFERROR(IF(R$4="",0,IF($E20="kWh",VLOOKUP(R$4,'4. Billing Determinants'!$B$19:$O$41,4,0)/'4. Billing Determinants'!$E$41*$D20,IF($E20="kW",VLOOKUP(R$4,'4. Billing Determinants'!$B$19:$O$41,5,0)/'4. Billing Determinants'!$F$41*$D20,IF($E20="Non-RPP kWh",VLOOKUP(R$4,'4. Billing Determinants'!$B$19:$O$41,6,0)/'4. Billing Determinants'!$G$41*$D20,IF($E20="Distribution Rev.",VLOOKUP(R$4,'4. Billing Determinants'!$B$19:$O$41,8,0)/'4. Billing Determinants'!$I$41*$D20, VLOOKUP(R$4,'4. Billing Determinants'!$B$19:$O$41,3,0)/'4. Billing Determinants'!$D$41*$D20))))),0)</f>
        <v>0</v>
      </c>
      <c r="S20" s="75">
        <f>IFERROR(IF(S$4="",0,IF($E20="kWh",VLOOKUP(S$4,'4. Billing Determinants'!$B$19:$O$41,4,0)/'4. Billing Determinants'!$E$41*$D20,IF($E20="kW",VLOOKUP(S$4,'4. Billing Determinants'!$B$19:$O$41,5,0)/'4. Billing Determinants'!$F$41*$D20,IF($E20="Non-RPP kWh",VLOOKUP(S$4,'4. Billing Determinants'!$B$19:$O$41,6,0)/'4. Billing Determinants'!$G$41*$D20,IF($E20="Distribution Rev.",VLOOKUP(S$4,'4. Billing Determinants'!$B$19:$O$41,8,0)/'4. Billing Determinants'!$I$41*$D20, VLOOKUP(S$4,'4. Billing Determinants'!$B$19:$O$41,3,0)/'4. Billing Determinants'!$D$41*$D20))))),0)</f>
        <v>0</v>
      </c>
      <c r="T20" s="75">
        <f>IFERROR(IF(T$4="",0,IF($E20="kWh",VLOOKUP(T$4,'4. Billing Determinants'!$B$19:$O$41,4,0)/'4. Billing Determinants'!$E$41*$D20,IF($E20="kW",VLOOKUP(T$4,'4. Billing Determinants'!$B$19:$O$41,5,0)/'4. Billing Determinants'!$F$41*$D20,IF($E20="Non-RPP kWh",VLOOKUP(T$4,'4. Billing Determinants'!$B$19:$O$41,6,0)/'4. Billing Determinants'!$G$41*$D20,IF($E20="Distribution Rev.",VLOOKUP(T$4,'4. Billing Determinants'!$B$19:$O$41,8,0)/'4. Billing Determinants'!$I$41*$D20, VLOOKUP(T$4,'4. Billing Determinants'!$B$19:$O$41,3,0)/'4. Billing Determinants'!$D$41*$D20))))),0)</f>
        <v>0</v>
      </c>
      <c r="U20" s="75">
        <f>IFERROR(IF(U$4="",0,IF($E20="kWh",VLOOKUP(U$4,'4. Billing Determinants'!$B$19:$O$41,4,0)/'4. Billing Determinants'!$E$41*$D20,IF($E20="kW",VLOOKUP(U$4,'4. Billing Determinants'!$B$19:$O$41,5,0)/'4. Billing Determinants'!$F$41*$D20,IF($E20="Non-RPP kWh",VLOOKUP(U$4,'4. Billing Determinants'!$B$19:$O$41,6,0)/'4. Billing Determinants'!$G$41*$D20,IF($E20="Distribution Rev.",VLOOKUP(U$4,'4. Billing Determinants'!$B$19:$O$41,8,0)/'4. Billing Determinants'!$I$41*$D20, VLOOKUP(U$4,'4. Billing Determinants'!$B$19:$O$41,3,0)/'4. Billing Determinants'!$D$41*$D20))))),0)</f>
        <v>0</v>
      </c>
      <c r="V20" s="75">
        <f>IFERROR(IF(V$4="",0,IF($E20="kWh",VLOOKUP(V$4,'4. Billing Determinants'!$B$19:$O$41,4,0)/'4. Billing Determinants'!$E$41*$D20,IF($E20="kW",VLOOKUP(V$4,'4. Billing Determinants'!$B$19:$O$41,5,0)/'4. Billing Determinants'!$F$41*$D20,IF($E20="Non-RPP kWh",VLOOKUP(V$4,'4. Billing Determinants'!$B$19:$O$41,6,0)/'4. Billing Determinants'!$G$41*$D20,IF($E20="Distribution Rev.",VLOOKUP(V$4,'4. Billing Determinants'!$B$19:$O$41,8,0)/'4. Billing Determinants'!$I$41*$D20, VLOOKUP(V$4,'4. Billing Determinants'!$B$19:$O$41,3,0)/'4. Billing Determinants'!$D$41*$D20))))),0)</f>
        <v>0</v>
      </c>
      <c r="W20" s="75">
        <f>IFERROR(IF(W$4="",0,IF($E20="kWh",VLOOKUP(W$4,'4. Billing Determinants'!$B$19:$O$41,4,0)/'4. Billing Determinants'!$E$41*$D20,IF($E20="kW",VLOOKUP(W$4,'4. Billing Determinants'!$B$19:$O$41,5,0)/'4. Billing Determinants'!$F$41*$D20,IF($E20="Non-RPP kWh",VLOOKUP(W$4,'4. Billing Determinants'!$B$19:$O$41,6,0)/'4. Billing Determinants'!$G$41*$D20,IF($E20="Distribution Rev.",VLOOKUP(W$4,'4. Billing Determinants'!$B$19:$O$41,8,0)/'4. Billing Determinants'!$I$41*$D20, VLOOKUP(W$4,'4. Billing Determinants'!$B$19:$O$41,3,0)/'4. Billing Determinants'!$D$41*$D20))))),0)</f>
        <v>0</v>
      </c>
      <c r="X20" s="75">
        <f>IFERROR(IF(X$4="",0,IF($E20="kWh",VLOOKUP(X$4,'4. Billing Determinants'!$B$19:$O$41,4,0)/'4. Billing Determinants'!$E$41*$D20,IF($E20="kW",VLOOKUP(X$4,'4. Billing Determinants'!$B$19:$O$41,5,0)/'4. Billing Determinants'!$F$41*$D20,IF($E20="Non-RPP kWh",VLOOKUP(X$4,'4. Billing Determinants'!$B$19:$O$41,6,0)/'4. Billing Determinants'!$G$41*$D20,IF($E20="Distribution Rev.",VLOOKUP(X$4,'4. Billing Determinants'!$B$19:$O$41,8,0)/'4. Billing Determinants'!$I$41*$D20, VLOOKUP(X$4,'4. Billing Determinants'!$B$19:$O$41,3,0)/'4. Billing Determinants'!$D$41*$D20))))),0)</f>
        <v>0</v>
      </c>
      <c r="Y20" s="75">
        <f>IFERROR(IF(Y$4="",0,IF($E20="kWh",VLOOKUP(Y$4,'4. Billing Determinants'!$B$19:$O$41,4,0)/'4. Billing Determinants'!$E$41*$D20,IF($E20="kW",VLOOKUP(Y$4,'4. Billing Determinants'!$B$19:$O$41,5,0)/'4. Billing Determinants'!$F$41*$D20,IF($E20="Non-RPP kWh",VLOOKUP(Y$4,'4. Billing Determinants'!$B$19:$O$41,6,0)/'4. Billing Determinants'!$G$41*$D20,IF($E20="Distribution Rev.",VLOOKUP(Y$4,'4. Billing Determinants'!$B$19:$O$41,8,0)/'4. Billing Determinants'!$I$41*$D20, VLOOKUP(Y$4,'4. Billing Determinants'!$B$19:$O$41,3,0)/'4. Billing Determinants'!$D$41*$D20))))),0)</f>
        <v>0</v>
      </c>
    </row>
    <row r="21" spans="2:25" x14ac:dyDescent="0.2">
      <c r="B21" s="73" t="s">
        <v>68</v>
      </c>
      <c r="C21" s="74">
        <v>1508</v>
      </c>
      <c r="D21" s="75">
        <f>'2. 2013 Continuity Schedule'!DC44</f>
        <v>0</v>
      </c>
      <c r="E21" s="144"/>
      <c r="F21" s="75">
        <f>IFERROR(IF(F$4="",0,IF($E21="kWh",VLOOKUP(F$4,'4. Billing Determinants'!$B$19:$O$41,4,0)/'4. Billing Determinants'!$E$41*$D21,IF($E21="kW",VLOOKUP(F$4,'4. Billing Determinants'!$B$19:$O$41,5,0)/'4. Billing Determinants'!$F$41*$D21,IF($E21="Non-RPP kWh",VLOOKUP(F$4,'4. Billing Determinants'!$B$19:$O$41,6,0)/'4. Billing Determinants'!$G$41*$D21,IF($E21="Distribution Rev.",VLOOKUP(F$4,'4. Billing Determinants'!$B$19:$O$41,8,0)/'4. Billing Determinants'!$I$41*$D21, VLOOKUP(F$4,'4. Billing Determinants'!$B$19:$O$41,3,0)/'4. Billing Determinants'!$D$41*$D21))))),0)</f>
        <v>0</v>
      </c>
      <c r="G21" s="75">
        <f>IFERROR(IF(G$4="",0,IF($E21="kWh",VLOOKUP(G$4,'4. Billing Determinants'!$B$19:$O$41,4,0)/'4. Billing Determinants'!$E$41*$D21,IF($E21="kW",VLOOKUP(G$4,'4. Billing Determinants'!$B$19:$O$41,5,0)/'4. Billing Determinants'!$F$41*$D21,IF($E21="Non-RPP kWh",VLOOKUP(G$4,'4. Billing Determinants'!$B$19:$O$41,6,0)/'4. Billing Determinants'!$G$41*$D21,IF($E21="Distribution Rev.",VLOOKUP(G$4,'4. Billing Determinants'!$B$19:$O$41,8,0)/'4. Billing Determinants'!$I$41*$D21, VLOOKUP(G$4,'4. Billing Determinants'!$B$19:$O$41,3,0)/'4. Billing Determinants'!$D$41*$D21))))),0)</f>
        <v>0</v>
      </c>
      <c r="H21" s="75">
        <f>IFERROR(IF(H$4="",0,IF($E21="kWh",VLOOKUP(H$4,'4. Billing Determinants'!$B$19:$O$41,4,0)/'4. Billing Determinants'!$E$41*$D21,IF($E21="kW",VLOOKUP(H$4,'4. Billing Determinants'!$B$19:$O$41,5,0)/'4. Billing Determinants'!$F$41*$D21,IF($E21="Non-RPP kWh",VLOOKUP(H$4,'4. Billing Determinants'!$B$19:$O$41,6,0)/'4. Billing Determinants'!$G$41*$D21,IF($E21="Distribution Rev.",VLOOKUP(H$4,'4. Billing Determinants'!$B$19:$O$41,8,0)/'4. Billing Determinants'!$I$41*$D21, VLOOKUP(H$4,'4. Billing Determinants'!$B$19:$O$41,3,0)/'4. Billing Determinants'!$D$41*$D21))))),0)</f>
        <v>0</v>
      </c>
      <c r="I21" s="75">
        <f>IFERROR(IF(I$4="",0,IF($E21="kWh",VLOOKUP(I$4,'4. Billing Determinants'!$B$19:$O$41,4,0)/'4. Billing Determinants'!$E$41*$D21,IF($E21="kW",VLOOKUP(I$4,'4. Billing Determinants'!$B$19:$O$41,5,0)/'4. Billing Determinants'!$F$41*$D21,IF($E21="Non-RPP kWh",VLOOKUP(I$4,'4. Billing Determinants'!$B$19:$O$41,6,0)/'4. Billing Determinants'!$G$41*$D21,IF($E21="Distribution Rev.",VLOOKUP(I$4,'4. Billing Determinants'!$B$19:$O$41,8,0)/'4. Billing Determinants'!$I$41*$D21, VLOOKUP(I$4,'4. Billing Determinants'!$B$19:$O$41,3,0)/'4. Billing Determinants'!$D$41*$D21))))),0)</f>
        <v>0</v>
      </c>
      <c r="J21" s="75">
        <f>IFERROR(IF(J$4="",0,IF($E21="kWh",VLOOKUP(J$4,'4. Billing Determinants'!$B$19:$O$41,4,0)/'4. Billing Determinants'!$E$41*$D21,IF($E21="kW",VLOOKUP(J$4,'4. Billing Determinants'!$B$19:$O$41,5,0)/'4. Billing Determinants'!$F$41*$D21,IF($E21="Non-RPP kWh",VLOOKUP(J$4,'4. Billing Determinants'!$B$19:$O$41,6,0)/'4. Billing Determinants'!$G$41*$D21,IF($E21="Distribution Rev.",VLOOKUP(J$4,'4. Billing Determinants'!$B$19:$O$41,8,0)/'4. Billing Determinants'!$I$41*$D21, VLOOKUP(J$4,'4. Billing Determinants'!$B$19:$O$41,3,0)/'4. Billing Determinants'!$D$41*$D21))))),0)</f>
        <v>0</v>
      </c>
      <c r="K21" s="75">
        <f>IFERROR(IF(K$4="",0,IF($E21="kWh",VLOOKUP(K$4,'4. Billing Determinants'!$B$19:$O$41,4,0)/'4. Billing Determinants'!$E$41*$D21,IF($E21="kW",VLOOKUP(K$4,'4. Billing Determinants'!$B$19:$O$41,5,0)/'4. Billing Determinants'!$F$41*$D21,IF($E21="Non-RPP kWh",VLOOKUP(K$4,'4. Billing Determinants'!$B$19:$O$41,6,0)/'4. Billing Determinants'!$G$41*$D21,IF($E21="Distribution Rev.",VLOOKUP(K$4,'4. Billing Determinants'!$B$19:$O$41,8,0)/'4. Billing Determinants'!$I$41*$D21, VLOOKUP(K$4,'4. Billing Determinants'!$B$19:$O$41,3,0)/'4. Billing Determinants'!$D$41*$D21))))),0)</f>
        <v>0</v>
      </c>
      <c r="L21" s="75">
        <f>IFERROR(IF(L$4="",0,IF($E21="kWh",VLOOKUP(L$4,'4. Billing Determinants'!$B$19:$O$41,4,0)/'4. Billing Determinants'!$E$41*$D21,IF($E21="kW",VLOOKUP(L$4,'4. Billing Determinants'!$B$19:$O$41,5,0)/'4. Billing Determinants'!$F$41*$D21,IF($E21="Non-RPP kWh",VLOOKUP(L$4,'4. Billing Determinants'!$B$19:$O$41,6,0)/'4. Billing Determinants'!$G$41*$D21,IF($E21="Distribution Rev.",VLOOKUP(L$4,'4. Billing Determinants'!$B$19:$O$41,8,0)/'4. Billing Determinants'!$I$41*$D21, VLOOKUP(L$4,'4. Billing Determinants'!$B$19:$O$41,3,0)/'4. Billing Determinants'!$D$41*$D21))))),0)</f>
        <v>0</v>
      </c>
      <c r="M21" s="75">
        <f>IFERROR(IF(M$4="",0,IF($E21="kWh",VLOOKUP(M$4,'4. Billing Determinants'!$B$19:$O$41,4,0)/'4. Billing Determinants'!$E$41*$D21,IF($E21="kW",VLOOKUP(M$4,'4. Billing Determinants'!$B$19:$O$41,5,0)/'4. Billing Determinants'!$F$41*$D21,IF($E21="Non-RPP kWh",VLOOKUP(M$4,'4. Billing Determinants'!$B$19:$O$41,6,0)/'4. Billing Determinants'!$G$41*$D21,IF($E21="Distribution Rev.",VLOOKUP(M$4,'4. Billing Determinants'!$B$19:$O$41,8,0)/'4. Billing Determinants'!$I$41*$D21, VLOOKUP(M$4,'4. Billing Determinants'!$B$19:$O$41,3,0)/'4. Billing Determinants'!$D$41*$D21))))),0)</f>
        <v>0</v>
      </c>
      <c r="N21" s="75">
        <f>IFERROR(IF(N$4="",0,IF($E21="kWh",VLOOKUP(N$4,'4. Billing Determinants'!$B$19:$O$41,4,0)/'4. Billing Determinants'!$E$41*$D21,IF($E21="kW",VLOOKUP(N$4,'4. Billing Determinants'!$B$19:$O$41,5,0)/'4. Billing Determinants'!$F$41*$D21,IF($E21="Non-RPP kWh",VLOOKUP(N$4,'4. Billing Determinants'!$B$19:$O$41,6,0)/'4. Billing Determinants'!$G$41*$D21,IF($E21="Distribution Rev.",VLOOKUP(N$4,'4. Billing Determinants'!$B$19:$O$41,8,0)/'4. Billing Determinants'!$I$41*$D21, VLOOKUP(N$4,'4. Billing Determinants'!$B$19:$O$41,3,0)/'4. Billing Determinants'!$D$41*$D21))))),0)</f>
        <v>0</v>
      </c>
      <c r="O21" s="75">
        <f>IFERROR(IF(O$4="",0,IF($E21="kWh",VLOOKUP(O$4,'4. Billing Determinants'!$B$19:$O$41,4,0)/'4. Billing Determinants'!$E$41*$D21,IF($E21="kW",VLOOKUP(O$4,'4. Billing Determinants'!$B$19:$O$41,5,0)/'4. Billing Determinants'!$F$41*$D21,IF($E21="Non-RPP kWh",VLOOKUP(O$4,'4. Billing Determinants'!$B$19:$O$41,6,0)/'4. Billing Determinants'!$G$41*$D21,IF($E21="Distribution Rev.",VLOOKUP(O$4,'4. Billing Determinants'!$B$19:$O$41,8,0)/'4. Billing Determinants'!$I$41*$D21, VLOOKUP(O$4,'4. Billing Determinants'!$B$19:$O$41,3,0)/'4. Billing Determinants'!$D$41*$D21))))),0)</f>
        <v>0</v>
      </c>
      <c r="P21" s="75">
        <f>IFERROR(IF(P$4="",0,IF($E21="kWh",VLOOKUP(P$4,'4. Billing Determinants'!$B$19:$O$41,4,0)/'4. Billing Determinants'!$E$41*$D21,IF($E21="kW",VLOOKUP(P$4,'4. Billing Determinants'!$B$19:$O$41,5,0)/'4. Billing Determinants'!$F$41*$D21,IF($E21="Non-RPP kWh",VLOOKUP(P$4,'4. Billing Determinants'!$B$19:$O$41,6,0)/'4. Billing Determinants'!$G$41*$D21,IF($E21="Distribution Rev.",VLOOKUP(P$4,'4. Billing Determinants'!$B$19:$O$41,8,0)/'4. Billing Determinants'!$I$41*$D21, VLOOKUP(P$4,'4. Billing Determinants'!$B$19:$O$41,3,0)/'4. Billing Determinants'!$D$41*$D21))))),0)</f>
        <v>0</v>
      </c>
      <c r="Q21" s="75">
        <f>IFERROR(IF(Q$4="",0,IF($E21="kWh",VLOOKUP(Q$4,'4. Billing Determinants'!$B$19:$O$41,4,0)/'4. Billing Determinants'!$E$41*$D21,IF($E21="kW",VLOOKUP(Q$4,'4. Billing Determinants'!$B$19:$O$41,5,0)/'4. Billing Determinants'!$F$41*$D21,IF($E21="Non-RPP kWh",VLOOKUP(Q$4,'4. Billing Determinants'!$B$19:$O$41,6,0)/'4. Billing Determinants'!$G$41*$D21,IF($E21="Distribution Rev.",VLOOKUP(Q$4,'4. Billing Determinants'!$B$19:$O$41,8,0)/'4. Billing Determinants'!$I$41*$D21, VLOOKUP(Q$4,'4. Billing Determinants'!$B$19:$O$41,3,0)/'4. Billing Determinants'!$D$41*$D21))))),0)</f>
        <v>0</v>
      </c>
      <c r="R21" s="75">
        <f>IFERROR(IF(R$4="",0,IF($E21="kWh",VLOOKUP(R$4,'4. Billing Determinants'!$B$19:$O$41,4,0)/'4. Billing Determinants'!$E$41*$D21,IF($E21="kW",VLOOKUP(R$4,'4. Billing Determinants'!$B$19:$O$41,5,0)/'4. Billing Determinants'!$F$41*$D21,IF($E21="Non-RPP kWh",VLOOKUP(R$4,'4. Billing Determinants'!$B$19:$O$41,6,0)/'4. Billing Determinants'!$G$41*$D21,IF($E21="Distribution Rev.",VLOOKUP(R$4,'4. Billing Determinants'!$B$19:$O$41,8,0)/'4. Billing Determinants'!$I$41*$D21, VLOOKUP(R$4,'4. Billing Determinants'!$B$19:$O$41,3,0)/'4. Billing Determinants'!$D$41*$D21))))),0)</f>
        <v>0</v>
      </c>
      <c r="S21" s="75">
        <f>IFERROR(IF(S$4="",0,IF($E21="kWh",VLOOKUP(S$4,'4. Billing Determinants'!$B$19:$O$41,4,0)/'4. Billing Determinants'!$E$41*$D21,IF($E21="kW",VLOOKUP(S$4,'4. Billing Determinants'!$B$19:$O$41,5,0)/'4. Billing Determinants'!$F$41*$D21,IF($E21="Non-RPP kWh",VLOOKUP(S$4,'4. Billing Determinants'!$B$19:$O$41,6,0)/'4. Billing Determinants'!$G$41*$D21,IF($E21="Distribution Rev.",VLOOKUP(S$4,'4. Billing Determinants'!$B$19:$O$41,8,0)/'4. Billing Determinants'!$I$41*$D21, VLOOKUP(S$4,'4. Billing Determinants'!$B$19:$O$41,3,0)/'4. Billing Determinants'!$D$41*$D21))))),0)</f>
        <v>0</v>
      </c>
      <c r="T21" s="75">
        <f>IFERROR(IF(T$4="",0,IF($E21="kWh",VLOOKUP(T$4,'4. Billing Determinants'!$B$19:$O$41,4,0)/'4. Billing Determinants'!$E$41*$D21,IF($E21="kW",VLOOKUP(T$4,'4. Billing Determinants'!$B$19:$O$41,5,0)/'4. Billing Determinants'!$F$41*$D21,IF($E21="Non-RPP kWh",VLOOKUP(T$4,'4. Billing Determinants'!$B$19:$O$41,6,0)/'4. Billing Determinants'!$G$41*$D21,IF($E21="Distribution Rev.",VLOOKUP(T$4,'4. Billing Determinants'!$B$19:$O$41,8,0)/'4. Billing Determinants'!$I$41*$D21, VLOOKUP(T$4,'4. Billing Determinants'!$B$19:$O$41,3,0)/'4. Billing Determinants'!$D$41*$D21))))),0)</f>
        <v>0</v>
      </c>
      <c r="U21" s="75">
        <f>IFERROR(IF(U$4="",0,IF($E21="kWh",VLOOKUP(U$4,'4. Billing Determinants'!$B$19:$O$41,4,0)/'4. Billing Determinants'!$E$41*$D21,IF($E21="kW",VLOOKUP(U$4,'4. Billing Determinants'!$B$19:$O$41,5,0)/'4. Billing Determinants'!$F$41*$D21,IF($E21="Non-RPP kWh",VLOOKUP(U$4,'4. Billing Determinants'!$B$19:$O$41,6,0)/'4. Billing Determinants'!$G$41*$D21,IF($E21="Distribution Rev.",VLOOKUP(U$4,'4. Billing Determinants'!$B$19:$O$41,8,0)/'4. Billing Determinants'!$I$41*$D21, VLOOKUP(U$4,'4. Billing Determinants'!$B$19:$O$41,3,0)/'4. Billing Determinants'!$D$41*$D21))))),0)</f>
        <v>0</v>
      </c>
      <c r="V21" s="75">
        <f>IFERROR(IF(V$4="",0,IF($E21="kWh",VLOOKUP(V$4,'4. Billing Determinants'!$B$19:$O$41,4,0)/'4. Billing Determinants'!$E$41*$D21,IF($E21="kW",VLOOKUP(V$4,'4. Billing Determinants'!$B$19:$O$41,5,0)/'4. Billing Determinants'!$F$41*$D21,IF($E21="Non-RPP kWh",VLOOKUP(V$4,'4. Billing Determinants'!$B$19:$O$41,6,0)/'4. Billing Determinants'!$G$41*$D21,IF($E21="Distribution Rev.",VLOOKUP(V$4,'4. Billing Determinants'!$B$19:$O$41,8,0)/'4. Billing Determinants'!$I$41*$D21, VLOOKUP(V$4,'4. Billing Determinants'!$B$19:$O$41,3,0)/'4. Billing Determinants'!$D$41*$D21))))),0)</f>
        <v>0</v>
      </c>
      <c r="W21" s="75">
        <f>IFERROR(IF(W$4="",0,IF($E21="kWh",VLOOKUP(W$4,'4. Billing Determinants'!$B$19:$O$41,4,0)/'4. Billing Determinants'!$E$41*$D21,IF($E21="kW",VLOOKUP(W$4,'4. Billing Determinants'!$B$19:$O$41,5,0)/'4. Billing Determinants'!$F$41*$D21,IF($E21="Non-RPP kWh",VLOOKUP(W$4,'4. Billing Determinants'!$B$19:$O$41,6,0)/'4. Billing Determinants'!$G$41*$D21,IF($E21="Distribution Rev.",VLOOKUP(W$4,'4. Billing Determinants'!$B$19:$O$41,8,0)/'4. Billing Determinants'!$I$41*$D21, VLOOKUP(W$4,'4. Billing Determinants'!$B$19:$O$41,3,0)/'4. Billing Determinants'!$D$41*$D21))))),0)</f>
        <v>0</v>
      </c>
      <c r="X21" s="75">
        <f>IFERROR(IF(X$4="",0,IF($E21="kWh",VLOOKUP(X$4,'4. Billing Determinants'!$B$19:$O$41,4,0)/'4. Billing Determinants'!$E$41*$D21,IF($E21="kW",VLOOKUP(X$4,'4. Billing Determinants'!$B$19:$O$41,5,0)/'4. Billing Determinants'!$F$41*$D21,IF($E21="Non-RPP kWh",VLOOKUP(X$4,'4. Billing Determinants'!$B$19:$O$41,6,0)/'4. Billing Determinants'!$G$41*$D21,IF($E21="Distribution Rev.",VLOOKUP(X$4,'4. Billing Determinants'!$B$19:$O$41,8,0)/'4. Billing Determinants'!$I$41*$D21, VLOOKUP(X$4,'4. Billing Determinants'!$B$19:$O$41,3,0)/'4. Billing Determinants'!$D$41*$D21))))),0)</f>
        <v>0</v>
      </c>
      <c r="Y21" s="75">
        <f>IFERROR(IF(Y$4="",0,IF($E21="kWh",VLOOKUP(Y$4,'4. Billing Determinants'!$B$19:$O$41,4,0)/'4. Billing Determinants'!$E$41*$D21,IF($E21="kW",VLOOKUP(Y$4,'4. Billing Determinants'!$B$19:$O$41,5,0)/'4. Billing Determinants'!$F$41*$D21,IF($E21="Non-RPP kWh",VLOOKUP(Y$4,'4. Billing Determinants'!$B$19:$O$41,6,0)/'4. Billing Determinants'!$G$41*$D21,IF($E21="Distribution Rev.",VLOOKUP(Y$4,'4. Billing Determinants'!$B$19:$O$41,8,0)/'4. Billing Determinants'!$I$41*$D21, VLOOKUP(Y$4,'4. Billing Determinants'!$B$19:$O$41,3,0)/'4. Billing Determinants'!$D$41*$D21))))),0)</f>
        <v>0</v>
      </c>
    </row>
    <row r="22" spans="2:25" ht="25.5" x14ac:dyDescent="0.2">
      <c r="B22" s="80" t="s">
        <v>152</v>
      </c>
      <c r="C22" s="74">
        <v>1508</v>
      </c>
      <c r="D22" s="75">
        <f>'2. 2013 Continuity Schedule'!DC45</f>
        <v>0</v>
      </c>
      <c r="E22" s="144"/>
      <c r="F22" s="75">
        <f>IFERROR(IF(F$4="",0,IF($E22="kWh",VLOOKUP(F$4,'4. Billing Determinants'!$B$19:$O$41,4,0)/'4. Billing Determinants'!$E$41*$D22,IF($E22="kW",VLOOKUP(F$4,'4. Billing Determinants'!$B$19:$O$41,5,0)/'4. Billing Determinants'!$F$41*$D22,IF($E22="Non-RPP kWh",VLOOKUP(F$4,'4. Billing Determinants'!$B$19:$O$41,6,0)/'4. Billing Determinants'!$G$41*$D22,IF($E22="Distribution Rev.",VLOOKUP(F$4,'4. Billing Determinants'!$B$19:$O$41,8,0)/'4. Billing Determinants'!$I$41*$D22, VLOOKUP(F$4,'4. Billing Determinants'!$B$19:$O$41,3,0)/'4. Billing Determinants'!$D$41*$D22))))),0)</f>
        <v>0</v>
      </c>
      <c r="G22" s="75">
        <f>IFERROR(IF(G$4="",0,IF($E22="kWh",VLOOKUP(G$4,'4. Billing Determinants'!$B$19:$O$41,4,0)/'4. Billing Determinants'!$E$41*$D22,IF($E22="kW",VLOOKUP(G$4,'4. Billing Determinants'!$B$19:$O$41,5,0)/'4. Billing Determinants'!$F$41*$D22,IF($E22="Non-RPP kWh",VLOOKUP(G$4,'4. Billing Determinants'!$B$19:$O$41,6,0)/'4. Billing Determinants'!$G$41*$D22,IF($E22="Distribution Rev.",VLOOKUP(G$4,'4. Billing Determinants'!$B$19:$O$41,8,0)/'4. Billing Determinants'!$I$41*$D22, VLOOKUP(G$4,'4. Billing Determinants'!$B$19:$O$41,3,0)/'4. Billing Determinants'!$D$41*$D22))))),0)</f>
        <v>0</v>
      </c>
      <c r="H22" s="75">
        <f>IFERROR(IF(H$4="",0,IF($E22="kWh",VLOOKUP(H$4,'4. Billing Determinants'!$B$19:$O$41,4,0)/'4. Billing Determinants'!$E$41*$D22,IF($E22="kW",VLOOKUP(H$4,'4. Billing Determinants'!$B$19:$O$41,5,0)/'4. Billing Determinants'!$F$41*$D22,IF($E22="Non-RPP kWh",VLOOKUP(H$4,'4. Billing Determinants'!$B$19:$O$41,6,0)/'4. Billing Determinants'!$G$41*$D22,IF($E22="Distribution Rev.",VLOOKUP(H$4,'4. Billing Determinants'!$B$19:$O$41,8,0)/'4. Billing Determinants'!$I$41*$D22, VLOOKUP(H$4,'4. Billing Determinants'!$B$19:$O$41,3,0)/'4. Billing Determinants'!$D$41*$D22))))),0)</f>
        <v>0</v>
      </c>
      <c r="I22" s="75">
        <f>IFERROR(IF(I$4="",0,IF($E22="kWh",VLOOKUP(I$4,'4. Billing Determinants'!$B$19:$O$41,4,0)/'4. Billing Determinants'!$E$41*$D22,IF($E22="kW",VLOOKUP(I$4,'4. Billing Determinants'!$B$19:$O$41,5,0)/'4. Billing Determinants'!$F$41*$D22,IF($E22="Non-RPP kWh",VLOOKUP(I$4,'4. Billing Determinants'!$B$19:$O$41,6,0)/'4. Billing Determinants'!$G$41*$D22,IF($E22="Distribution Rev.",VLOOKUP(I$4,'4. Billing Determinants'!$B$19:$O$41,8,0)/'4. Billing Determinants'!$I$41*$D22, VLOOKUP(I$4,'4. Billing Determinants'!$B$19:$O$41,3,0)/'4. Billing Determinants'!$D$41*$D22))))),0)</f>
        <v>0</v>
      </c>
      <c r="J22" s="75">
        <f>IFERROR(IF(J$4="",0,IF($E22="kWh",VLOOKUP(J$4,'4. Billing Determinants'!$B$19:$O$41,4,0)/'4. Billing Determinants'!$E$41*$D22,IF($E22="kW",VLOOKUP(J$4,'4. Billing Determinants'!$B$19:$O$41,5,0)/'4. Billing Determinants'!$F$41*$D22,IF($E22="Non-RPP kWh",VLOOKUP(J$4,'4. Billing Determinants'!$B$19:$O$41,6,0)/'4. Billing Determinants'!$G$41*$D22,IF($E22="Distribution Rev.",VLOOKUP(J$4,'4. Billing Determinants'!$B$19:$O$41,8,0)/'4. Billing Determinants'!$I$41*$D22, VLOOKUP(J$4,'4. Billing Determinants'!$B$19:$O$41,3,0)/'4. Billing Determinants'!$D$41*$D22))))),0)</f>
        <v>0</v>
      </c>
      <c r="K22" s="75">
        <f>IFERROR(IF(K$4="",0,IF($E22="kWh",VLOOKUP(K$4,'4. Billing Determinants'!$B$19:$O$41,4,0)/'4. Billing Determinants'!$E$41*$D22,IF($E22="kW",VLOOKUP(K$4,'4. Billing Determinants'!$B$19:$O$41,5,0)/'4. Billing Determinants'!$F$41*$D22,IF($E22="Non-RPP kWh",VLOOKUP(K$4,'4. Billing Determinants'!$B$19:$O$41,6,0)/'4. Billing Determinants'!$G$41*$D22,IF($E22="Distribution Rev.",VLOOKUP(K$4,'4. Billing Determinants'!$B$19:$O$41,8,0)/'4. Billing Determinants'!$I$41*$D22, VLOOKUP(K$4,'4. Billing Determinants'!$B$19:$O$41,3,0)/'4. Billing Determinants'!$D$41*$D22))))),0)</f>
        <v>0</v>
      </c>
      <c r="L22" s="75">
        <f>IFERROR(IF(L$4="",0,IF($E22="kWh",VLOOKUP(L$4,'4. Billing Determinants'!$B$19:$O$41,4,0)/'4. Billing Determinants'!$E$41*$D22,IF($E22="kW",VLOOKUP(L$4,'4. Billing Determinants'!$B$19:$O$41,5,0)/'4. Billing Determinants'!$F$41*$D22,IF($E22="Non-RPP kWh",VLOOKUP(L$4,'4. Billing Determinants'!$B$19:$O$41,6,0)/'4. Billing Determinants'!$G$41*$D22,IF($E22="Distribution Rev.",VLOOKUP(L$4,'4. Billing Determinants'!$B$19:$O$41,8,0)/'4. Billing Determinants'!$I$41*$D22, VLOOKUP(L$4,'4. Billing Determinants'!$B$19:$O$41,3,0)/'4. Billing Determinants'!$D$41*$D22))))),0)</f>
        <v>0</v>
      </c>
      <c r="M22" s="75">
        <f>IFERROR(IF(M$4="",0,IF($E22="kWh",VLOOKUP(M$4,'4. Billing Determinants'!$B$19:$O$41,4,0)/'4. Billing Determinants'!$E$41*$D22,IF($E22="kW",VLOOKUP(M$4,'4. Billing Determinants'!$B$19:$O$41,5,0)/'4. Billing Determinants'!$F$41*$D22,IF($E22="Non-RPP kWh",VLOOKUP(M$4,'4. Billing Determinants'!$B$19:$O$41,6,0)/'4. Billing Determinants'!$G$41*$D22,IF($E22="Distribution Rev.",VLOOKUP(M$4,'4. Billing Determinants'!$B$19:$O$41,8,0)/'4. Billing Determinants'!$I$41*$D22, VLOOKUP(M$4,'4. Billing Determinants'!$B$19:$O$41,3,0)/'4. Billing Determinants'!$D$41*$D22))))),0)</f>
        <v>0</v>
      </c>
      <c r="N22" s="75">
        <f>IFERROR(IF(N$4="",0,IF($E22="kWh",VLOOKUP(N$4,'4. Billing Determinants'!$B$19:$O$41,4,0)/'4. Billing Determinants'!$E$41*$D22,IF($E22="kW",VLOOKUP(N$4,'4. Billing Determinants'!$B$19:$O$41,5,0)/'4. Billing Determinants'!$F$41*$D22,IF($E22="Non-RPP kWh",VLOOKUP(N$4,'4. Billing Determinants'!$B$19:$O$41,6,0)/'4. Billing Determinants'!$G$41*$D22,IF($E22="Distribution Rev.",VLOOKUP(N$4,'4. Billing Determinants'!$B$19:$O$41,8,0)/'4. Billing Determinants'!$I$41*$D22, VLOOKUP(N$4,'4. Billing Determinants'!$B$19:$O$41,3,0)/'4. Billing Determinants'!$D$41*$D22))))),0)</f>
        <v>0</v>
      </c>
      <c r="O22" s="75">
        <f>IFERROR(IF(O$4="",0,IF($E22="kWh",VLOOKUP(O$4,'4. Billing Determinants'!$B$19:$O$41,4,0)/'4. Billing Determinants'!$E$41*$D22,IF($E22="kW",VLOOKUP(O$4,'4. Billing Determinants'!$B$19:$O$41,5,0)/'4. Billing Determinants'!$F$41*$D22,IF($E22="Non-RPP kWh",VLOOKUP(O$4,'4. Billing Determinants'!$B$19:$O$41,6,0)/'4. Billing Determinants'!$G$41*$D22,IF($E22="Distribution Rev.",VLOOKUP(O$4,'4. Billing Determinants'!$B$19:$O$41,8,0)/'4. Billing Determinants'!$I$41*$D22, VLOOKUP(O$4,'4. Billing Determinants'!$B$19:$O$41,3,0)/'4. Billing Determinants'!$D$41*$D22))))),0)</f>
        <v>0</v>
      </c>
      <c r="P22" s="75">
        <f>IFERROR(IF(P$4="",0,IF($E22="kWh",VLOOKUP(P$4,'4. Billing Determinants'!$B$19:$O$41,4,0)/'4. Billing Determinants'!$E$41*$D22,IF($E22="kW",VLOOKUP(P$4,'4. Billing Determinants'!$B$19:$O$41,5,0)/'4. Billing Determinants'!$F$41*$D22,IF($E22="Non-RPP kWh",VLOOKUP(P$4,'4. Billing Determinants'!$B$19:$O$41,6,0)/'4. Billing Determinants'!$G$41*$D22,IF($E22="Distribution Rev.",VLOOKUP(P$4,'4. Billing Determinants'!$B$19:$O$41,8,0)/'4. Billing Determinants'!$I$41*$D22, VLOOKUP(P$4,'4. Billing Determinants'!$B$19:$O$41,3,0)/'4. Billing Determinants'!$D$41*$D22))))),0)</f>
        <v>0</v>
      </c>
      <c r="Q22" s="75">
        <f>IFERROR(IF(Q$4="",0,IF($E22="kWh",VLOOKUP(Q$4,'4. Billing Determinants'!$B$19:$O$41,4,0)/'4. Billing Determinants'!$E$41*$D22,IF($E22="kW",VLOOKUP(Q$4,'4. Billing Determinants'!$B$19:$O$41,5,0)/'4. Billing Determinants'!$F$41*$D22,IF($E22="Non-RPP kWh",VLOOKUP(Q$4,'4. Billing Determinants'!$B$19:$O$41,6,0)/'4. Billing Determinants'!$G$41*$D22,IF($E22="Distribution Rev.",VLOOKUP(Q$4,'4. Billing Determinants'!$B$19:$O$41,8,0)/'4. Billing Determinants'!$I$41*$D22, VLOOKUP(Q$4,'4. Billing Determinants'!$B$19:$O$41,3,0)/'4. Billing Determinants'!$D$41*$D22))))),0)</f>
        <v>0</v>
      </c>
      <c r="R22" s="75">
        <f>IFERROR(IF(R$4="",0,IF($E22="kWh",VLOOKUP(R$4,'4. Billing Determinants'!$B$19:$O$41,4,0)/'4. Billing Determinants'!$E$41*$D22,IF($E22="kW",VLOOKUP(R$4,'4. Billing Determinants'!$B$19:$O$41,5,0)/'4. Billing Determinants'!$F$41*$D22,IF($E22="Non-RPP kWh",VLOOKUP(R$4,'4. Billing Determinants'!$B$19:$O$41,6,0)/'4. Billing Determinants'!$G$41*$D22,IF($E22="Distribution Rev.",VLOOKUP(R$4,'4. Billing Determinants'!$B$19:$O$41,8,0)/'4. Billing Determinants'!$I$41*$D22, VLOOKUP(R$4,'4. Billing Determinants'!$B$19:$O$41,3,0)/'4. Billing Determinants'!$D$41*$D22))))),0)</f>
        <v>0</v>
      </c>
      <c r="S22" s="75">
        <f>IFERROR(IF(S$4="",0,IF($E22="kWh",VLOOKUP(S$4,'4. Billing Determinants'!$B$19:$O$41,4,0)/'4. Billing Determinants'!$E$41*$D22,IF($E22="kW",VLOOKUP(S$4,'4. Billing Determinants'!$B$19:$O$41,5,0)/'4. Billing Determinants'!$F$41*$D22,IF($E22="Non-RPP kWh",VLOOKUP(S$4,'4. Billing Determinants'!$B$19:$O$41,6,0)/'4. Billing Determinants'!$G$41*$D22,IF($E22="Distribution Rev.",VLOOKUP(S$4,'4. Billing Determinants'!$B$19:$O$41,8,0)/'4. Billing Determinants'!$I$41*$D22, VLOOKUP(S$4,'4. Billing Determinants'!$B$19:$O$41,3,0)/'4. Billing Determinants'!$D$41*$D22))))),0)</f>
        <v>0</v>
      </c>
      <c r="T22" s="75">
        <f>IFERROR(IF(T$4="",0,IF($E22="kWh",VLOOKUP(T$4,'4. Billing Determinants'!$B$19:$O$41,4,0)/'4. Billing Determinants'!$E$41*$D22,IF($E22="kW",VLOOKUP(T$4,'4. Billing Determinants'!$B$19:$O$41,5,0)/'4. Billing Determinants'!$F$41*$D22,IF($E22="Non-RPP kWh",VLOOKUP(T$4,'4. Billing Determinants'!$B$19:$O$41,6,0)/'4. Billing Determinants'!$G$41*$D22,IF($E22="Distribution Rev.",VLOOKUP(T$4,'4. Billing Determinants'!$B$19:$O$41,8,0)/'4. Billing Determinants'!$I$41*$D22, VLOOKUP(T$4,'4. Billing Determinants'!$B$19:$O$41,3,0)/'4. Billing Determinants'!$D$41*$D22))))),0)</f>
        <v>0</v>
      </c>
      <c r="U22" s="75">
        <f>IFERROR(IF(U$4="",0,IF($E22="kWh",VLOOKUP(U$4,'4. Billing Determinants'!$B$19:$O$41,4,0)/'4. Billing Determinants'!$E$41*$D22,IF($E22="kW",VLOOKUP(U$4,'4. Billing Determinants'!$B$19:$O$41,5,0)/'4. Billing Determinants'!$F$41*$D22,IF($E22="Non-RPP kWh",VLOOKUP(U$4,'4. Billing Determinants'!$B$19:$O$41,6,0)/'4. Billing Determinants'!$G$41*$D22,IF($E22="Distribution Rev.",VLOOKUP(U$4,'4. Billing Determinants'!$B$19:$O$41,8,0)/'4. Billing Determinants'!$I$41*$D22, VLOOKUP(U$4,'4. Billing Determinants'!$B$19:$O$41,3,0)/'4. Billing Determinants'!$D$41*$D22))))),0)</f>
        <v>0</v>
      </c>
      <c r="V22" s="75">
        <f>IFERROR(IF(V$4="",0,IF($E22="kWh",VLOOKUP(V$4,'4. Billing Determinants'!$B$19:$O$41,4,0)/'4. Billing Determinants'!$E$41*$D22,IF($E22="kW",VLOOKUP(V$4,'4. Billing Determinants'!$B$19:$O$41,5,0)/'4. Billing Determinants'!$F$41*$D22,IF($E22="Non-RPP kWh",VLOOKUP(V$4,'4. Billing Determinants'!$B$19:$O$41,6,0)/'4. Billing Determinants'!$G$41*$D22,IF($E22="Distribution Rev.",VLOOKUP(V$4,'4. Billing Determinants'!$B$19:$O$41,8,0)/'4. Billing Determinants'!$I$41*$D22, VLOOKUP(V$4,'4. Billing Determinants'!$B$19:$O$41,3,0)/'4. Billing Determinants'!$D$41*$D22))))),0)</f>
        <v>0</v>
      </c>
      <c r="W22" s="75">
        <f>IFERROR(IF(W$4="",0,IF($E22="kWh",VLOOKUP(W$4,'4. Billing Determinants'!$B$19:$O$41,4,0)/'4. Billing Determinants'!$E$41*$D22,IF($E22="kW",VLOOKUP(W$4,'4. Billing Determinants'!$B$19:$O$41,5,0)/'4. Billing Determinants'!$F$41*$D22,IF($E22="Non-RPP kWh",VLOOKUP(W$4,'4. Billing Determinants'!$B$19:$O$41,6,0)/'4. Billing Determinants'!$G$41*$D22,IF($E22="Distribution Rev.",VLOOKUP(W$4,'4. Billing Determinants'!$B$19:$O$41,8,0)/'4. Billing Determinants'!$I$41*$D22, VLOOKUP(W$4,'4. Billing Determinants'!$B$19:$O$41,3,0)/'4. Billing Determinants'!$D$41*$D22))))),0)</f>
        <v>0</v>
      </c>
      <c r="X22" s="75">
        <f>IFERROR(IF(X$4="",0,IF($E22="kWh",VLOOKUP(X$4,'4. Billing Determinants'!$B$19:$O$41,4,0)/'4. Billing Determinants'!$E$41*$D22,IF($E22="kW",VLOOKUP(X$4,'4. Billing Determinants'!$B$19:$O$41,5,0)/'4. Billing Determinants'!$F$41*$D22,IF($E22="Non-RPP kWh",VLOOKUP(X$4,'4. Billing Determinants'!$B$19:$O$41,6,0)/'4. Billing Determinants'!$G$41*$D22,IF($E22="Distribution Rev.",VLOOKUP(X$4,'4. Billing Determinants'!$B$19:$O$41,8,0)/'4. Billing Determinants'!$I$41*$D22, VLOOKUP(X$4,'4. Billing Determinants'!$B$19:$O$41,3,0)/'4. Billing Determinants'!$D$41*$D22))))),0)</f>
        <v>0</v>
      </c>
      <c r="Y22" s="75">
        <f>IFERROR(IF(Y$4="",0,IF($E22="kWh",VLOOKUP(Y$4,'4. Billing Determinants'!$B$19:$O$41,4,0)/'4. Billing Determinants'!$E$41*$D22,IF($E22="kW",VLOOKUP(Y$4,'4. Billing Determinants'!$B$19:$O$41,5,0)/'4. Billing Determinants'!$F$41*$D22,IF($E22="Non-RPP kWh",VLOOKUP(Y$4,'4. Billing Determinants'!$B$19:$O$41,6,0)/'4. Billing Determinants'!$G$41*$D22,IF($E22="Distribution Rev.",VLOOKUP(Y$4,'4. Billing Determinants'!$B$19:$O$41,8,0)/'4. Billing Determinants'!$I$41*$D22, VLOOKUP(Y$4,'4. Billing Determinants'!$B$19:$O$41,3,0)/'4. Billing Determinants'!$D$41*$D22))))),0)</f>
        <v>0</v>
      </c>
    </row>
    <row r="23" spans="2:25" ht="25.5" x14ac:dyDescent="0.2">
      <c r="B23" s="80" t="s">
        <v>86</v>
      </c>
      <c r="C23" s="74">
        <v>1508</v>
      </c>
      <c r="D23" s="75">
        <f>'2. 2013 Continuity Schedule'!DC46</f>
        <v>0</v>
      </c>
      <c r="E23" s="144"/>
      <c r="F23" s="75">
        <f>IFERROR(IF(F$4="",0,IF($E23="kWh",VLOOKUP(F$4,'4. Billing Determinants'!$B$19:$O$41,4,0)/'4. Billing Determinants'!$E$41*$D23,IF($E23="kW",VLOOKUP(F$4,'4. Billing Determinants'!$B$19:$O$41,5,0)/'4. Billing Determinants'!$F$41*$D23,IF($E23="Non-RPP kWh",VLOOKUP(F$4,'4. Billing Determinants'!$B$19:$O$41,6,0)/'4. Billing Determinants'!$G$41*$D23,IF($E23="Distribution Rev.",VLOOKUP(F$4,'4. Billing Determinants'!$B$19:$O$41,8,0)/'4. Billing Determinants'!$I$41*$D23, VLOOKUP(F$4,'4. Billing Determinants'!$B$19:$O$41,3,0)/'4. Billing Determinants'!$D$41*$D23))))),0)</f>
        <v>0</v>
      </c>
      <c r="G23" s="75">
        <f>IFERROR(IF(G$4="",0,IF($E23="kWh",VLOOKUP(G$4,'4. Billing Determinants'!$B$19:$O$41,4,0)/'4. Billing Determinants'!$E$41*$D23,IF($E23="kW",VLOOKUP(G$4,'4. Billing Determinants'!$B$19:$O$41,5,0)/'4. Billing Determinants'!$F$41*$D23,IF($E23="Non-RPP kWh",VLOOKUP(G$4,'4. Billing Determinants'!$B$19:$O$41,6,0)/'4. Billing Determinants'!$G$41*$D23,IF($E23="Distribution Rev.",VLOOKUP(G$4,'4. Billing Determinants'!$B$19:$O$41,8,0)/'4. Billing Determinants'!$I$41*$D23, VLOOKUP(G$4,'4. Billing Determinants'!$B$19:$O$41,3,0)/'4. Billing Determinants'!$D$41*$D23))))),0)</f>
        <v>0</v>
      </c>
      <c r="H23" s="75">
        <f>IFERROR(IF(H$4="",0,IF($E23="kWh",VLOOKUP(H$4,'4. Billing Determinants'!$B$19:$O$41,4,0)/'4. Billing Determinants'!$E$41*$D23,IF($E23="kW",VLOOKUP(H$4,'4. Billing Determinants'!$B$19:$O$41,5,0)/'4. Billing Determinants'!$F$41*$D23,IF($E23="Non-RPP kWh",VLOOKUP(H$4,'4. Billing Determinants'!$B$19:$O$41,6,0)/'4. Billing Determinants'!$G$41*$D23,IF($E23="Distribution Rev.",VLOOKUP(H$4,'4. Billing Determinants'!$B$19:$O$41,8,0)/'4. Billing Determinants'!$I$41*$D23, VLOOKUP(H$4,'4. Billing Determinants'!$B$19:$O$41,3,0)/'4. Billing Determinants'!$D$41*$D23))))),0)</f>
        <v>0</v>
      </c>
      <c r="I23" s="75">
        <f>IFERROR(IF(I$4="",0,IF($E23="kWh",VLOOKUP(I$4,'4. Billing Determinants'!$B$19:$O$41,4,0)/'4. Billing Determinants'!$E$41*$D23,IF($E23="kW",VLOOKUP(I$4,'4. Billing Determinants'!$B$19:$O$41,5,0)/'4. Billing Determinants'!$F$41*$D23,IF($E23="Non-RPP kWh",VLOOKUP(I$4,'4. Billing Determinants'!$B$19:$O$41,6,0)/'4. Billing Determinants'!$G$41*$D23,IF($E23="Distribution Rev.",VLOOKUP(I$4,'4. Billing Determinants'!$B$19:$O$41,8,0)/'4. Billing Determinants'!$I$41*$D23, VLOOKUP(I$4,'4. Billing Determinants'!$B$19:$O$41,3,0)/'4. Billing Determinants'!$D$41*$D23))))),0)</f>
        <v>0</v>
      </c>
      <c r="J23" s="75">
        <f>IFERROR(IF(J$4="",0,IF($E23="kWh",VLOOKUP(J$4,'4. Billing Determinants'!$B$19:$O$41,4,0)/'4. Billing Determinants'!$E$41*$D23,IF($E23="kW",VLOOKUP(J$4,'4. Billing Determinants'!$B$19:$O$41,5,0)/'4. Billing Determinants'!$F$41*$D23,IF($E23="Non-RPP kWh",VLOOKUP(J$4,'4. Billing Determinants'!$B$19:$O$41,6,0)/'4. Billing Determinants'!$G$41*$D23,IF($E23="Distribution Rev.",VLOOKUP(J$4,'4. Billing Determinants'!$B$19:$O$41,8,0)/'4. Billing Determinants'!$I$41*$D23, VLOOKUP(J$4,'4. Billing Determinants'!$B$19:$O$41,3,0)/'4. Billing Determinants'!$D$41*$D23))))),0)</f>
        <v>0</v>
      </c>
      <c r="K23" s="75">
        <f>IFERROR(IF(K$4="",0,IF($E23="kWh",VLOOKUP(K$4,'4. Billing Determinants'!$B$19:$O$41,4,0)/'4. Billing Determinants'!$E$41*$D23,IF($E23="kW",VLOOKUP(K$4,'4. Billing Determinants'!$B$19:$O$41,5,0)/'4. Billing Determinants'!$F$41*$D23,IF($E23="Non-RPP kWh",VLOOKUP(K$4,'4. Billing Determinants'!$B$19:$O$41,6,0)/'4. Billing Determinants'!$G$41*$D23,IF($E23="Distribution Rev.",VLOOKUP(K$4,'4. Billing Determinants'!$B$19:$O$41,8,0)/'4. Billing Determinants'!$I$41*$D23, VLOOKUP(K$4,'4. Billing Determinants'!$B$19:$O$41,3,0)/'4. Billing Determinants'!$D$41*$D23))))),0)</f>
        <v>0</v>
      </c>
      <c r="L23" s="75">
        <f>IFERROR(IF(L$4="",0,IF($E23="kWh",VLOOKUP(L$4,'4. Billing Determinants'!$B$19:$O$41,4,0)/'4. Billing Determinants'!$E$41*$D23,IF($E23="kW",VLOOKUP(L$4,'4. Billing Determinants'!$B$19:$O$41,5,0)/'4. Billing Determinants'!$F$41*$D23,IF($E23="Non-RPP kWh",VLOOKUP(L$4,'4. Billing Determinants'!$B$19:$O$41,6,0)/'4. Billing Determinants'!$G$41*$D23,IF($E23="Distribution Rev.",VLOOKUP(L$4,'4. Billing Determinants'!$B$19:$O$41,8,0)/'4. Billing Determinants'!$I$41*$D23, VLOOKUP(L$4,'4. Billing Determinants'!$B$19:$O$41,3,0)/'4. Billing Determinants'!$D$41*$D23))))),0)</f>
        <v>0</v>
      </c>
      <c r="M23" s="75">
        <f>IFERROR(IF(M$4="",0,IF($E23="kWh",VLOOKUP(M$4,'4. Billing Determinants'!$B$19:$O$41,4,0)/'4. Billing Determinants'!$E$41*$D23,IF($E23="kW",VLOOKUP(M$4,'4. Billing Determinants'!$B$19:$O$41,5,0)/'4. Billing Determinants'!$F$41*$D23,IF($E23="Non-RPP kWh",VLOOKUP(M$4,'4. Billing Determinants'!$B$19:$O$41,6,0)/'4. Billing Determinants'!$G$41*$D23,IF($E23="Distribution Rev.",VLOOKUP(M$4,'4. Billing Determinants'!$B$19:$O$41,8,0)/'4. Billing Determinants'!$I$41*$D23, VLOOKUP(M$4,'4. Billing Determinants'!$B$19:$O$41,3,0)/'4. Billing Determinants'!$D$41*$D23))))),0)</f>
        <v>0</v>
      </c>
      <c r="N23" s="75">
        <f>IFERROR(IF(N$4="",0,IF($E23="kWh",VLOOKUP(N$4,'4. Billing Determinants'!$B$19:$O$41,4,0)/'4. Billing Determinants'!$E$41*$D23,IF($E23="kW",VLOOKUP(N$4,'4. Billing Determinants'!$B$19:$O$41,5,0)/'4. Billing Determinants'!$F$41*$D23,IF($E23="Non-RPP kWh",VLOOKUP(N$4,'4. Billing Determinants'!$B$19:$O$41,6,0)/'4. Billing Determinants'!$G$41*$D23,IF($E23="Distribution Rev.",VLOOKUP(N$4,'4. Billing Determinants'!$B$19:$O$41,8,0)/'4. Billing Determinants'!$I$41*$D23, VLOOKUP(N$4,'4. Billing Determinants'!$B$19:$O$41,3,0)/'4. Billing Determinants'!$D$41*$D23))))),0)</f>
        <v>0</v>
      </c>
      <c r="O23" s="75">
        <f>IFERROR(IF(O$4="",0,IF($E23="kWh",VLOOKUP(O$4,'4. Billing Determinants'!$B$19:$O$41,4,0)/'4. Billing Determinants'!$E$41*$D23,IF($E23="kW",VLOOKUP(O$4,'4. Billing Determinants'!$B$19:$O$41,5,0)/'4. Billing Determinants'!$F$41*$D23,IF($E23="Non-RPP kWh",VLOOKUP(O$4,'4. Billing Determinants'!$B$19:$O$41,6,0)/'4. Billing Determinants'!$G$41*$D23,IF($E23="Distribution Rev.",VLOOKUP(O$4,'4. Billing Determinants'!$B$19:$O$41,8,0)/'4. Billing Determinants'!$I$41*$D23, VLOOKUP(O$4,'4. Billing Determinants'!$B$19:$O$41,3,0)/'4. Billing Determinants'!$D$41*$D23))))),0)</f>
        <v>0</v>
      </c>
      <c r="P23" s="75">
        <f>IFERROR(IF(P$4="",0,IF($E23="kWh",VLOOKUP(P$4,'4. Billing Determinants'!$B$19:$O$41,4,0)/'4. Billing Determinants'!$E$41*$D23,IF($E23="kW",VLOOKUP(P$4,'4. Billing Determinants'!$B$19:$O$41,5,0)/'4. Billing Determinants'!$F$41*$D23,IF($E23="Non-RPP kWh",VLOOKUP(P$4,'4. Billing Determinants'!$B$19:$O$41,6,0)/'4. Billing Determinants'!$G$41*$D23,IF($E23="Distribution Rev.",VLOOKUP(P$4,'4. Billing Determinants'!$B$19:$O$41,8,0)/'4. Billing Determinants'!$I$41*$D23, VLOOKUP(P$4,'4. Billing Determinants'!$B$19:$O$41,3,0)/'4. Billing Determinants'!$D$41*$D23))))),0)</f>
        <v>0</v>
      </c>
      <c r="Q23" s="75">
        <f>IFERROR(IF(Q$4="",0,IF($E23="kWh",VLOOKUP(Q$4,'4. Billing Determinants'!$B$19:$O$41,4,0)/'4. Billing Determinants'!$E$41*$D23,IF($E23="kW",VLOOKUP(Q$4,'4. Billing Determinants'!$B$19:$O$41,5,0)/'4. Billing Determinants'!$F$41*$D23,IF($E23="Non-RPP kWh",VLOOKUP(Q$4,'4. Billing Determinants'!$B$19:$O$41,6,0)/'4. Billing Determinants'!$G$41*$D23,IF($E23="Distribution Rev.",VLOOKUP(Q$4,'4. Billing Determinants'!$B$19:$O$41,8,0)/'4. Billing Determinants'!$I$41*$D23, VLOOKUP(Q$4,'4. Billing Determinants'!$B$19:$O$41,3,0)/'4. Billing Determinants'!$D$41*$D23))))),0)</f>
        <v>0</v>
      </c>
      <c r="R23" s="75">
        <f>IFERROR(IF(R$4="",0,IF($E23="kWh",VLOOKUP(R$4,'4. Billing Determinants'!$B$19:$O$41,4,0)/'4. Billing Determinants'!$E$41*$D23,IF($E23="kW",VLOOKUP(R$4,'4. Billing Determinants'!$B$19:$O$41,5,0)/'4. Billing Determinants'!$F$41*$D23,IF($E23="Non-RPP kWh",VLOOKUP(R$4,'4. Billing Determinants'!$B$19:$O$41,6,0)/'4. Billing Determinants'!$G$41*$D23,IF($E23="Distribution Rev.",VLOOKUP(R$4,'4. Billing Determinants'!$B$19:$O$41,8,0)/'4. Billing Determinants'!$I$41*$D23, VLOOKUP(R$4,'4. Billing Determinants'!$B$19:$O$41,3,0)/'4. Billing Determinants'!$D$41*$D23))))),0)</f>
        <v>0</v>
      </c>
      <c r="S23" s="75">
        <f>IFERROR(IF(S$4="",0,IF($E23="kWh",VLOOKUP(S$4,'4. Billing Determinants'!$B$19:$O$41,4,0)/'4. Billing Determinants'!$E$41*$D23,IF($E23="kW",VLOOKUP(S$4,'4. Billing Determinants'!$B$19:$O$41,5,0)/'4. Billing Determinants'!$F$41*$D23,IF($E23="Non-RPP kWh",VLOOKUP(S$4,'4. Billing Determinants'!$B$19:$O$41,6,0)/'4. Billing Determinants'!$G$41*$D23,IF($E23="Distribution Rev.",VLOOKUP(S$4,'4. Billing Determinants'!$B$19:$O$41,8,0)/'4. Billing Determinants'!$I$41*$D23, VLOOKUP(S$4,'4. Billing Determinants'!$B$19:$O$41,3,0)/'4. Billing Determinants'!$D$41*$D23))))),0)</f>
        <v>0</v>
      </c>
      <c r="T23" s="75">
        <f>IFERROR(IF(T$4="",0,IF($E23="kWh",VLOOKUP(T$4,'4. Billing Determinants'!$B$19:$O$41,4,0)/'4. Billing Determinants'!$E$41*$D23,IF($E23="kW",VLOOKUP(T$4,'4. Billing Determinants'!$B$19:$O$41,5,0)/'4. Billing Determinants'!$F$41*$D23,IF($E23="Non-RPP kWh",VLOOKUP(T$4,'4. Billing Determinants'!$B$19:$O$41,6,0)/'4. Billing Determinants'!$G$41*$D23,IF($E23="Distribution Rev.",VLOOKUP(T$4,'4. Billing Determinants'!$B$19:$O$41,8,0)/'4. Billing Determinants'!$I$41*$D23, VLOOKUP(T$4,'4. Billing Determinants'!$B$19:$O$41,3,0)/'4. Billing Determinants'!$D$41*$D23))))),0)</f>
        <v>0</v>
      </c>
      <c r="U23" s="75">
        <f>IFERROR(IF(U$4="",0,IF($E23="kWh",VLOOKUP(U$4,'4. Billing Determinants'!$B$19:$O$41,4,0)/'4. Billing Determinants'!$E$41*$D23,IF($E23="kW",VLOOKUP(U$4,'4. Billing Determinants'!$B$19:$O$41,5,0)/'4. Billing Determinants'!$F$41*$D23,IF($E23="Non-RPP kWh",VLOOKUP(U$4,'4. Billing Determinants'!$B$19:$O$41,6,0)/'4. Billing Determinants'!$G$41*$D23,IF($E23="Distribution Rev.",VLOOKUP(U$4,'4. Billing Determinants'!$B$19:$O$41,8,0)/'4. Billing Determinants'!$I$41*$D23, VLOOKUP(U$4,'4. Billing Determinants'!$B$19:$O$41,3,0)/'4. Billing Determinants'!$D$41*$D23))))),0)</f>
        <v>0</v>
      </c>
      <c r="V23" s="75">
        <f>IFERROR(IF(V$4="",0,IF($E23="kWh",VLOOKUP(V$4,'4. Billing Determinants'!$B$19:$O$41,4,0)/'4. Billing Determinants'!$E$41*$D23,IF($E23="kW",VLOOKUP(V$4,'4. Billing Determinants'!$B$19:$O$41,5,0)/'4. Billing Determinants'!$F$41*$D23,IF($E23="Non-RPP kWh",VLOOKUP(V$4,'4. Billing Determinants'!$B$19:$O$41,6,0)/'4. Billing Determinants'!$G$41*$D23,IF($E23="Distribution Rev.",VLOOKUP(V$4,'4. Billing Determinants'!$B$19:$O$41,8,0)/'4. Billing Determinants'!$I$41*$D23, VLOOKUP(V$4,'4. Billing Determinants'!$B$19:$O$41,3,0)/'4. Billing Determinants'!$D$41*$D23))))),0)</f>
        <v>0</v>
      </c>
      <c r="W23" s="75">
        <f>IFERROR(IF(W$4="",0,IF($E23="kWh",VLOOKUP(W$4,'4. Billing Determinants'!$B$19:$O$41,4,0)/'4. Billing Determinants'!$E$41*$D23,IF($E23="kW",VLOOKUP(W$4,'4. Billing Determinants'!$B$19:$O$41,5,0)/'4. Billing Determinants'!$F$41*$D23,IF($E23="Non-RPP kWh",VLOOKUP(W$4,'4. Billing Determinants'!$B$19:$O$41,6,0)/'4. Billing Determinants'!$G$41*$D23,IF($E23="Distribution Rev.",VLOOKUP(W$4,'4. Billing Determinants'!$B$19:$O$41,8,0)/'4. Billing Determinants'!$I$41*$D23, VLOOKUP(W$4,'4. Billing Determinants'!$B$19:$O$41,3,0)/'4. Billing Determinants'!$D$41*$D23))))),0)</f>
        <v>0</v>
      </c>
      <c r="X23" s="75">
        <f>IFERROR(IF(X$4="",0,IF($E23="kWh",VLOOKUP(X$4,'4. Billing Determinants'!$B$19:$O$41,4,0)/'4. Billing Determinants'!$E$41*$D23,IF($E23="kW",VLOOKUP(X$4,'4. Billing Determinants'!$B$19:$O$41,5,0)/'4. Billing Determinants'!$F$41*$D23,IF($E23="Non-RPP kWh",VLOOKUP(X$4,'4. Billing Determinants'!$B$19:$O$41,6,0)/'4. Billing Determinants'!$G$41*$D23,IF($E23="Distribution Rev.",VLOOKUP(X$4,'4. Billing Determinants'!$B$19:$O$41,8,0)/'4. Billing Determinants'!$I$41*$D23, VLOOKUP(X$4,'4. Billing Determinants'!$B$19:$O$41,3,0)/'4. Billing Determinants'!$D$41*$D23))))),0)</f>
        <v>0</v>
      </c>
      <c r="Y23" s="75">
        <f>IFERROR(IF(Y$4="",0,IF($E23="kWh",VLOOKUP(Y$4,'4. Billing Determinants'!$B$19:$O$41,4,0)/'4. Billing Determinants'!$E$41*$D23,IF($E23="kW",VLOOKUP(Y$4,'4. Billing Determinants'!$B$19:$O$41,5,0)/'4. Billing Determinants'!$F$41*$D23,IF($E23="Non-RPP kWh",VLOOKUP(Y$4,'4. Billing Determinants'!$B$19:$O$41,6,0)/'4. Billing Determinants'!$G$41*$D23,IF($E23="Distribution Rev.",VLOOKUP(Y$4,'4. Billing Determinants'!$B$19:$O$41,8,0)/'4. Billing Determinants'!$I$41*$D23, VLOOKUP(Y$4,'4. Billing Determinants'!$B$19:$O$41,3,0)/'4. Billing Determinants'!$D$41*$D23))))),0)</f>
        <v>0</v>
      </c>
    </row>
    <row r="24" spans="2:25" x14ac:dyDescent="0.2">
      <c r="B24" s="73" t="s">
        <v>153</v>
      </c>
      <c r="C24" s="74">
        <v>1508</v>
      </c>
      <c r="D24" s="75">
        <f>'2. 2013 Continuity Schedule'!DC47</f>
        <v>0</v>
      </c>
      <c r="E24" s="144"/>
      <c r="F24" s="75">
        <f>IFERROR(IF(F$4="",0,IF($E24="kWh",VLOOKUP(F$4,'4. Billing Determinants'!$B$19:$O$41,4,0)/'4. Billing Determinants'!$E$41*$D24,IF($E24="kW",VLOOKUP(F$4,'4. Billing Determinants'!$B$19:$O$41,5,0)/'4. Billing Determinants'!$F$41*$D24,IF($E24="Non-RPP kWh",VLOOKUP(F$4,'4. Billing Determinants'!$B$19:$O$41,6,0)/'4. Billing Determinants'!$G$41*$D24,IF($E24="Distribution Rev.",VLOOKUP(F$4,'4. Billing Determinants'!$B$19:$O$41,8,0)/'4. Billing Determinants'!$I$41*$D24, VLOOKUP(F$4,'4. Billing Determinants'!$B$19:$O$41,3,0)/'4. Billing Determinants'!$D$41*$D24))))),0)</f>
        <v>0</v>
      </c>
      <c r="G24" s="75">
        <f>IFERROR(IF(G$4="",0,IF($E24="kWh",VLOOKUP(G$4,'4. Billing Determinants'!$B$19:$O$41,4,0)/'4. Billing Determinants'!$E$41*$D24,IF($E24="kW",VLOOKUP(G$4,'4. Billing Determinants'!$B$19:$O$41,5,0)/'4. Billing Determinants'!$F$41*$D24,IF($E24="Non-RPP kWh",VLOOKUP(G$4,'4. Billing Determinants'!$B$19:$O$41,6,0)/'4. Billing Determinants'!$G$41*$D24,IF($E24="Distribution Rev.",VLOOKUP(G$4,'4. Billing Determinants'!$B$19:$O$41,8,0)/'4. Billing Determinants'!$I$41*$D24, VLOOKUP(G$4,'4. Billing Determinants'!$B$19:$O$41,3,0)/'4. Billing Determinants'!$D$41*$D24))))),0)</f>
        <v>0</v>
      </c>
      <c r="H24" s="75">
        <f>IFERROR(IF(H$4="",0,IF($E24="kWh",VLOOKUP(H$4,'4. Billing Determinants'!$B$19:$O$41,4,0)/'4. Billing Determinants'!$E$41*$D24,IF($E24="kW",VLOOKUP(H$4,'4. Billing Determinants'!$B$19:$O$41,5,0)/'4. Billing Determinants'!$F$41*$D24,IF($E24="Non-RPP kWh",VLOOKUP(H$4,'4. Billing Determinants'!$B$19:$O$41,6,0)/'4. Billing Determinants'!$G$41*$D24,IF($E24="Distribution Rev.",VLOOKUP(H$4,'4. Billing Determinants'!$B$19:$O$41,8,0)/'4. Billing Determinants'!$I$41*$D24, VLOOKUP(H$4,'4. Billing Determinants'!$B$19:$O$41,3,0)/'4. Billing Determinants'!$D$41*$D24))))),0)</f>
        <v>0</v>
      </c>
      <c r="I24" s="75">
        <f>IFERROR(IF(I$4="",0,IF($E24="kWh",VLOOKUP(I$4,'4. Billing Determinants'!$B$19:$O$41,4,0)/'4. Billing Determinants'!$E$41*$D24,IF($E24="kW",VLOOKUP(I$4,'4. Billing Determinants'!$B$19:$O$41,5,0)/'4. Billing Determinants'!$F$41*$D24,IF($E24="Non-RPP kWh",VLOOKUP(I$4,'4. Billing Determinants'!$B$19:$O$41,6,0)/'4. Billing Determinants'!$G$41*$D24,IF($E24="Distribution Rev.",VLOOKUP(I$4,'4. Billing Determinants'!$B$19:$O$41,8,0)/'4. Billing Determinants'!$I$41*$D24, VLOOKUP(I$4,'4. Billing Determinants'!$B$19:$O$41,3,0)/'4. Billing Determinants'!$D$41*$D24))))),0)</f>
        <v>0</v>
      </c>
      <c r="J24" s="75">
        <f>IFERROR(IF(J$4="",0,IF($E24="kWh",VLOOKUP(J$4,'4. Billing Determinants'!$B$19:$O$41,4,0)/'4. Billing Determinants'!$E$41*$D24,IF($E24="kW",VLOOKUP(J$4,'4. Billing Determinants'!$B$19:$O$41,5,0)/'4. Billing Determinants'!$F$41*$D24,IF($E24="Non-RPP kWh",VLOOKUP(J$4,'4. Billing Determinants'!$B$19:$O$41,6,0)/'4. Billing Determinants'!$G$41*$D24,IF($E24="Distribution Rev.",VLOOKUP(J$4,'4. Billing Determinants'!$B$19:$O$41,8,0)/'4. Billing Determinants'!$I$41*$D24, VLOOKUP(J$4,'4. Billing Determinants'!$B$19:$O$41,3,0)/'4. Billing Determinants'!$D$41*$D24))))),0)</f>
        <v>0</v>
      </c>
      <c r="K24" s="75">
        <f>IFERROR(IF(K$4="",0,IF($E24="kWh",VLOOKUP(K$4,'4. Billing Determinants'!$B$19:$O$41,4,0)/'4. Billing Determinants'!$E$41*$D24,IF($E24="kW",VLOOKUP(K$4,'4. Billing Determinants'!$B$19:$O$41,5,0)/'4. Billing Determinants'!$F$41*$D24,IF($E24="Non-RPP kWh",VLOOKUP(K$4,'4. Billing Determinants'!$B$19:$O$41,6,0)/'4. Billing Determinants'!$G$41*$D24,IF($E24="Distribution Rev.",VLOOKUP(K$4,'4. Billing Determinants'!$B$19:$O$41,8,0)/'4. Billing Determinants'!$I$41*$D24, VLOOKUP(K$4,'4. Billing Determinants'!$B$19:$O$41,3,0)/'4. Billing Determinants'!$D$41*$D24))))),0)</f>
        <v>0</v>
      </c>
      <c r="L24" s="75">
        <f>IFERROR(IF(L$4="",0,IF($E24="kWh",VLOOKUP(L$4,'4. Billing Determinants'!$B$19:$O$41,4,0)/'4. Billing Determinants'!$E$41*$D24,IF($E24="kW",VLOOKUP(L$4,'4. Billing Determinants'!$B$19:$O$41,5,0)/'4. Billing Determinants'!$F$41*$D24,IF($E24="Non-RPP kWh",VLOOKUP(L$4,'4. Billing Determinants'!$B$19:$O$41,6,0)/'4. Billing Determinants'!$G$41*$D24,IF($E24="Distribution Rev.",VLOOKUP(L$4,'4. Billing Determinants'!$B$19:$O$41,8,0)/'4. Billing Determinants'!$I$41*$D24, VLOOKUP(L$4,'4. Billing Determinants'!$B$19:$O$41,3,0)/'4. Billing Determinants'!$D$41*$D24))))),0)</f>
        <v>0</v>
      </c>
      <c r="M24" s="75">
        <f>IFERROR(IF(M$4="",0,IF($E24="kWh",VLOOKUP(M$4,'4. Billing Determinants'!$B$19:$O$41,4,0)/'4. Billing Determinants'!$E$41*$D24,IF($E24="kW",VLOOKUP(M$4,'4. Billing Determinants'!$B$19:$O$41,5,0)/'4. Billing Determinants'!$F$41*$D24,IF($E24="Non-RPP kWh",VLOOKUP(M$4,'4. Billing Determinants'!$B$19:$O$41,6,0)/'4. Billing Determinants'!$G$41*$D24,IF($E24="Distribution Rev.",VLOOKUP(M$4,'4. Billing Determinants'!$B$19:$O$41,8,0)/'4. Billing Determinants'!$I$41*$D24, VLOOKUP(M$4,'4. Billing Determinants'!$B$19:$O$41,3,0)/'4. Billing Determinants'!$D$41*$D24))))),0)</f>
        <v>0</v>
      </c>
      <c r="N24" s="75">
        <f>IFERROR(IF(N$4="",0,IF($E24="kWh",VLOOKUP(N$4,'4. Billing Determinants'!$B$19:$O$41,4,0)/'4. Billing Determinants'!$E$41*$D24,IF($E24="kW",VLOOKUP(N$4,'4. Billing Determinants'!$B$19:$O$41,5,0)/'4. Billing Determinants'!$F$41*$D24,IF($E24="Non-RPP kWh",VLOOKUP(N$4,'4. Billing Determinants'!$B$19:$O$41,6,0)/'4. Billing Determinants'!$G$41*$D24,IF($E24="Distribution Rev.",VLOOKUP(N$4,'4. Billing Determinants'!$B$19:$O$41,8,0)/'4. Billing Determinants'!$I$41*$D24, VLOOKUP(N$4,'4. Billing Determinants'!$B$19:$O$41,3,0)/'4. Billing Determinants'!$D$41*$D24))))),0)</f>
        <v>0</v>
      </c>
      <c r="O24" s="75">
        <f>IFERROR(IF(O$4="",0,IF($E24="kWh",VLOOKUP(O$4,'4. Billing Determinants'!$B$19:$O$41,4,0)/'4. Billing Determinants'!$E$41*$D24,IF($E24="kW",VLOOKUP(O$4,'4. Billing Determinants'!$B$19:$O$41,5,0)/'4. Billing Determinants'!$F$41*$D24,IF($E24="Non-RPP kWh",VLOOKUP(O$4,'4. Billing Determinants'!$B$19:$O$41,6,0)/'4. Billing Determinants'!$G$41*$D24,IF($E24="Distribution Rev.",VLOOKUP(O$4,'4. Billing Determinants'!$B$19:$O$41,8,0)/'4. Billing Determinants'!$I$41*$D24, VLOOKUP(O$4,'4. Billing Determinants'!$B$19:$O$41,3,0)/'4. Billing Determinants'!$D$41*$D24))))),0)</f>
        <v>0</v>
      </c>
      <c r="P24" s="75">
        <f>IFERROR(IF(P$4="",0,IF($E24="kWh",VLOOKUP(P$4,'4. Billing Determinants'!$B$19:$O$41,4,0)/'4. Billing Determinants'!$E$41*$D24,IF($E24="kW",VLOOKUP(P$4,'4. Billing Determinants'!$B$19:$O$41,5,0)/'4. Billing Determinants'!$F$41*$D24,IF($E24="Non-RPP kWh",VLOOKUP(P$4,'4. Billing Determinants'!$B$19:$O$41,6,0)/'4. Billing Determinants'!$G$41*$D24,IF($E24="Distribution Rev.",VLOOKUP(P$4,'4. Billing Determinants'!$B$19:$O$41,8,0)/'4. Billing Determinants'!$I$41*$D24, VLOOKUP(P$4,'4. Billing Determinants'!$B$19:$O$41,3,0)/'4. Billing Determinants'!$D$41*$D24))))),0)</f>
        <v>0</v>
      </c>
      <c r="Q24" s="75">
        <f>IFERROR(IF(Q$4="",0,IF($E24="kWh",VLOOKUP(Q$4,'4. Billing Determinants'!$B$19:$O$41,4,0)/'4. Billing Determinants'!$E$41*$D24,IF($E24="kW",VLOOKUP(Q$4,'4. Billing Determinants'!$B$19:$O$41,5,0)/'4. Billing Determinants'!$F$41*$D24,IF($E24="Non-RPP kWh",VLOOKUP(Q$4,'4. Billing Determinants'!$B$19:$O$41,6,0)/'4. Billing Determinants'!$G$41*$D24,IF($E24="Distribution Rev.",VLOOKUP(Q$4,'4. Billing Determinants'!$B$19:$O$41,8,0)/'4. Billing Determinants'!$I$41*$D24, VLOOKUP(Q$4,'4. Billing Determinants'!$B$19:$O$41,3,0)/'4. Billing Determinants'!$D$41*$D24))))),0)</f>
        <v>0</v>
      </c>
      <c r="R24" s="75">
        <f>IFERROR(IF(R$4="",0,IF($E24="kWh",VLOOKUP(R$4,'4. Billing Determinants'!$B$19:$O$41,4,0)/'4. Billing Determinants'!$E$41*$D24,IF($E24="kW",VLOOKUP(R$4,'4. Billing Determinants'!$B$19:$O$41,5,0)/'4. Billing Determinants'!$F$41*$D24,IF($E24="Non-RPP kWh",VLOOKUP(R$4,'4. Billing Determinants'!$B$19:$O$41,6,0)/'4. Billing Determinants'!$G$41*$D24,IF($E24="Distribution Rev.",VLOOKUP(R$4,'4. Billing Determinants'!$B$19:$O$41,8,0)/'4. Billing Determinants'!$I$41*$D24, VLOOKUP(R$4,'4. Billing Determinants'!$B$19:$O$41,3,0)/'4. Billing Determinants'!$D$41*$D24))))),0)</f>
        <v>0</v>
      </c>
      <c r="S24" s="75">
        <f>IFERROR(IF(S$4="",0,IF($E24="kWh",VLOOKUP(S$4,'4. Billing Determinants'!$B$19:$O$41,4,0)/'4. Billing Determinants'!$E$41*$D24,IF($E24="kW",VLOOKUP(S$4,'4. Billing Determinants'!$B$19:$O$41,5,0)/'4. Billing Determinants'!$F$41*$D24,IF($E24="Non-RPP kWh",VLOOKUP(S$4,'4. Billing Determinants'!$B$19:$O$41,6,0)/'4. Billing Determinants'!$G$41*$D24,IF($E24="Distribution Rev.",VLOOKUP(S$4,'4. Billing Determinants'!$B$19:$O$41,8,0)/'4. Billing Determinants'!$I$41*$D24, VLOOKUP(S$4,'4. Billing Determinants'!$B$19:$O$41,3,0)/'4. Billing Determinants'!$D$41*$D24))))),0)</f>
        <v>0</v>
      </c>
      <c r="T24" s="75">
        <f>IFERROR(IF(T$4="",0,IF($E24="kWh",VLOOKUP(T$4,'4. Billing Determinants'!$B$19:$O$41,4,0)/'4. Billing Determinants'!$E$41*$D24,IF($E24="kW",VLOOKUP(T$4,'4. Billing Determinants'!$B$19:$O$41,5,0)/'4. Billing Determinants'!$F$41*$D24,IF($E24="Non-RPP kWh",VLOOKUP(T$4,'4. Billing Determinants'!$B$19:$O$41,6,0)/'4. Billing Determinants'!$G$41*$D24,IF($E24="Distribution Rev.",VLOOKUP(T$4,'4. Billing Determinants'!$B$19:$O$41,8,0)/'4. Billing Determinants'!$I$41*$D24, VLOOKUP(T$4,'4. Billing Determinants'!$B$19:$O$41,3,0)/'4. Billing Determinants'!$D$41*$D24))))),0)</f>
        <v>0</v>
      </c>
      <c r="U24" s="75">
        <f>IFERROR(IF(U$4="",0,IF($E24="kWh",VLOOKUP(U$4,'4. Billing Determinants'!$B$19:$O$41,4,0)/'4. Billing Determinants'!$E$41*$D24,IF($E24="kW",VLOOKUP(U$4,'4. Billing Determinants'!$B$19:$O$41,5,0)/'4. Billing Determinants'!$F$41*$D24,IF($E24="Non-RPP kWh",VLOOKUP(U$4,'4. Billing Determinants'!$B$19:$O$41,6,0)/'4. Billing Determinants'!$G$41*$D24,IF($E24="Distribution Rev.",VLOOKUP(U$4,'4. Billing Determinants'!$B$19:$O$41,8,0)/'4. Billing Determinants'!$I$41*$D24, VLOOKUP(U$4,'4. Billing Determinants'!$B$19:$O$41,3,0)/'4. Billing Determinants'!$D$41*$D24))))),0)</f>
        <v>0</v>
      </c>
      <c r="V24" s="75">
        <f>IFERROR(IF(V$4="",0,IF($E24="kWh",VLOOKUP(V$4,'4. Billing Determinants'!$B$19:$O$41,4,0)/'4. Billing Determinants'!$E$41*$D24,IF($E24="kW",VLOOKUP(V$4,'4. Billing Determinants'!$B$19:$O$41,5,0)/'4. Billing Determinants'!$F$41*$D24,IF($E24="Non-RPP kWh",VLOOKUP(V$4,'4. Billing Determinants'!$B$19:$O$41,6,0)/'4. Billing Determinants'!$G$41*$D24,IF($E24="Distribution Rev.",VLOOKUP(V$4,'4. Billing Determinants'!$B$19:$O$41,8,0)/'4. Billing Determinants'!$I$41*$D24, VLOOKUP(V$4,'4. Billing Determinants'!$B$19:$O$41,3,0)/'4. Billing Determinants'!$D$41*$D24))))),0)</f>
        <v>0</v>
      </c>
      <c r="W24" s="75">
        <f>IFERROR(IF(W$4="",0,IF($E24="kWh",VLOOKUP(W$4,'4. Billing Determinants'!$B$19:$O$41,4,0)/'4. Billing Determinants'!$E$41*$D24,IF($E24="kW",VLOOKUP(W$4,'4. Billing Determinants'!$B$19:$O$41,5,0)/'4. Billing Determinants'!$F$41*$D24,IF($E24="Non-RPP kWh",VLOOKUP(W$4,'4. Billing Determinants'!$B$19:$O$41,6,0)/'4. Billing Determinants'!$G$41*$D24,IF($E24="Distribution Rev.",VLOOKUP(W$4,'4. Billing Determinants'!$B$19:$O$41,8,0)/'4. Billing Determinants'!$I$41*$D24, VLOOKUP(W$4,'4. Billing Determinants'!$B$19:$O$41,3,0)/'4. Billing Determinants'!$D$41*$D24))))),0)</f>
        <v>0</v>
      </c>
      <c r="X24" s="75">
        <f>IFERROR(IF(X$4="",0,IF($E24="kWh",VLOOKUP(X$4,'4. Billing Determinants'!$B$19:$O$41,4,0)/'4. Billing Determinants'!$E$41*$D24,IF($E24="kW",VLOOKUP(X$4,'4. Billing Determinants'!$B$19:$O$41,5,0)/'4. Billing Determinants'!$F$41*$D24,IF($E24="Non-RPP kWh",VLOOKUP(X$4,'4. Billing Determinants'!$B$19:$O$41,6,0)/'4. Billing Determinants'!$G$41*$D24,IF($E24="Distribution Rev.",VLOOKUP(X$4,'4. Billing Determinants'!$B$19:$O$41,8,0)/'4. Billing Determinants'!$I$41*$D24, VLOOKUP(X$4,'4. Billing Determinants'!$B$19:$O$41,3,0)/'4. Billing Determinants'!$D$41*$D24))))),0)</f>
        <v>0</v>
      </c>
      <c r="Y24" s="75">
        <f>IFERROR(IF(Y$4="",0,IF($E24="kWh",VLOOKUP(Y$4,'4. Billing Determinants'!$B$19:$O$41,4,0)/'4. Billing Determinants'!$E$41*$D24,IF($E24="kW",VLOOKUP(Y$4,'4. Billing Determinants'!$B$19:$O$41,5,0)/'4. Billing Determinants'!$F$41*$D24,IF($E24="Non-RPP kWh",VLOOKUP(Y$4,'4. Billing Determinants'!$B$19:$O$41,6,0)/'4. Billing Determinants'!$G$41*$D24,IF($E24="Distribution Rev.",VLOOKUP(Y$4,'4. Billing Determinants'!$B$19:$O$41,8,0)/'4. Billing Determinants'!$I$41*$D24, VLOOKUP(Y$4,'4. Billing Determinants'!$B$19:$O$41,3,0)/'4. Billing Determinants'!$D$41*$D24))))),0)</f>
        <v>0</v>
      </c>
    </row>
    <row r="25" spans="2:25" x14ac:dyDescent="0.2">
      <c r="B25" s="73" t="s">
        <v>4</v>
      </c>
      <c r="C25" s="74">
        <v>1518</v>
      </c>
      <c r="D25" s="75">
        <f>'2. 2013 Continuity Schedule'!DC48</f>
        <v>0</v>
      </c>
      <c r="E25" s="144"/>
      <c r="F25" s="75">
        <f>IFERROR(IF(F$4="",0,IF($E25="kWh",VLOOKUP(F$4,'4. Billing Determinants'!$B$19:$O$41,4,0)/'4. Billing Determinants'!$E$41*$D25,IF($E25="kW",VLOOKUP(F$4,'4. Billing Determinants'!$B$19:$O$41,5,0)/'4. Billing Determinants'!$F$41*$D25,IF($E25="Non-RPP kWh",VLOOKUP(F$4,'4. Billing Determinants'!$B$19:$O$41,6,0)/'4. Billing Determinants'!$G$41*$D25,IF($E25="Distribution Rev.",VLOOKUP(F$4,'4. Billing Determinants'!$B$19:$O$41,8,0)/'4. Billing Determinants'!$I$41*$D25, VLOOKUP(F$4,'4. Billing Determinants'!$B$19:$O$41,3,0)/'4. Billing Determinants'!$D$41*$D25))))),0)</f>
        <v>0</v>
      </c>
      <c r="G25" s="75">
        <f>IFERROR(IF(G$4="",0,IF($E25="kWh",VLOOKUP(G$4,'4. Billing Determinants'!$B$19:$O$41,4,0)/'4. Billing Determinants'!$E$41*$D25,IF($E25="kW",VLOOKUP(G$4,'4. Billing Determinants'!$B$19:$O$41,5,0)/'4. Billing Determinants'!$F$41*$D25,IF($E25="Non-RPP kWh",VLOOKUP(G$4,'4. Billing Determinants'!$B$19:$O$41,6,0)/'4. Billing Determinants'!$G$41*$D25,IF($E25="Distribution Rev.",VLOOKUP(G$4,'4. Billing Determinants'!$B$19:$O$41,8,0)/'4. Billing Determinants'!$I$41*$D25, VLOOKUP(G$4,'4. Billing Determinants'!$B$19:$O$41,3,0)/'4. Billing Determinants'!$D$41*$D25))))),0)</f>
        <v>0</v>
      </c>
      <c r="H25" s="75">
        <f>IFERROR(IF(H$4="",0,IF($E25="kWh",VLOOKUP(H$4,'4. Billing Determinants'!$B$19:$O$41,4,0)/'4. Billing Determinants'!$E$41*$D25,IF($E25="kW",VLOOKUP(H$4,'4. Billing Determinants'!$B$19:$O$41,5,0)/'4. Billing Determinants'!$F$41*$D25,IF($E25="Non-RPP kWh",VLOOKUP(H$4,'4. Billing Determinants'!$B$19:$O$41,6,0)/'4. Billing Determinants'!$G$41*$D25,IF($E25="Distribution Rev.",VLOOKUP(H$4,'4. Billing Determinants'!$B$19:$O$41,8,0)/'4. Billing Determinants'!$I$41*$D25, VLOOKUP(H$4,'4. Billing Determinants'!$B$19:$O$41,3,0)/'4. Billing Determinants'!$D$41*$D25))))),0)</f>
        <v>0</v>
      </c>
      <c r="I25" s="75">
        <f>IFERROR(IF(I$4="",0,IF($E25="kWh",VLOOKUP(I$4,'4. Billing Determinants'!$B$19:$O$41,4,0)/'4. Billing Determinants'!$E$41*$D25,IF($E25="kW",VLOOKUP(I$4,'4. Billing Determinants'!$B$19:$O$41,5,0)/'4. Billing Determinants'!$F$41*$D25,IF($E25="Non-RPP kWh",VLOOKUP(I$4,'4. Billing Determinants'!$B$19:$O$41,6,0)/'4. Billing Determinants'!$G$41*$D25,IF($E25="Distribution Rev.",VLOOKUP(I$4,'4. Billing Determinants'!$B$19:$O$41,8,0)/'4. Billing Determinants'!$I$41*$D25, VLOOKUP(I$4,'4. Billing Determinants'!$B$19:$O$41,3,0)/'4. Billing Determinants'!$D$41*$D25))))),0)</f>
        <v>0</v>
      </c>
      <c r="J25" s="75">
        <f>IFERROR(IF(J$4="",0,IF($E25="kWh",VLOOKUP(J$4,'4. Billing Determinants'!$B$19:$O$41,4,0)/'4. Billing Determinants'!$E$41*$D25,IF($E25="kW",VLOOKUP(J$4,'4. Billing Determinants'!$B$19:$O$41,5,0)/'4. Billing Determinants'!$F$41*$D25,IF($E25="Non-RPP kWh",VLOOKUP(J$4,'4. Billing Determinants'!$B$19:$O$41,6,0)/'4. Billing Determinants'!$G$41*$D25,IF($E25="Distribution Rev.",VLOOKUP(J$4,'4. Billing Determinants'!$B$19:$O$41,8,0)/'4. Billing Determinants'!$I$41*$D25, VLOOKUP(J$4,'4. Billing Determinants'!$B$19:$O$41,3,0)/'4. Billing Determinants'!$D$41*$D25))))),0)</f>
        <v>0</v>
      </c>
      <c r="K25" s="75">
        <f>IFERROR(IF(K$4="",0,IF($E25="kWh",VLOOKUP(K$4,'4. Billing Determinants'!$B$19:$O$41,4,0)/'4. Billing Determinants'!$E$41*$D25,IF($E25="kW",VLOOKUP(K$4,'4. Billing Determinants'!$B$19:$O$41,5,0)/'4. Billing Determinants'!$F$41*$D25,IF($E25="Non-RPP kWh",VLOOKUP(K$4,'4. Billing Determinants'!$B$19:$O$41,6,0)/'4. Billing Determinants'!$G$41*$D25,IF($E25="Distribution Rev.",VLOOKUP(K$4,'4. Billing Determinants'!$B$19:$O$41,8,0)/'4. Billing Determinants'!$I$41*$D25, VLOOKUP(K$4,'4. Billing Determinants'!$B$19:$O$41,3,0)/'4. Billing Determinants'!$D$41*$D25))))),0)</f>
        <v>0</v>
      </c>
      <c r="L25" s="75">
        <f>IFERROR(IF(L$4="",0,IF($E25="kWh",VLOOKUP(L$4,'4. Billing Determinants'!$B$19:$O$41,4,0)/'4. Billing Determinants'!$E$41*$D25,IF($E25="kW",VLOOKUP(L$4,'4. Billing Determinants'!$B$19:$O$41,5,0)/'4. Billing Determinants'!$F$41*$D25,IF($E25="Non-RPP kWh",VLOOKUP(L$4,'4. Billing Determinants'!$B$19:$O$41,6,0)/'4. Billing Determinants'!$G$41*$D25,IF($E25="Distribution Rev.",VLOOKUP(L$4,'4. Billing Determinants'!$B$19:$O$41,8,0)/'4. Billing Determinants'!$I$41*$D25, VLOOKUP(L$4,'4. Billing Determinants'!$B$19:$O$41,3,0)/'4. Billing Determinants'!$D$41*$D25))))),0)</f>
        <v>0</v>
      </c>
      <c r="M25" s="75">
        <f>IFERROR(IF(M$4="",0,IF($E25="kWh",VLOOKUP(M$4,'4. Billing Determinants'!$B$19:$O$41,4,0)/'4. Billing Determinants'!$E$41*$D25,IF($E25="kW",VLOOKUP(M$4,'4. Billing Determinants'!$B$19:$O$41,5,0)/'4. Billing Determinants'!$F$41*$D25,IF($E25="Non-RPP kWh",VLOOKUP(M$4,'4. Billing Determinants'!$B$19:$O$41,6,0)/'4. Billing Determinants'!$G$41*$D25,IF($E25="Distribution Rev.",VLOOKUP(M$4,'4. Billing Determinants'!$B$19:$O$41,8,0)/'4. Billing Determinants'!$I$41*$D25, VLOOKUP(M$4,'4. Billing Determinants'!$B$19:$O$41,3,0)/'4. Billing Determinants'!$D$41*$D25))))),0)</f>
        <v>0</v>
      </c>
      <c r="N25" s="75">
        <f>IFERROR(IF(N$4="",0,IF($E25="kWh",VLOOKUP(N$4,'4. Billing Determinants'!$B$19:$O$41,4,0)/'4. Billing Determinants'!$E$41*$D25,IF($E25="kW",VLOOKUP(N$4,'4. Billing Determinants'!$B$19:$O$41,5,0)/'4. Billing Determinants'!$F$41*$D25,IF($E25="Non-RPP kWh",VLOOKUP(N$4,'4. Billing Determinants'!$B$19:$O$41,6,0)/'4. Billing Determinants'!$G$41*$D25,IF($E25="Distribution Rev.",VLOOKUP(N$4,'4. Billing Determinants'!$B$19:$O$41,8,0)/'4. Billing Determinants'!$I$41*$D25, VLOOKUP(N$4,'4. Billing Determinants'!$B$19:$O$41,3,0)/'4. Billing Determinants'!$D$41*$D25))))),0)</f>
        <v>0</v>
      </c>
      <c r="O25" s="75">
        <f>IFERROR(IF(O$4="",0,IF($E25="kWh",VLOOKUP(O$4,'4. Billing Determinants'!$B$19:$O$41,4,0)/'4. Billing Determinants'!$E$41*$D25,IF($E25="kW",VLOOKUP(O$4,'4. Billing Determinants'!$B$19:$O$41,5,0)/'4. Billing Determinants'!$F$41*$D25,IF($E25="Non-RPP kWh",VLOOKUP(O$4,'4. Billing Determinants'!$B$19:$O$41,6,0)/'4. Billing Determinants'!$G$41*$D25,IF($E25="Distribution Rev.",VLOOKUP(O$4,'4. Billing Determinants'!$B$19:$O$41,8,0)/'4. Billing Determinants'!$I$41*$D25, VLOOKUP(O$4,'4. Billing Determinants'!$B$19:$O$41,3,0)/'4. Billing Determinants'!$D$41*$D25))))),0)</f>
        <v>0</v>
      </c>
      <c r="P25" s="75">
        <f>IFERROR(IF(P$4="",0,IF($E25="kWh",VLOOKUP(P$4,'4. Billing Determinants'!$B$19:$O$41,4,0)/'4. Billing Determinants'!$E$41*$D25,IF($E25="kW",VLOOKUP(P$4,'4. Billing Determinants'!$B$19:$O$41,5,0)/'4. Billing Determinants'!$F$41*$D25,IF($E25="Non-RPP kWh",VLOOKUP(P$4,'4. Billing Determinants'!$B$19:$O$41,6,0)/'4. Billing Determinants'!$G$41*$D25,IF($E25="Distribution Rev.",VLOOKUP(P$4,'4. Billing Determinants'!$B$19:$O$41,8,0)/'4. Billing Determinants'!$I$41*$D25, VLOOKUP(P$4,'4. Billing Determinants'!$B$19:$O$41,3,0)/'4. Billing Determinants'!$D$41*$D25))))),0)</f>
        <v>0</v>
      </c>
      <c r="Q25" s="75">
        <f>IFERROR(IF(Q$4="",0,IF($E25="kWh",VLOOKUP(Q$4,'4. Billing Determinants'!$B$19:$O$41,4,0)/'4. Billing Determinants'!$E$41*$D25,IF($E25="kW",VLOOKUP(Q$4,'4. Billing Determinants'!$B$19:$O$41,5,0)/'4. Billing Determinants'!$F$41*$D25,IF($E25="Non-RPP kWh",VLOOKUP(Q$4,'4. Billing Determinants'!$B$19:$O$41,6,0)/'4. Billing Determinants'!$G$41*$D25,IF($E25="Distribution Rev.",VLOOKUP(Q$4,'4. Billing Determinants'!$B$19:$O$41,8,0)/'4. Billing Determinants'!$I$41*$D25, VLOOKUP(Q$4,'4. Billing Determinants'!$B$19:$O$41,3,0)/'4. Billing Determinants'!$D$41*$D25))))),0)</f>
        <v>0</v>
      </c>
      <c r="R25" s="75">
        <f>IFERROR(IF(R$4="",0,IF($E25="kWh",VLOOKUP(R$4,'4. Billing Determinants'!$B$19:$O$41,4,0)/'4. Billing Determinants'!$E$41*$D25,IF($E25="kW",VLOOKUP(R$4,'4. Billing Determinants'!$B$19:$O$41,5,0)/'4. Billing Determinants'!$F$41*$D25,IF($E25="Non-RPP kWh",VLOOKUP(R$4,'4. Billing Determinants'!$B$19:$O$41,6,0)/'4. Billing Determinants'!$G$41*$D25,IF($E25="Distribution Rev.",VLOOKUP(R$4,'4. Billing Determinants'!$B$19:$O$41,8,0)/'4. Billing Determinants'!$I$41*$D25, VLOOKUP(R$4,'4. Billing Determinants'!$B$19:$O$41,3,0)/'4. Billing Determinants'!$D$41*$D25))))),0)</f>
        <v>0</v>
      </c>
      <c r="S25" s="75">
        <f>IFERROR(IF(S$4="",0,IF($E25="kWh",VLOOKUP(S$4,'4. Billing Determinants'!$B$19:$O$41,4,0)/'4. Billing Determinants'!$E$41*$D25,IF($E25="kW",VLOOKUP(S$4,'4. Billing Determinants'!$B$19:$O$41,5,0)/'4. Billing Determinants'!$F$41*$D25,IF($E25="Non-RPP kWh",VLOOKUP(S$4,'4. Billing Determinants'!$B$19:$O$41,6,0)/'4. Billing Determinants'!$G$41*$D25,IF($E25="Distribution Rev.",VLOOKUP(S$4,'4. Billing Determinants'!$B$19:$O$41,8,0)/'4. Billing Determinants'!$I$41*$D25, VLOOKUP(S$4,'4. Billing Determinants'!$B$19:$O$41,3,0)/'4. Billing Determinants'!$D$41*$D25))))),0)</f>
        <v>0</v>
      </c>
      <c r="T25" s="75">
        <f>IFERROR(IF(T$4="",0,IF($E25="kWh",VLOOKUP(T$4,'4. Billing Determinants'!$B$19:$O$41,4,0)/'4. Billing Determinants'!$E$41*$D25,IF($E25="kW",VLOOKUP(T$4,'4. Billing Determinants'!$B$19:$O$41,5,0)/'4. Billing Determinants'!$F$41*$D25,IF($E25="Non-RPP kWh",VLOOKUP(T$4,'4. Billing Determinants'!$B$19:$O$41,6,0)/'4. Billing Determinants'!$G$41*$D25,IF($E25="Distribution Rev.",VLOOKUP(T$4,'4. Billing Determinants'!$B$19:$O$41,8,0)/'4. Billing Determinants'!$I$41*$D25, VLOOKUP(T$4,'4. Billing Determinants'!$B$19:$O$41,3,0)/'4. Billing Determinants'!$D$41*$D25))))),0)</f>
        <v>0</v>
      </c>
      <c r="U25" s="75">
        <f>IFERROR(IF(U$4="",0,IF($E25="kWh",VLOOKUP(U$4,'4. Billing Determinants'!$B$19:$O$41,4,0)/'4. Billing Determinants'!$E$41*$D25,IF($E25="kW",VLOOKUP(U$4,'4. Billing Determinants'!$B$19:$O$41,5,0)/'4. Billing Determinants'!$F$41*$D25,IF($E25="Non-RPP kWh",VLOOKUP(U$4,'4. Billing Determinants'!$B$19:$O$41,6,0)/'4. Billing Determinants'!$G$41*$D25,IF($E25="Distribution Rev.",VLOOKUP(U$4,'4. Billing Determinants'!$B$19:$O$41,8,0)/'4. Billing Determinants'!$I$41*$D25, VLOOKUP(U$4,'4. Billing Determinants'!$B$19:$O$41,3,0)/'4. Billing Determinants'!$D$41*$D25))))),0)</f>
        <v>0</v>
      </c>
      <c r="V25" s="75">
        <f>IFERROR(IF(V$4="",0,IF($E25="kWh",VLOOKUP(V$4,'4. Billing Determinants'!$B$19:$O$41,4,0)/'4. Billing Determinants'!$E$41*$D25,IF($E25="kW",VLOOKUP(V$4,'4. Billing Determinants'!$B$19:$O$41,5,0)/'4. Billing Determinants'!$F$41*$D25,IF($E25="Non-RPP kWh",VLOOKUP(V$4,'4. Billing Determinants'!$B$19:$O$41,6,0)/'4. Billing Determinants'!$G$41*$D25,IF($E25="Distribution Rev.",VLOOKUP(V$4,'4. Billing Determinants'!$B$19:$O$41,8,0)/'4. Billing Determinants'!$I$41*$D25, VLOOKUP(V$4,'4. Billing Determinants'!$B$19:$O$41,3,0)/'4. Billing Determinants'!$D$41*$D25))))),0)</f>
        <v>0</v>
      </c>
      <c r="W25" s="75">
        <f>IFERROR(IF(W$4="",0,IF($E25="kWh",VLOOKUP(W$4,'4. Billing Determinants'!$B$19:$O$41,4,0)/'4. Billing Determinants'!$E$41*$D25,IF($E25="kW",VLOOKUP(W$4,'4. Billing Determinants'!$B$19:$O$41,5,0)/'4. Billing Determinants'!$F$41*$D25,IF($E25="Non-RPP kWh",VLOOKUP(W$4,'4. Billing Determinants'!$B$19:$O$41,6,0)/'4. Billing Determinants'!$G$41*$D25,IF($E25="Distribution Rev.",VLOOKUP(W$4,'4. Billing Determinants'!$B$19:$O$41,8,0)/'4. Billing Determinants'!$I$41*$D25, VLOOKUP(W$4,'4. Billing Determinants'!$B$19:$O$41,3,0)/'4. Billing Determinants'!$D$41*$D25))))),0)</f>
        <v>0</v>
      </c>
      <c r="X25" s="75">
        <f>IFERROR(IF(X$4="",0,IF($E25="kWh",VLOOKUP(X$4,'4. Billing Determinants'!$B$19:$O$41,4,0)/'4. Billing Determinants'!$E$41*$D25,IF($E25="kW",VLOOKUP(X$4,'4. Billing Determinants'!$B$19:$O$41,5,0)/'4. Billing Determinants'!$F$41*$D25,IF($E25="Non-RPP kWh",VLOOKUP(X$4,'4. Billing Determinants'!$B$19:$O$41,6,0)/'4. Billing Determinants'!$G$41*$D25,IF($E25="Distribution Rev.",VLOOKUP(X$4,'4. Billing Determinants'!$B$19:$O$41,8,0)/'4. Billing Determinants'!$I$41*$D25, VLOOKUP(X$4,'4. Billing Determinants'!$B$19:$O$41,3,0)/'4. Billing Determinants'!$D$41*$D25))))),0)</f>
        <v>0</v>
      </c>
      <c r="Y25" s="75">
        <f>IFERROR(IF(Y$4="",0,IF($E25="kWh",VLOOKUP(Y$4,'4. Billing Determinants'!$B$19:$O$41,4,0)/'4. Billing Determinants'!$E$41*$D25,IF($E25="kW",VLOOKUP(Y$4,'4. Billing Determinants'!$B$19:$O$41,5,0)/'4. Billing Determinants'!$F$41*$D25,IF($E25="Non-RPP kWh",VLOOKUP(Y$4,'4. Billing Determinants'!$B$19:$O$41,6,0)/'4. Billing Determinants'!$G$41*$D25,IF($E25="Distribution Rev.",VLOOKUP(Y$4,'4. Billing Determinants'!$B$19:$O$41,8,0)/'4. Billing Determinants'!$I$41*$D25, VLOOKUP(Y$4,'4. Billing Determinants'!$B$19:$O$41,3,0)/'4. Billing Determinants'!$D$41*$D25))))),0)</f>
        <v>0</v>
      </c>
    </row>
    <row r="26" spans="2:25" x14ac:dyDescent="0.2">
      <c r="B26" s="73" t="s">
        <v>17</v>
      </c>
      <c r="C26" s="74">
        <v>1525</v>
      </c>
      <c r="D26" s="75">
        <f>'2. 2013 Continuity Schedule'!DC49</f>
        <v>0</v>
      </c>
      <c r="E26" s="144"/>
      <c r="F26" s="75">
        <f>IFERROR(IF(F$4="",0,IF($E26="kWh",VLOOKUP(F$4,'4. Billing Determinants'!$B$19:$O$41,4,0)/'4. Billing Determinants'!$E$41*$D26,IF($E26="kW",VLOOKUP(F$4,'4. Billing Determinants'!$B$19:$O$41,5,0)/'4. Billing Determinants'!$F$41*$D26,IF($E26="Non-RPP kWh",VLOOKUP(F$4,'4. Billing Determinants'!$B$19:$O$41,6,0)/'4. Billing Determinants'!$G$41*$D26,IF($E26="Distribution Rev.",VLOOKUP(F$4,'4. Billing Determinants'!$B$19:$O$41,8,0)/'4. Billing Determinants'!$I$41*$D26, VLOOKUP(F$4,'4. Billing Determinants'!$B$19:$O$41,3,0)/'4. Billing Determinants'!$D$41*$D26))))),0)</f>
        <v>0</v>
      </c>
      <c r="G26" s="75">
        <f>IFERROR(IF(G$4="",0,IF($E26="kWh",VLOOKUP(G$4,'4. Billing Determinants'!$B$19:$O$41,4,0)/'4. Billing Determinants'!$E$41*$D26,IF($E26="kW",VLOOKUP(G$4,'4. Billing Determinants'!$B$19:$O$41,5,0)/'4. Billing Determinants'!$F$41*$D26,IF($E26="Non-RPP kWh",VLOOKUP(G$4,'4. Billing Determinants'!$B$19:$O$41,6,0)/'4. Billing Determinants'!$G$41*$D26,IF($E26="Distribution Rev.",VLOOKUP(G$4,'4. Billing Determinants'!$B$19:$O$41,8,0)/'4. Billing Determinants'!$I$41*$D26, VLOOKUP(G$4,'4. Billing Determinants'!$B$19:$O$41,3,0)/'4. Billing Determinants'!$D$41*$D26))))),0)</f>
        <v>0</v>
      </c>
      <c r="H26" s="75">
        <f>IFERROR(IF(H$4="",0,IF($E26="kWh",VLOOKUP(H$4,'4. Billing Determinants'!$B$19:$O$41,4,0)/'4. Billing Determinants'!$E$41*$D26,IF($E26="kW",VLOOKUP(H$4,'4. Billing Determinants'!$B$19:$O$41,5,0)/'4. Billing Determinants'!$F$41*$D26,IF($E26="Non-RPP kWh",VLOOKUP(H$4,'4. Billing Determinants'!$B$19:$O$41,6,0)/'4. Billing Determinants'!$G$41*$D26,IF($E26="Distribution Rev.",VLOOKUP(H$4,'4. Billing Determinants'!$B$19:$O$41,8,0)/'4. Billing Determinants'!$I$41*$D26, VLOOKUP(H$4,'4. Billing Determinants'!$B$19:$O$41,3,0)/'4. Billing Determinants'!$D$41*$D26))))),0)</f>
        <v>0</v>
      </c>
      <c r="I26" s="75">
        <f>IFERROR(IF(I$4="",0,IF($E26="kWh",VLOOKUP(I$4,'4. Billing Determinants'!$B$19:$O$41,4,0)/'4. Billing Determinants'!$E$41*$D26,IF($E26="kW",VLOOKUP(I$4,'4. Billing Determinants'!$B$19:$O$41,5,0)/'4. Billing Determinants'!$F$41*$D26,IF($E26="Non-RPP kWh",VLOOKUP(I$4,'4. Billing Determinants'!$B$19:$O$41,6,0)/'4. Billing Determinants'!$G$41*$D26,IF($E26="Distribution Rev.",VLOOKUP(I$4,'4. Billing Determinants'!$B$19:$O$41,8,0)/'4. Billing Determinants'!$I$41*$D26, VLOOKUP(I$4,'4. Billing Determinants'!$B$19:$O$41,3,0)/'4. Billing Determinants'!$D$41*$D26))))),0)</f>
        <v>0</v>
      </c>
      <c r="J26" s="75">
        <f>IFERROR(IF(J$4="",0,IF($E26="kWh",VLOOKUP(J$4,'4. Billing Determinants'!$B$19:$O$41,4,0)/'4. Billing Determinants'!$E$41*$D26,IF($E26="kW",VLOOKUP(J$4,'4. Billing Determinants'!$B$19:$O$41,5,0)/'4. Billing Determinants'!$F$41*$D26,IF($E26="Non-RPP kWh",VLOOKUP(J$4,'4. Billing Determinants'!$B$19:$O$41,6,0)/'4. Billing Determinants'!$G$41*$D26,IF($E26="Distribution Rev.",VLOOKUP(J$4,'4. Billing Determinants'!$B$19:$O$41,8,0)/'4. Billing Determinants'!$I$41*$D26, VLOOKUP(J$4,'4. Billing Determinants'!$B$19:$O$41,3,0)/'4. Billing Determinants'!$D$41*$D26))))),0)</f>
        <v>0</v>
      </c>
      <c r="K26" s="75">
        <f>IFERROR(IF(K$4="",0,IF($E26="kWh",VLOOKUP(K$4,'4. Billing Determinants'!$B$19:$O$41,4,0)/'4. Billing Determinants'!$E$41*$D26,IF($E26="kW",VLOOKUP(K$4,'4. Billing Determinants'!$B$19:$O$41,5,0)/'4. Billing Determinants'!$F$41*$D26,IF($E26="Non-RPP kWh",VLOOKUP(K$4,'4. Billing Determinants'!$B$19:$O$41,6,0)/'4. Billing Determinants'!$G$41*$D26,IF($E26="Distribution Rev.",VLOOKUP(K$4,'4. Billing Determinants'!$B$19:$O$41,8,0)/'4. Billing Determinants'!$I$41*$D26, VLOOKUP(K$4,'4. Billing Determinants'!$B$19:$O$41,3,0)/'4. Billing Determinants'!$D$41*$D26))))),0)</f>
        <v>0</v>
      </c>
      <c r="L26" s="75">
        <f>IFERROR(IF(L$4="",0,IF($E26="kWh",VLOOKUP(L$4,'4. Billing Determinants'!$B$19:$O$41,4,0)/'4. Billing Determinants'!$E$41*$D26,IF($E26="kW",VLOOKUP(L$4,'4. Billing Determinants'!$B$19:$O$41,5,0)/'4. Billing Determinants'!$F$41*$D26,IF($E26="Non-RPP kWh",VLOOKUP(L$4,'4. Billing Determinants'!$B$19:$O$41,6,0)/'4. Billing Determinants'!$G$41*$D26,IF($E26="Distribution Rev.",VLOOKUP(L$4,'4. Billing Determinants'!$B$19:$O$41,8,0)/'4. Billing Determinants'!$I$41*$D26, VLOOKUP(L$4,'4. Billing Determinants'!$B$19:$O$41,3,0)/'4. Billing Determinants'!$D$41*$D26))))),0)</f>
        <v>0</v>
      </c>
      <c r="M26" s="75">
        <f>IFERROR(IF(M$4="",0,IF($E26="kWh",VLOOKUP(M$4,'4. Billing Determinants'!$B$19:$O$41,4,0)/'4. Billing Determinants'!$E$41*$D26,IF($E26="kW",VLOOKUP(M$4,'4. Billing Determinants'!$B$19:$O$41,5,0)/'4. Billing Determinants'!$F$41*$D26,IF($E26="Non-RPP kWh",VLOOKUP(M$4,'4. Billing Determinants'!$B$19:$O$41,6,0)/'4. Billing Determinants'!$G$41*$D26,IF($E26="Distribution Rev.",VLOOKUP(M$4,'4. Billing Determinants'!$B$19:$O$41,8,0)/'4. Billing Determinants'!$I$41*$D26, VLOOKUP(M$4,'4. Billing Determinants'!$B$19:$O$41,3,0)/'4. Billing Determinants'!$D$41*$D26))))),0)</f>
        <v>0</v>
      </c>
      <c r="N26" s="75">
        <f>IFERROR(IF(N$4="",0,IF($E26="kWh",VLOOKUP(N$4,'4. Billing Determinants'!$B$19:$O$41,4,0)/'4. Billing Determinants'!$E$41*$D26,IF($E26="kW",VLOOKUP(N$4,'4. Billing Determinants'!$B$19:$O$41,5,0)/'4. Billing Determinants'!$F$41*$D26,IF($E26="Non-RPP kWh",VLOOKUP(N$4,'4. Billing Determinants'!$B$19:$O$41,6,0)/'4. Billing Determinants'!$G$41*$D26,IF($E26="Distribution Rev.",VLOOKUP(N$4,'4. Billing Determinants'!$B$19:$O$41,8,0)/'4. Billing Determinants'!$I$41*$D26, VLOOKUP(N$4,'4. Billing Determinants'!$B$19:$O$41,3,0)/'4. Billing Determinants'!$D$41*$D26))))),0)</f>
        <v>0</v>
      </c>
      <c r="O26" s="75">
        <f>IFERROR(IF(O$4="",0,IF($E26="kWh",VLOOKUP(O$4,'4. Billing Determinants'!$B$19:$O$41,4,0)/'4. Billing Determinants'!$E$41*$D26,IF($E26="kW",VLOOKUP(O$4,'4. Billing Determinants'!$B$19:$O$41,5,0)/'4. Billing Determinants'!$F$41*$D26,IF($E26="Non-RPP kWh",VLOOKUP(O$4,'4. Billing Determinants'!$B$19:$O$41,6,0)/'4. Billing Determinants'!$G$41*$D26,IF($E26="Distribution Rev.",VLOOKUP(O$4,'4. Billing Determinants'!$B$19:$O$41,8,0)/'4. Billing Determinants'!$I$41*$D26, VLOOKUP(O$4,'4. Billing Determinants'!$B$19:$O$41,3,0)/'4. Billing Determinants'!$D$41*$D26))))),0)</f>
        <v>0</v>
      </c>
      <c r="P26" s="75">
        <f>IFERROR(IF(P$4="",0,IF($E26="kWh",VLOOKUP(P$4,'4. Billing Determinants'!$B$19:$O$41,4,0)/'4. Billing Determinants'!$E$41*$D26,IF($E26="kW",VLOOKUP(P$4,'4. Billing Determinants'!$B$19:$O$41,5,0)/'4. Billing Determinants'!$F$41*$D26,IF($E26="Non-RPP kWh",VLOOKUP(P$4,'4. Billing Determinants'!$B$19:$O$41,6,0)/'4. Billing Determinants'!$G$41*$D26,IF($E26="Distribution Rev.",VLOOKUP(P$4,'4. Billing Determinants'!$B$19:$O$41,8,0)/'4. Billing Determinants'!$I$41*$D26, VLOOKUP(P$4,'4. Billing Determinants'!$B$19:$O$41,3,0)/'4. Billing Determinants'!$D$41*$D26))))),0)</f>
        <v>0</v>
      </c>
      <c r="Q26" s="75">
        <f>IFERROR(IF(Q$4="",0,IF($E26="kWh",VLOOKUP(Q$4,'4. Billing Determinants'!$B$19:$O$41,4,0)/'4. Billing Determinants'!$E$41*$D26,IF($E26="kW",VLOOKUP(Q$4,'4. Billing Determinants'!$B$19:$O$41,5,0)/'4. Billing Determinants'!$F$41*$D26,IF($E26="Non-RPP kWh",VLOOKUP(Q$4,'4. Billing Determinants'!$B$19:$O$41,6,0)/'4. Billing Determinants'!$G$41*$D26,IF($E26="Distribution Rev.",VLOOKUP(Q$4,'4. Billing Determinants'!$B$19:$O$41,8,0)/'4. Billing Determinants'!$I$41*$D26, VLOOKUP(Q$4,'4. Billing Determinants'!$B$19:$O$41,3,0)/'4. Billing Determinants'!$D$41*$D26))))),0)</f>
        <v>0</v>
      </c>
      <c r="R26" s="75">
        <f>IFERROR(IF(R$4="",0,IF($E26="kWh",VLOOKUP(R$4,'4. Billing Determinants'!$B$19:$O$41,4,0)/'4. Billing Determinants'!$E$41*$D26,IF($E26="kW",VLOOKUP(R$4,'4. Billing Determinants'!$B$19:$O$41,5,0)/'4. Billing Determinants'!$F$41*$D26,IF($E26="Non-RPP kWh",VLOOKUP(R$4,'4. Billing Determinants'!$B$19:$O$41,6,0)/'4. Billing Determinants'!$G$41*$D26,IF($E26="Distribution Rev.",VLOOKUP(R$4,'4. Billing Determinants'!$B$19:$O$41,8,0)/'4. Billing Determinants'!$I$41*$D26, VLOOKUP(R$4,'4. Billing Determinants'!$B$19:$O$41,3,0)/'4. Billing Determinants'!$D$41*$D26))))),0)</f>
        <v>0</v>
      </c>
      <c r="S26" s="75">
        <f>IFERROR(IF(S$4="",0,IF($E26="kWh",VLOOKUP(S$4,'4. Billing Determinants'!$B$19:$O$41,4,0)/'4. Billing Determinants'!$E$41*$D26,IF($E26="kW",VLOOKUP(S$4,'4. Billing Determinants'!$B$19:$O$41,5,0)/'4. Billing Determinants'!$F$41*$D26,IF($E26="Non-RPP kWh",VLOOKUP(S$4,'4. Billing Determinants'!$B$19:$O$41,6,0)/'4. Billing Determinants'!$G$41*$D26,IF($E26="Distribution Rev.",VLOOKUP(S$4,'4. Billing Determinants'!$B$19:$O$41,8,0)/'4. Billing Determinants'!$I$41*$D26, VLOOKUP(S$4,'4. Billing Determinants'!$B$19:$O$41,3,0)/'4. Billing Determinants'!$D$41*$D26))))),0)</f>
        <v>0</v>
      </c>
      <c r="T26" s="75">
        <f>IFERROR(IF(T$4="",0,IF($E26="kWh",VLOOKUP(T$4,'4. Billing Determinants'!$B$19:$O$41,4,0)/'4. Billing Determinants'!$E$41*$D26,IF($E26="kW",VLOOKUP(T$4,'4. Billing Determinants'!$B$19:$O$41,5,0)/'4. Billing Determinants'!$F$41*$D26,IF($E26="Non-RPP kWh",VLOOKUP(T$4,'4. Billing Determinants'!$B$19:$O$41,6,0)/'4. Billing Determinants'!$G$41*$D26,IF($E26="Distribution Rev.",VLOOKUP(T$4,'4. Billing Determinants'!$B$19:$O$41,8,0)/'4. Billing Determinants'!$I$41*$D26, VLOOKUP(T$4,'4. Billing Determinants'!$B$19:$O$41,3,0)/'4. Billing Determinants'!$D$41*$D26))))),0)</f>
        <v>0</v>
      </c>
      <c r="U26" s="75">
        <f>IFERROR(IF(U$4="",0,IF($E26="kWh",VLOOKUP(U$4,'4. Billing Determinants'!$B$19:$O$41,4,0)/'4. Billing Determinants'!$E$41*$D26,IF($E26="kW",VLOOKUP(U$4,'4. Billing Determinants'!$B$19:$O$41,5,0)/'4. Billing Determinants'!$F$41*$D26,IF($E26="Non-RPP kWh",VLOOKUP(U$4,'4. Billing Determinants'!$B$19:$O$41,6,0)/'4. Billing Determinants'!$G$41*$D26,IF($E26="Distribution Rev.",VLOOKUP(U$4,'4. Billing Determinants'!$B$19:$O$41,8,0)/'4. Billing Determinants'!$I$41*$D26, VLOOKUP(U$4,'4. Billing Determinants'!$B$19:$O$41,3,0)/'4. Billing Determinants'!$D$41*$D26))))),0)</f>
        <v>0</v>
      </c>
      <c r="V26" s="75">
        <f>IFERROR(IF(V$4="",0,IF($E26="kWh",VLOOKUP(V$4,'4. Billing Determinants'!$B$19:$O$41,4,0)/'4. Billing Determinants'!$E$41*$D26,IF($E26="kW",VLOOKUP(V$4,'4. Billing Determinants'!$B$19:$O$41,5,0)/'4. Billing Determinants'!$F$41*$D26,IF($E26="Non-RPP kWh",VLOOKUP(V$4,'4. Billing Determinants'!$B$19:$O$41,6,0)/'4. Billing Determinants'!$G$41*$D26,IF($E26="Distribution Rev.",VLOOKUP(V$4,'4. Billing Determinants'!$B$19:$O$41,8,0)/'4. Billing Determinants'!$I$41*$D26, VLOOKUP(V$4,'4. Billing Determinants'!$B$19:$O$41,3,0)/'4. Billing Determinants'!$D$41*$D26))))),0)</f>
        <v>0</v>
      </c>
      <c r="W26" s="75">
        <f>IFERROR(IF(W$4="",0,IF($E26="kWh",VLOOKUP(W$4,'4. Billing Determinants'!$B$19:$O$41,4,0)/'4. Billing Determinants'!$E$41*$D26,IF($E26="kW",VLOOKUP(W$4,'4. Billing Determinants'!$B$19:$O$41,5,0)/'4. Billing Determinants'!$F$41*$D26,IF($E26="Non-RPP kWh",VLOOKUP(W$4,'4. Billing Determinants'!$B$19:$O$41,6,0)/'4. Billing Determinants'!$G$41*$D26,IF($E26="Distribution Rev.",VLOOKUP(W$4,'4. Billing Determinants'!$B$19:$O$41,8,0)/'4. Billing Determinants'!$I$41*$D26, VLOOKUP(W$4,'4. Billing Determinants'!$B$19:$O$41,3,0)/'4. Billing Determinants'!$D$41*$D26))))),0)</f>
        <v>0</v>
      </c>
      <c r="X26" s="75">
        <f>IFERROR(IF(X$4="",0,IF($E26="kWh",VLOOKUP(X$4,'4. Billing Determinants'!$B$19:$O$41,4,0)/'4. Billing Determinants'!$E$41*$D26,IF($E26="kW",VLOOKUP(X$4,'4. Billing Determinants'!$B$19:$O$41,5,0)/'4. Billing Determinants'!$F$41*$D26,IF($E26="Non-RPP kWh",VLOOKUP(X$4,'4. Billing Determinants'!$B$19:$O$41,6,0)/'4. Billing Determinants'!$G$41*$D26,IF($E26="Distribution Rev.",VLOOKUP(X$4,'4. Billing Determinants'!$B$19:$O$41,8,0)/'4. Billing Determinants'!$I$41*$D26, VLOOKUP(X$4,'4. Billing Determinants'!$B$19:$O$41,3,0)/'4. Billing Determinants'!$D$41*$D26))))),0)</f>
        <v>0</v>
      </c>
      <c r="Y26" s="75">
        <f>IFERROR(IF(Y$4="",0,IF($E26="kWh",VLOOKUP(Y$4,'4. Billing Determinants'!$B$19:$O$41,4,0)/'4. Billing Determinants'!$E$41*$D26,IF($E26="kW",VLOOKUP(Y$4,'4. Billing Determinants'!$B$19:$O$41,5,0)/'4. Billing Determinants'!$F$41*$D26,IF($E26="Non-RPP kWh",VLOOKUP(Y$4,'4. Billing Determinants'!$B$19:$O$41,6,0)/'4. Billing Determinants'!$G$41*$D26,IF($E26="Distribution Rev.",VLOOKUP(Y$4,'4. Billing Determinants'!$B$19:$O$41,8,0)/'4. Billing Determinants'!$I$41*$D26, VLOOKUP(Y$4,'4. Billing Determinants'!$B$19:$O$41,3,0)/'4. Billing Determinants'!$D$41*$D26))))),0)</f>
        <v>0</v>
      </c>
    </row>
    <row r="27" spans="2:25" x14ac:dyDescent="0.2">
      <c r="B27" s="73" t="s">
        <v>64</v>
      </c>
      <c r="C27" s="74">
        <v>1531</v>
      </c>
      <c r="D27" s="75">
        <f>'2. 2013 Continuity Schedule'!DC50</f>
        <v>0</v>
      </c>
      <c r="E27" s="144"/>
      <c r="F27" s="75">
        <f>IFERROR(IF(F$4="",0,IF($E27="kWh",VLOOKUP(F$4,'4. Billing Determinants'!$B$19:$O$41,4,0)/'4. Billing Determinants'!$E$41*$D27,IF($E27="kW",VLOOKUP(F$4,'4. Billing Determinants'!$B$19:$O$41,5,0)/'4. Billing Determinants'!$F$41*$D27,IF($E27="Non-RPP kWh",VLOOKUP(F$4,'4. Billing Determinants'!$B$19:$O$41,6,0)/'4. Billing Determinants'!$G$41*$D27,IF($E27="Distribution Rev.",VLOOKUP(F$4,'4. Billing Determinants'!$B$19:$O$41,8,0)/'4. Billing Determinants'!$I$41*$D27, VLOOKUP(F$4,'4. Billing Determinants'!$B$19:$O$41,3,0)/'4. Billing Determinants'!$D$41*$D27))))),0)</f>
        <v>0</v>
      </c>
      <c r="G27" s="75">
        <f>IFERROR(IF(G$4="",0,IF($E27="kWh",VLOOKUP(G$4,'4. Billing Determinants'!$B$19:$O$41,4,0)/'4. Billing Determinants'!$E$41*$D27,IF($E27="kW",VLOOKUP(G$4,'4. Billing Determinants'!$B$19:$O$41,5,0)/'4. Billing Determinants'!$F$41*$D27,IF($E27="Non-RPP kWh",VLOOKUP(G$4,'4. Billing Determinants'!$B$19:$O$41,6,0)/'4. Billing Determinants'!$G$41*$D27,IF($E27="Distribution Rev.",VLOOKUP(G$4,'4. Billing Determinants'!$B$19:$O$41,8,0)/'4. Billing Determinants'!$I$41*$D27, VLOOKUP(G$4,'4. Billing Determinants'!$B$19:$O$41,3,0)/'4. Billing Determinants'!$D$41*$D27))))),0)</f>
        <v>0</v>
      </c>
      <c r="H27" s="75">
        <f>IFERROR(IF(H$4="",0,IF($E27="kWh",VLOOKUP(H$4,'4. Billing Determinants'!$B$19:$O$41,4,0)/'4. Billing Determinants'!$E$41*$D27,IF($E27="kW",VLOOKUP(H$4,'4. Billing Determinants'!$B$19:$O$41,5,0)/'4. Billing Determinants'!$F$41*$D27,IF($E27="Non-RPP kWh",VLOOKUP(H$4,'4. Billing Determinants'!$B$19:$O$41,6,0)/'4. Billing Determinants'!$G$41*$D27,IF($E27="Distribution Rev.",VLOOKUP(H$4,'4. Billing Determinants'!$B$19:$O$41,8,0)/'4. Billing Determinants'!$I$41*$D27, VLOOKUP(H$4,'4. Billing Determinants'!$B$19:$O$41,3,0)/'4. Billing Determinants'!$D$41*$D27))))),0)</f>
        <v>0</v>
      </c>
      <c r="I27" s="75">
        <f>IFERROR(IF(I$4="",0,IF($E27="kWh",VLOOKUP(I$4,'4. Billing Determinants'!$B$19:$O$41,4,0)/'4. Billing Determinants'!$E$41*$D27,IF($E27="kW",VLOOKUP(I$4,'4. Billing Determinants'!$B$19:$O$41,5,0)/'4. Billing Determinants'!$F$41*$D27,IF($E27="Non-RPP kWh",VLOOKUP(I$4,'4. Billing Determinants'!$B$19:$O$41,6,0)/'4. Billing Determinants'!$G$41*$D27,IF($E27="Distribution Rev.",VLOOKUP(I$4,'4. Billing Determinants'!$B$19:$O$41,8,0)/'4. Billing Determinants'!$I$41*$D27, VLOOKUP(I$4,'4. Billing Determinants'!$B$19:$O$41,3,0)/'4. Billing Determinants'!$D$41*$D27))))),0)</f>
        <v>0</v>
      </c>
      <c r="J27" s="75">
        <f>IFERROR(IF(J$4="",0,IF($E27="kWh",VLOOKUP(J$4,'4. Billing Determinants'!$B$19:$O$41,4,0)/'4. Billing Determinants'!$E$41*$D27,IF($E27="kW",VLOOKUP(J$4,'4. Billing Determinants'!$B$19:$O$41,5,0)/'4. Billing Determinants'!$F$41*$D27,IF($E27="Non-RPP kWh",VLOOKUP(J$4,'4. Billing Determinants'!$B$19:$O$41,6,0)/'4. Billing Determinants'!$G$41*$D27,IF($E27="Distribution Rev.",VLOOKUP(J$4,'4. Billing Determinants'!$B$19:$O$41,8,0)/'4. Billing Determinants'!$I$41*$D27, VLOOKUP(J$4,'4. Billing Determinants'!$B$19:$O$41,3,0)/'4. Billing Determinants'!$D$41*$D27))))),0)</f>
        <v>0</v>
      </c>
      <c r="K27" s="75">
        <f>IFERROR(IF(K$4="",0,IF($E27="kWh",VLOOKUP(K$4,'4. Billing Determinants'!$B$19:$O$41,4,0)/'4. Billing Determinants'!$E$41*$D27,IF($E27="kW",VLOOKUP(K$4,'4. Billing Determinants'!$B$19:$O$41,5,0)/'4. Billing Determinants'!$F$41*$D27,IF($E27="Non-RPP kWh",VLOOKUP(K$4,'4. Billing Determinants'!$B$19:$O$41,6,0)/'4. Billing Determinants'!$G$41*$D27,IF($E27="Distribution Rev.",VLOOKUP(K$4,'4. Billing Determinants'!$B$19:$O$41,8,0)/'4. Billing Determinants'!$I$41*$D27, VLOOKUP(K$4,'4. Billing Determinants'!$B$19:$O$41,3,0)/'4. Billing Determinants'!$D$41*$D27))))),0)</f>
        <v>0</v>
      </c>
      <c r="L27" s="75">
        <f>IFERROR(IF(L$4="",0,IF($E27="kWh",VLOOKUP(L$4,'4. Billing Determinants'!$B$19:$O$41,4,0)/'4. Billing Determinants'!$E$41*$D27,IF($E27="kW",VLOOKUP(L$4,'4. Billing Determinants'!$B$19:$O$41,5,0)/'4. Billing Determinants'!$F$41*$D27,IF($E27="Non-RPP kWh",VLOOKUP(L$4,'4. Billing Determinants'!$B$19:$O$41,6,0)/'4. Billing Determinants'!$G$41*$D27,IF($E27="Distribution Rev.",VLOOKUP(L$4,'4. Billing Determinants'!$B$19:$O$41,8,0)/'4. Billing Determinants'!$I$41*$D27, VLOOKUP(L$4,'4. Billing Determinants'!$B$19:$O$41,3,0)/'4. Billing Determinants'!$D$41*$D27))))),0)</f>
        <v>0</v>
      </c>
      <c r="M27" s="75">
        <f>IFERROR(IF(M$4="",0,IF($E27="kWh",VLOOKUP(M$4,'4. Billing Determinants'!$B$19:$O$41,4,0)/'4. Billing Determinants'!$E$41*$D27,IF($E27="kW",VLOOKUP(M$4,'4. Billing Determinants'!$B$19:$O$41,5,0)/'4. Billing Determinants'!$F$41*$D27,IF($E27="Non-RPP kWh",VLOOKUP(M$4,'4. Billing Determinants'!$B$19:$O$41,6,0)/'4. Billing Determinants'!$G$41*$D27,IF($E27="Distribution Rev.",VLOOKUP(M$4,'4. Billing Determinants'!$B$19:$O$41,8,0)/'4. Billing Determinants'!$I$41*$D27, VLOOKUP(M$4,'4. Billing Determinants'!$B$19:$O$41,3,0)/'4. Billing Determinants'!$D$41*$D27))))),0)</f>
        <v>0</v>
      </c>
      <c r="N27" s="75">
        <f>IFERROR(IF(N$4="",0,IF($E27="kWh",VLOOKUP(N$4,'4. Billing Determinants'!$B$19:$O$41,4,0)/'4. Billing Determinants'!$E$41*$D27,IF($E27="kW",VLOOKUP(N$4,'4. Billing Determinants'!$B$19:$O$41,5,0)/'4. Billing Determinants'!$F$41*$D27,IF($E27="Non-RPP kWh",VLOOKUP(N$4,'4. Billing Determinants'!$B$19:$O$41,6,0)/'4. Billing Determinants'!$G$41*$D27,IF($E27="Distribution Rev.",VLOOKUP(N$4,'4. Billing Determinants'!$B$19:$O$41,8,0)/'4. Billing Determinants'!$I$41*$D27, VLOOKUP(N$4,'4. Billing Determinants'!$B$19:$O$41,3,0)/'4. Billing Determinants'!$D$41*$D27))))),0)</f>
        <v>0</v>
      </c>
      <c r="O27" s="75">
        <f>IFERROR(IF(O$4="",0,IF($E27="kWh",VLOOKUP(O$4,'4. Billing Determinants'!$B$19:$O$41,4,0)/'4. Billing Determinants'!$E$41*$D27,IF($E27="kW",VLOOKUP(O$4,'4. Billing Determinants'!$B$19:$O$41,5,0)/'4. Billing Determinants'!$F$41*$D27,IF($E27="Non-RPP kWh",VLOOKUP(O$4,'4. Billing Determinants'!$B$19:$O$41,6,0)/'4. Billing Determinants'!$G$41*$D27,IF($E27="Distribution Rev.",VLOOKUP(O$4,'4. Billing Determinants'!$B$19:$O$41,8,0)/'4. Billing Determinants'!$I$41*$D27, VLOOKUP(O$4,'4. Billing Determinants'!$B$19:$O$41,3,0)/'4. Billing Determinants'!$D$41*$D27))))),0)</f>
        <v>0</v>
      </c>
      <c r="P27" s="75">
        <f>IFERROR(IF(P$4="",0,IF($E27="kWh",VLOOKUP(P$4,'4. Billing Determinants'!$B$19:$O$41,4,0)/'4. Billing Determinants'!$E$41*$D27,IF($E27="kW",VLOOKUP(P$4,'4. Billing Determinants'!$B$19:$O$41,5,0)/'4. Billing Determinants'!$F$41*$D27,IF($E27="Non-RPP kWh",VLOOKUP(P$4,'4. Billing Determinants'!$B$19:$O$41,6,0)/'4. Billing Determinants'!$G$41*$D27,IF($E27="Distribution Rev.",VLOOKUP(P$4,'4. Billing Determinants'!$B$19:$O$41,8,0)/'4. Billing Determinants'!$I$41*$D27, VLOOKUP(P$4,'4. Billing Determinants'!$B$19:$O$41,3,0)/'4. Billing Determinants'!$D$41*$D27))))),0)</f>
        <v>0</v>
      </c>
      <c r="Q27" s="75">
        <f>IFERROR(IF(Q$4="",0,IF($E27="kWh",VLOOKUP(Q$4,'4. Billing Determinants'!$B$19:$O$41,4,0)/'4. Billing Determinants'!$E$41*$D27,IF($E27="kW",VLOOKUP(Q$4,'4. Billing Determinants'!$B$19:$O$41,5,0)/'4. Billing Determinants'!$F$41*$D27,IF($E27="Non-RPP kWh",VLOOKUP(Q$4,'4. Billing Determinants'!$B$19:$O$41,6,0)/'4. Billing Determinants'!$G$41*$D27,IF($E27="Distribution Rev.",VLOOKUP(Q$4,'4. Billing Determinants'!$B$19:$O$41,8,0)/'4. Billing Determinants'!$I$41*$D27, VLOOKUP(Q$4,'4. Billing Determinants'!$B$19:$O$41,3,0)/'4. Billing Determinants'!$D$41*$D27))))),0)</f>
        <v>0</v>
      </c>
      <c r="R27" s="75">
        <f>IFERROR(IF(R$4="",0,IF($E27="kWh",VLOOKUP(R$4,'4. Billing Determinants'!$B$19:$O$41,4,0)/'4. Billing Determinants'!$E$41*$D27,IF($E27="kW",VLOOKUP(R$4,'4. Billing Determinants'!$B$19:$O$41,5,0)/'4. Billing Determinants'!$F$41*$D27,IF($E27="Non-RPP kWh",VLOOKUP(R$4,'4. Billing Determinants'!$B$19:$O$41,6,0)/'4. Billing Determinants'!$G$41*$D27,IF($E27="Distribution Rev.",VLOOKUP(R$4,'4. Billing Determinants'!$B$19:$O$41,8,0)/'4. Billing Determinants'!$I$41*$D27, VLOOKUP(R$4,'4. Billing Determinants'!$B$19:$O$41,3,0)/'4. Billing Determinants'!$D$41*$D27))))),0)</f>
        <v>0</v>
      </c>
      <c r="S27" s="75">
        <f>IFERROR(IF(S$4="",0,IF($E27="kWh",VLOOKUP(S$4,'4. Billing Determinants'!$B$19:$O$41,4,0)/'4. Billing Determinants'!$E$41*$D27,IF($E27="kW",VLOOKUP(S$4,'4. Billing Determinants'!$B$19:$O$41,5,0)/'4. Billing Determinants'!$F$41*$D27,IF($E27="Non-RPP kWh",VLOOKUP(S$4,'4. Billing Determinants'!$B$19:$O$41,6,0)/'4. Billing Determinants'!$G$41*$D27,IF($E27="Distribution Rev.",VLOOKUP(S$4,'4. Billing Determinants'!$B$19:$O$41,8,0)/'4. Billing Determinants'!$I$41*$D27, VLOOKUP(S$4,'4. Billing Determinants'!$B$19:$O$41,3,0)/'4. Billing Determinants'!$D$41*$D27))))),0)</f>
        <v>0</v>
      </c>
      <c r="T27" s="75">
        <f>IFERROR(IF(T$4="",0,IF($E27="kWh",VLOOKUP(T$4,'4. Billing Determinants'!$B$19:$O$41,4,0)/'4. Billing Determinants'!$E$41*$D27,IF($E27="kW",VLOOKUP(T$4,'4. Billing Determinants'!$B$19:$O$41,5,0)/'4. Billing Determinants'!$F$41*$D27,IF($E27="Non-RPP kWh",VLOOKUP(T$4,'4. Billing Determinants'!$B$19:$O$41,6,0)/'4. Billing Determinants'!$G$41*$D27,IF($E27="Distribution Rev.",VLOOKUP(T$4,'4. Billing Determinants'!$B$19:$O$41,8,0)/'4. Billing Determinants'!$I$41*$D27, VLOOKUP(T$4,'4. Billing Determinants'!$B$19:$O$41,3,0)/'4. Billing Determinants'!$D$41*$D27))))),0)</f>
        <v>0</v>
      </c>
      <c r="U27" s="75">
        <f>IFERROR(IF(U$4="",0,IF($E27="kWh",VLOOKUP(U$4,'4. Billing Determinants'!$B$19:$O$41,4,0)/'4. Billing Determinants'!$E$41*$D27,IF($E27="kW",VLOOKUP(U$4,'4. Billing Determinants'!$B$19:$O$41,5,0)/'4. Billing Determinants'!$F$41*$D27,IF($E27="Non-RPP kWh",VLOOKUP(U$4,'4. Billing Determinants'!$B$19:$O$41,6,0)/'4. Billing Determinants'!$G$41*$D27,IF($E27="Distribution Rev.",VLOOKUP(U$4,'4. Billing Determinants'!$B$19:$O$41,8,0)/'4. Billing Determinants'!$I$41*$D27, VLOOKUP(U$4,'4. Billing Determinants'!$B$19:$O$41,3,0)/'4. Billing Determinants'!$D$41*$D27))))),0)</f>
        <v>0</v>
      </c>
      <c r="V27" s="75">
        <f>IFERROR(IF(V$4="",0,IF($E27="kWh",VLOOKUP(V$4,'4. Billing Determinants'!$B$19:$O$41,4,0)/'4. Billing Determinants'!$E$41*$D27,IF($E27="kW",VLOOKUP(V$4,'4. Billing Determinants'!$B$19:$O$41,5,0)/'4. Billing Determinants'!$F$41*$D27,IF($E27="Non-RPP kWh",VLOOKUP(V$4,'4. Billing Determinants'!$B$19:$O$41,6,0)/'4. Billing Determinants'!$G$41*$D27,IF($E27="Distribution Rev.",VLOOKUP(V$4,'4. Billing Determinants'!$B$19:$O$41,8,0)/'4. Billing Determinants'!$I$41*$D27, VLOOKUP(V$4,'4. Billing Determinants'!$B$19:$O$41,3,0)/'4. Billing Determinants'!$D$41*$D27))))),0)</f>
        <v>0</v>
      </c>
      <c r="W27" s="75">
        <f>IFERROR(IF(W$4="",0,IF($E27="kWh",VLOOKUP(W$4,'4. Billing Determinants'!$B$19:$O$41,4,0)/'4. Billing Determinants'!$E$41*$D27,IF($E27="kW",VLOOKUP(W$4,'4. Billing Determinants'!$B$19:$O$41,5,0)/'4. Billing Determinants'!$F$41*$D27,IF($E27="Non-RPP kWh",VLOOKUP(W$4,'4. Billing Determinants'!$B$19:$O$41,6,0)/'4. Billing Determinants'!$G$41*$D27,IF($E27="Distribution Rev.",VLOOKUP(W$4,'4. Billing Determinants'!$B$19:$O$41,8,0)/'4. Billing Determinants'!$I$41*$D27, VLOOKUP(W$4,'4. Billing Determinants'!$B$19:$O$41,3,0)/'4. Billing Determinants'!$D$41*$D27))))),0)</f>
        <v>0</v>
      </c>
      <c r="X27" s="75">
        <f>IFERROR(IF(X$4="",0,IF($E27="kWh",VLOOKUP(X$4,'4. Billing Determinants'!$B$19:$O$41,4,0)/'4. Billing Determinants'!$E$41*$D27,IF($E27="kW",VLOOKUP(X$4,'4. Billing Determinants'!$B$19:$O$41,5,0)/'4. Billing Determinants'!$F$41*$D27,IF($E27="Non-RPP kWh",VLOOKUP(X$4,'4. Billing Determinants'!$B$19:$O$41,6,0)/'4. Billing Determinants'!$G$41*$D27,IF($E27="Distribution Rev.",VLOOKUP(X$4,'4. Billing Determinants'!$B$19:$O$41,8,0)/'4. Billing Determinants'!$I$41*$D27, VLOOKUP(X$4,'4. Billing Determinants'!$B$19:$O$41,3,0)/'4. Billing Determinants'!$D$41*$D27))))),0)</f>
        <v>0</v>
      </c>
      <c r="Y27" s="75">
        <f>IFERROR(IF(Y$4="",0,IF($E27="kWh",VLOOKUP(Y$4,'4. Billing Determinants'!$B$19:$O$41,4,0)/'4. Billing Determinants'!$E$41*$D27,IF($E27="kW",VLOOKUP(Y$4,'4. Billing Determinants'!$B$19:$O$41,5,0)/'4. Billing Determinants'!$F$41*$D27,IF($E27="Non-RPP kWh",VLOOKUP(Y$4,'4. Billing Determinants'!$B$19:$O$41,6,0)/'4. Billing Determinants'!$G$41*$D27,IF($E27="Distribution Rev.",VLOOKUP(Y$4,'4. Billing Determinants'!$B$19:$O$41,8,0)/'4. Billing Determinants'!$I$41*$D27, VLOOKUP(Y$4,'4. Billing Determinants'!$B$19:$O$41,3,0)/'4. Billing Determinants'!$D$41*$D27))))),0)</f>
        <v>0</v>
      </c>
    </row>
    <row r="28" spans="2:25" x14ac:dyDescent="0.2">
      <c r="B28" s="73" t="s">
        <v>65</v>
      </c>
      <c r="C28" s="74">
        <v>1532</v>
      </c>
      <c r="D28" s="75">
        <f>'2. 2013 Continuity Schedule'!DC51</f>
        <v>0</v>
      </c>
      <c r="E28" s="144"/>
      <c r="F28" s="75">
        <f>IFERROR(IF(F$4="",0,IF($E28="kWh",VLOOKUP(F$4,'4. Billing Determinants'!$B$19:$O$41,4,0)/'4. Billing Determinants'!$E$41*$D28,IF($E28="kW",VLOOKUP(F$4,'4. Billing Determinants'!$B$19:$O$41,5,0)/'4. Billing Determinants'!$F$41*$D28,IF($E28="Non-RPP kWh",VLOOKUP(F$4,'4. Billing Determinants'!$B$19:$O$41,6,0)/'4. Billing Determinants'!$G$41*$D28,IF($E28="Distribution Rev.",VLOOKUP(F$4,'4. Billing Determinants'!$B$19:$O$41,8,0)/'4. Billing Determinants'!$I$41*$D28, VLOOKUP(F$4,'4. Billing Determinants'!$B$19:$O$41,3,0)/'4. Billing Determinants'!$D$41*$D28))))),0)</f>
        <v>0</v>
      </c>
      <c r="G28" s="75">
        <f>IFERROR(IF(G$4="",0,IF($E28="kWh",VLOOKUP(G$4,'4. Billing Determinants'!$B$19:$O$41,4,0)/'4. Billing Determinants'!$E$41*$D28,IF($E28="kW",VLOOKUP(G$4,'4. Billing Determinants'!$B$19:$O$41,5,0)/'4. Billing Determinants'!$F$41*$D28,IF($E28="Non-RPP kWh",VLOOKUP(G$4,'4. Billing Determinants'!$B$19:$O$41,6,0)/'4. Billing Determinants'!$G$41*$D28,IF($E28="Distribution Rev.",VLOOKUP(G$4,'4. Billing Determinants'!$B$19:$O$41,8,0)/'4. Billing Determinants'!$I$41*$D28, VLOOKUP(G$4,'4. Billing Determinants'!$B$19:$O$41,3,0)/'4. Billing Determinants'!$D$41*$D28))))),0)</f>
        <v>0</v>
      </c>
      <c r="H28" s="75">
        <f>IFERROR(IF(H$4="",0,IF($E28="kWh",VLOOKUP(H$4,'4. Billing Determinants'!$B$19:$O$41,4,0)/'4. Billing Determinants'!$E$41*$D28,IF($E28="kW",VLOOKUP(H$4,'4. Billing Determinants'!$B$19:$O$41,5,0)/'4. Billing Determinants'!$F$41*$D28,IF($E28="Non-RPP kWh",VLOOKUP(H$4,'4. Billing Determinants'!$B$19:$O$41,6,0)/'4. Billing Determinants'!$G$41*$D28,IF($E28="Distribution Rev.",VLOOKUP(H$4,'4. Billing Determinants'!$B$19:$O$41,8,0)/'4. Billing Determinants'!$I$41*$D28, VLOOKUP(H$4,'4. Billing Determinants'!$B$19:$O$41,3,0)/'4. Billing Determinants'!$D$41*$D28))))),0)</f>
        <v>0</v>
      </c>
      <c r="I28" s="75">
        <f>IFERROR(IF(I$4="",0,IF($E28="kWh",VLOOKUP(I$4,'4. Billing Determinants'!$B$19:$O$41,4,0)/'4. Billing Determinants'!$E$41*$D28,IF($E28="kW",VLOOKUP(I$4,'4. Billing Determinants'!$B$19:$O$41,5,0)/'4. Billing Determinants'!$F$41*$D28,IF($E28="Non-RPP kWh",VLOOKUP(I$4,'4. Billing Determinants'!$B$19:$O$41,6,0)/'4. Billing Determinants'!$G$41*$D28,IF($E28="Distribution Rev.",VLOOKUP(I$4,'4. Billing Determinants'!$B$19:$O$41,8,0)/'4. Billing Determinants'!$I$41*$D28, VLOOKUP(I$4,'4. Billing Determinants'!$B$19:$O$41,3,0)/'4. Billing Determinants'!$D$41*$D28))))),0)</f>
        <v>0</v>
      </c>
      <c r="J28" s="75">
        <f>IFERROR(IF(J$4="",0,IF($E28="kWh",VLOOKUP(J$4,'4. Billing Determinants'!$B$19:$O$41,4,0)/'4. Billing Determinants'!$E$41*$D28,IF($E28="kW",VLOOKUP(J$4,'4. Billing Determinants'!$B$19:$O$41,5,0)/'4. Billing Determinants'!$F$41*$D28,IF($E28="Non-RPP kWh",VLOOKUP(J$4,'4. Billing Determinants'!$B$19:$O$41,6,0)/'4. Billing Determinants'!$G$41*$D28,IF($E28="Distribution Rev.",VLOOKUP(J$4,'4. Billing Determinants'!$B$19:$O$41,8,0)/'4. Billing Determinants'!$I$41*$D28, VLOOKUP(J$4,'4. Billing Determinants'!$B$19:$O$41,3,0)/'4. Billing Determinants'!$D$41*$D28))))),0)</f>
        <v>0</v>
      </c>
      <c r="K28" s="75">
        <f>IFERROR(IF(K$4="",0,IF($E28="kWh",VLOOKUP(K$4,'4. Billing Determinants'!$B$19:$O$41,4,0)/'4. Billing Determinants'!$E$41*$D28,IF($E28="kW",VLOOKUP(K$4,'4. Billing Determinants'!$B$19:$O$41,5,0)/'4. Billing Determinants'!$F$41*$D28,IF($E28="Non-RPP kWh",VLOOKUP(K$4,'4. Billing Determinants'!$B$19:$O$41,6,0)/'4. Billing Determinants'!$G$41*$D28,IF($E28="Distribution Rev.",VLOOKUP(K$4,'4. Billing Determinants'!$B$19:$O$41,8,0)/'4. Billing Determinants'!$I$41*$D28, VLOOKUP(K$4,'4. Billing Determinants'!$B$19:$O$41,3,0)/'4. Billing Determinants'!$D$41*$D28))))),0)</f>
        <v>0</v>
      </c>
      <c r="L28" s="75">
        <f>IFERROR(IF(L$4="",0,IF($E28="kWh",VLOOKUP(L$4,'4. Billing Determinants'!$B$19:$O$41,4,0)/'4. Billing Determinants'!$E$41*$D28,IF($E28="kW",VLOOKUP(L$4,'4. Billing Determinants'!$B$19:$O$41,5,0)/'4. Billing Determinants'!$F$41*$D28,IF($E28="Non-RPP kWh",VLOOKUP(L$4,'4. Billing Determinants'!$B$19:$O$41,6,0)/'4. Billing Determinants'!$G$41*$D28,IF($E28="Distribution Rev.",VLOOKUP(L$4,'4. Billing Determinants'!$B$19:$O$41,8,0)/'4. Billing Determinants'!$I$41*$D28, VLOOKUP(L$4,'4. Billing Determinants'!$B$19:$O$41,3,0)/'4. Billing Determinants'!$D$41*$D28))))),0)</f>
        <v>0</v>
      </c>
      <c r="M28" s="75">
        <f>IFERROR(IF(M$4="",0,IF($E28="kWh",VLOOKUP(M$4,'4. Billing Determinants'!$B$19:$O$41,4,0)/'4. Billing Determinants'!$E$41*$D28,IF($E28="kW",VLOOKUP(M$4,'4. Billing Determinants'!$B$19:$O$41,5,0)/'4. Billing Determinants'!$F$41*$D28,IF($E28="Non-RPP kWh",VLOOKUP(M$4,'4. Billing Determinants'!$B$19:$O$41,6,0)/'4. Billing Determinants'!$G$41*$D28,IF($E28="Distribution Rev.",VLOOKUP(M$4,'4. Billing Determinants'!$B$19:$O$41,8,0)/'4. Billing Determinants'!$I$41*$D28, VLOOKUP(M$4,'4. Billing Determinants'!$B$19:$O$41,3,0)/'4. Billing Determinants'!$D$41*$D28))))),0)</f>
        <v>0</v>
      </c>
      <c r="N28" s="75">
        <f>IFERROR(IF(N$4="",0,IF($E28="kWh",VLOOKUP(N$4,'4. Billing Determinants'!$B$19:$O$41,4,0)/'4. Billing Determinants'!$E$41*$D28,IF($E28="kW",VLOOKUP(N$4,'4. Billing Determinants'!$B$19:$O$41,5,0)/'4. Billing Determinants'!$F$41*$D28,IF($E28="Non-RPP kWh",VLOOKUP(N$4,'4. Billing Determinants'!$B$19:$O$41,6,0)/'4. Billing Determinants'!$G$41*$D28,IF($E28="Distribution Rev.",VLOOKUP(N$4,'4. Billing Determinants'!$B$19:$O$41,8,0)/'4. Billing Determinants'!$I$41*$D28, VLOOKUP(N$4,'4. Billing Determinants'!$B$19:$O$41,3,0)/'4. Billing Determinants'!$D$41*$D28))))),0)</f>
        <v>0</v>
      </c>
      <c r="O28" s="75">
        <f>IFERROR(IF(O$4="",0,IF($E28="kWh",VLOOKUP(O$4,'4. Billing Determinants'!$B$19:$O$41,4,0)/'4. Billing Determinants'!$E$41*$D28,IF($E28="kW",VLOOKUP(O$4,'4. Billing Determinants'!$B$19:$O$41,5,0)/'4. Billing Determinants'!$F$41*$D28,IF($E28="Non-RPP kWh",VLOOKUP(O$4,'4. Billing Determinants'!$B$19:$O$41,6,0)/'4. Billing Determinants'!$G$41*$D28,IF($E28="Distribution Rev.",VLOOKUP(O$4,'4. Billing Determinants'!$B$19:$O$41,8,0)/'4. Billing Determinants'!$I$41*$D28, VLOOKUP(O$4,'4. Billing Determinants'!$B$19:$O$41,3,0)/'4. Billing Determinants'!$D$41*$D28))))),0)</f>
        <v>0</v>
      </c>
      <c r="P28" s="75">
        <f>IFERROR(IF(P$4="",0,IF($E28="kWh",VLOOKUP(P$4,'4. Billing Determinants'!$B$19:$O$41,4,0)/'4. Billing Determinants'!$E$41*$D28,IF($E28="kW",VLOOKUP(P$4,'4. Billing Determinants'!$B$19:$O$41,5,0)/'4. Billing Determinants'!$F$41*$D28,IF($E28="Non-RPP kWh",VLOOKUP(P$4,'4. Billing Determinants'!$B$19:$O$41,6,0)/'4. Billing Determinants'!$G$41*$D28,IF($E28="Distribution Rev.",VLOOKUP(P$4,'4. Billing Determinants'!$B$19:$O$41,8,0)/'4. Billing Determinants'!$I$41*$D28, VLOOKUP(P$4,'4. Billing Determinants'!$B$19:$O$41,3,0)/'4. Billing Determinants'!$D$41*$D28))))),0)</f>
        <v>0</v>
      </c>
      <c r="Q28" s="75">
        <f>IFERROR(IF(Q$4="",0,IF($E28="kWh",VLOOKUP(Q$4,'4. Billing Determinants'!$B$19:$O$41,4,0)/'4. Billing Determinants'!$E$41*$D28,IF($E28="kW",VLOOKUP(Q$4,'4. Billing Determinants'!$B$19:$O$41,5,0)/'4. Billing Determinants'!$F$41*$D28,IF($E28="Non-RPP kWh",VLOOKUP(Q$4,'4. Billing Determinants'!$B$19:$O$41,6,0)/'4. Billing Determinants'!$G$41*$D28,IF($E28="Distribution Rev.",VLOOKUP(Q$4,'4. Billing Determinants'!$B$19:$O$41,8,0)/'4. Billing Determinants'!$I$41*$D28, VLOOKUP(Q$4,'4. Billing Determinants'!$B$19:$O$41,3,0)/'4. Billing Determinants'!$D$41*$D28))))),0)</f>
        <v>0</v>
      </c>
      <c r="R28" s="75">
        <f>IFERROR(IF(R$4="",0,IF($E28="kWh",VLOOKUP(R$4,'4. Billing Determinants'!$B$19:$O$41,4,0)/'4. Billing Determinants'!$E$41*$D28,IF($E28="kW",VLOOKUP(R$4,'4. Billing Determinants'!$B$19:$O$41,5,0)/'4. Billing Determinants'!$F$41*$D28,IF($E28="Non-RPP kWh",VLOOKUP(R$4,'4. Billing Determinants'!$B$19:$O$41,6,0)/'4. Billing Determinants'!$G$41*$D28,IF($E28="Distribution Rev.",VLOOKUP(R$4,'4. Billing Determinants'!$B$19:$O$41,8,0)/'4. Billing Determinants'!$I$41*$D28, VLOOKUP(R$4,'4. Billing Determinants'!$B$19:$O$41,3,0)/'4. Billing Determinants'!$D$41*$D28))))),0)</f>
        <v>0</v>
      </c>
      <c r="S28" s="75">
        <f>IFERROR(IF(S$4="",0,IF($E28="kWh",VLOOKUP(S$4,'4. Billing Determinants'!$B$19:$O$41,4,0)/'4. Billing Determinants'!$E$41*$D28,IF($E28="kW",VLOOKUP(S$4,'4. Billing Determinants'!$B$19:$O$41,5,0)/'4. Billing Determinants'!$F$41*$D28,IF($E28="Non-RPP kWh",VLOOKUP(S$4,'4. Billing Determinants'!$B$19:$O$41,6,0)/'4. Billing Determinants'!$G$41*$D28,IF($E28="Distribution Rev.",VLOOKUP(S$4,'4. Billing Determinants'!$B$19:$O$41,8,0)/'4. Billing Determinants'!$I$41*$D28, VLOOKUP(S$4,'4. Billing Determinants'!$B$19:$O$41,3,0)/'4. Billing Determinants'!$D$41*$D28))))),0)</f>
        <v>0</v>
      </c>
      <c r="T28" s="75">
        <f>IFERROR(IF(T$4="",0,IF($E28="kWh",VLOOKUP(T$4,'4. Billing Determinants'!$B$19:$O$41,4,0)/'4. Billing Determinants'!$E$41*$D28,IF($E28="kW",VLOOKUP(T$4,'4. Billing Determinants'!$B$19:$O$41,5,0)/'4. Billing Determinants'!$F$41*$D28,IF($E28="Non-RPP kWh",VLOOKUP(T$4,'4. Billing Determinants'!$B$19:$O$41,6,0)/'4. Billing Determinants'!$G$41*$D28,IF($E28="Distribution Rev.",VLOOKUP(T$4,'4. Billing Determinants'!$B$19:$O$41,8,0)/'4. Billing Determinants'!$I$41*$D28, VLOOKUP(T$4,'4. Billing Determinants'!$B$19:$O$41,3,0)/'4. Billing Determinants'!$D$41*$D28))))),0)</f>
        <v>0</v>
      </c>
      <c r="U28" s="75">
        <f>IFERROR(IF(U$4="",0,IF($E28="kWh",VLOOKUP(U$4,'4. Billing Determinants'!$B$19:$O$41,4,0)/'4. Billing Determinants'!$E$41*$D28,IF($E28="kW",VLOOKUP(U$4,'4. Billing Determinants'!$B$19:$O$41,5,0)/'4. Billing Determinants'!$F$41*$D28,IF($E28="Non-RPP kWh",VLOOKUP(U$4,'4. Billing Determinants'!$B$19:$O$41,6,0)/'4. Billing Determinants'!$G$41*$D28,IF($E28="Distribution Rev.",VLOOKUP(U$4,'4. Billing Determinants'!$B$19:$O$41,8,0)/'4. Billing Determinants'!$I$41*$D28, VLOOKUP(U$4,'4. Billing Determinants'!$B$19:$O$41,3,0)/'4. Billing Determinants'!$D$41*$D28))))),0)</f>
        <v>0</v>
      </c>
      <c r="V28" s="75">
        <f>IFERROR(IF(V$4="",0,IF($E28="kWh",VLOOKUP(V$4,'4. Billing Determinants'!$B$19:$O$41,4,0)/'4. Billing Determinants'!$E$41*$D28,IF($E28="kW",VLOOKUP(V$4,'4. Billing Determinants'!$B$19:$O$41,5,0)/'4. Billing Determinants'!$F$41*$D28,IF($E28="Non-RPP kWh",VLOOKUP(V$4,'4. Billing Determinants'!$B$19:$O$41,6,0)/'4. Billing Determinants'!$G$41*$D28,IF($E28="Distribution Rev.",VLOOKUP(V$4,'4. Billing Determinants'!$B$19:$O$41,8,0)/'4. Billing Determinants'!$I$41*$D28, VLOOKUP(V$4,'4. Billing Determinants'!$B$19:$O$41,3,0)/'4. Billing Determinants'!$D$41*$D28))))),0)</f>
        <v>0</v>
      </c>
      <c r="W28" s="75">
        <f>IFERROR(IF(W$4="",0,IF($E28="kWh",VLOOKUP(W$4,'4. Billing Determinants'!$B$19:$O$41,4,0)/'4. Billing Determinants'!$E$41*$D28,IF($E28="kW",VLOOKUP(W$4,'4. Billing Determinants'!$B$19:$O$41,5,0)/'4. Billing Determinants'!$F$41*$D28,IF($E28="Non-RPP kWh",VLOOKUP(W$4,'4. Billing Determinants'!$B$19:$O$41,6,0)/'4. Billing Determinants'!$G$41*$D28,IF($E28="Distribution Rev.",VLOOKUP(W$4,'4. Billing Determinants'!$B$19:$O$41,8,0)/'4. Billing Determinants'!$I$41*$D28, VLOOKUP(W$4,'4. Billing Determinants'!$B$19:$O$41,3,0)/'4. Billing Determinants'!$D$41*$D28))))),0)</f>
        <v>0</v>
      </c>
      <c r="X28" s="75">
        <f>IFERROR(IF(X$4="",0,IF($E28="kWh",VLOOKUP(X$4,'4. Billing Determinants'!$B$19:$O$41,4,0)/'4. Billing Determinants'!$E$41*$D28,IF($E28="kW",VLOOKUP(X$4,'4. Billing Determinants'!$B$19:$O$41,5,0)/'4. Billing Determinants'!$F$41*$D28,IF($E28="Non-RPP kWh",VLOOKUP(X$4,'4. Billing Determinants'!$B$19:$O$41,6,0)/'4. Billing Determinants'!$G$41*$D28,IF($E28="Distribution Rev.",VLOOKUP(X$4,'4. Billing Determinants'!$B$19:$O$41,8,0)/'4. Billing Determinants'!$I$41*$D28, VLOOKUP(X$4,'4. Billing Determinants'!$B$19:$O$41,3,0)/'4. Billing Determinants'!$D$41*$D28))))),0)</f>
        <v>0</v>
      </c>
      <c r="Y28" s="75">
        <f>IFERROR(IF(Y$4="",0,IF($E28="kWh",VLOOKUP(Y$4,'4. Billing Determinants'!$B$19:$O$41,4,0)/'4. Billing Determinants'!$E$41*$D28,IF($E28="kW",VLOOKUP(Y$4,'4. Billing Determinants'!$B$19:$O$41,5,0)/'4. Billing Determinants'!$F$41*$D28,IF($E28="Non-RPP kWh",VLOOKUP(Y$4,'4. Billing Determinants'!$B$19:$O$41,6,0)/'4. Billing Determinants'!$G$41*$D28,IF($E28="Distribution Rev.",VLOOKUP(Y$4,'4. Billing Determinants'!$B$19:$O$41,8,0)/'4. Billing Determinants'!$I$41*$D28, VLOOKUP(Y$4,'4. Billing Determinants'!$B$19:$O$41,3,0)/'4. Billing Determinants'!$D$41*$D28))))),0)</f>
        <v>0</v>
      </c>
    </row>
    <row r="29" spans="2:25" x14ac:dyDescent="0.2">
      <c r="B29" s="76" t="s">
        <v>41</v>
      </c>
      <c r="C29" s="74">
        <v>1533</v>
      </c>
      <c r="D29" s="75">
        <f>'2. 2013 Continuity Schedule'!DC52</f>
        <v>0</v>
      </c>
      <c r="E29" s="144"/>
      <c r="F29" s="75">
        <f>IFERROR(IF(F$4="",0,IF($E29="kWh",VLOOKUP(F$4,'4. Billing Determinants'!$B$19:$O$41,4,0)/'4. Billing Determinants'!$E$41*$D29,IF($E29="kW",VLOOKUP(F$4,'4. Billing Determinants'!$B$19:$O$41,5,0)/'4. Billing Determinants'!$F$41*$D29,IF($E29="Non-RPP kWh",VLOOKUP(F$4,'4. Billing Determinants'!$B$19:$O$41,6,0)/'4. Billing Determinants'!$G$41*$D29,IF($E29="Distribution Rev.",VLOOKUP(F$4,'4. Billing Determinants'!$B$19:$O$41,8,0)/'4. Billing Determinants'!$I$41*$D29, VLOOKUP(F$4,'4. Billing Determinants'!$B$19:$O$41,3,0)/'4. Billing Determinants'!$D$41*$D29))))),0)</f>
        <v>0</v>
      </c>
      <c r="G29" s="75">
        <f>IFERROR(IF(G$4="",0,IF($E29="kWh",VLOOKUP(G$4,'4. Billing Determinants'!$B$19:$O$41,4,0)/'4. Billing Determinants'!$E$41*$D29,IF($E29="kW",VLOOKUP(G$4,'4. Billing Determinants'!$B$19:$O$41,5,0)/'4. Billing Determinants'!$F$41*$D29,IF($E29="Non-RPP kWh",VLOOKUP(G$4,'4. Billing Determinants'!$B$19:$O$41,6,0)/'4. Billing Determinants'!$G$41*$D29,IF($E29="Distribution Rev.",VLOOKUP(G$4,'4. Billing Determinants'!$B$19:$O$41,8,0)/'4. Billing Determinants'!$I$41*$D29, VLOOKUP(G$4,'4. Billing Determinants'!$B$19:$O$41,3,0)/'4. Billing Determinants'!$D$41*$D29))))),0)</f>
        <v>0</v>
      </c>
      <c r="H29" s="75">
        <f>IFERROR(IF(H$4="",0,IF($E29="kWh",VLOOKUP(H$4,'4. Billing Determinants'!$B$19:$O$41,4,0)/'4. Billing Determinants'!$E$41*$D29,IF($E29="kW",VLOOKUP(H$4,'4. Billing Determinants'!$B$19:$O$41,5,0)/'4. Billing Determinants'!$F$41*$D29,IF($E29="Non-RPP kWh",VLOOKUP(H$4,'4. Billing Determinants'!$B$19:$O$41,6,0)/'4. Billing Determinants'!$G$41*$D29,IF($E29="Distribution Rev.",VLOOKUP(H$4,'4. Billing Determinants'!$B$19:$O$41,8,0)/'4. Billing Determinants'!$I$41*$D29, VLOOKUP(H$4,'4. Billing Determinants'!$B$19:$O$41,3,0)/'4. Billing Determinants'!$D$41*$D29))))),0)</f>
        <v>0</v>
      </c>
      <c r="I29" s="75">
        <f>IFERROR(IF(I$4="",0,IF($E29="kWh",VLOOKUP(I$4,'4. Billing Determinants'!$B$19:$O$41,4,0)/'4. Billing Determinants'!$E$41*$D29,IF($E29="kW",VLOOKUP(I$4,'4. Billing Determinants'!$B$19:$O$41,5,0)/'4. Billing Determinants'!$F$41*$D29,IF($E29="Non-RPP kWh",VLOOKUP(I$4,'4. Billing Determinants'!$B$19:$O$41,6,0)/'4. Billing Determinants'!$G$41*$D29,IF($E29="Distribution Rev.",VLOOKUP(I$4,'4. Billing Determinants'!$B$19:$O$41,8,0)/'4. Billing Determinants'!$I$41*$D29, VLOOKUP(I$4,'4. Billing Determinants'!$B$19:$O$41,3,0)/'4. Billing Determinants'!$D$41*$D29))))),0)</f>
        <v>0</v>
      </c>
      <c r="J29" s="75">
        <f>IFERROR(IF(J$4="",0,IF($E29="kWh",VLOOKUP(J$4,'4. Billing Determinants'!$B$19:$O$41,4,0)/'4. Billing Determinants'!$E$41*$D29,IF($E29="kW",VLOOKUP(J$4,'4. Billing Determinants'!$B$19:$O$41,5,0)/'4. Billing Determinants'!$F$41*$D29,IF($E29="Non-RPP kWh",VLOOKUP(J$4,'4. Billing Determinants'!$B$19:$O$41,6,0)/'4. Billing Determinants'!$G$41*$D29,IF($E29="Distribution Rev.",VLOOKUP(J$4,'4. Billing Determinants'!$B$19:$O$41,8,0)/'4. Billing Determinants'!$I$41*$D29, VLOOKUP(J$4,'4. Billing Determinants'!$B$19:$O$41,3,0)/'4. Billing Determinants'!$D$41*$D29))))),0)</f>
        <v>0</v>
      </c>
      <c r="K29" s="75">
        <f>IFERROR(IF(K$4="",0,IF($E29="kWh",VLOOKUP(K$4,'4. Billing Determinants'!$B$19:$O$41,4,0)/'4. Billing Determinants'!$E$41*$D29,IF($E29="kW",VLOOKUP(K$4,'4. Billing Determinants'!$B$19:$O$41,5,0)/'4. Billing Determinants'!$F$41*$D29,IF($E29="Non-RPP kWh",VLOOKUP(K$4,'4. Billing Determinants'!$B$19:$O$41,6,0)/'4. Billing Determinants'!$G$41*$D29,IF($E29="Distribution Rev.",VLOOKUP(K$4,'4. Billing Determinants'!$B$19:$O$41,8,0)/'4. Billing Determinants'!$I$41*$D29, VLOOKUP(K$4,'4. Billing Determinants'!$B$19:$O$41,3,0)/'4. Billing Determinants'!$D$41*$D29))))),0)</f>
        <v>0</v>
      </c>
      <c r="L29" s="75">
        <f>IFERROR(IF(L$4="",0,IF($E29="kWh",VLOOKUP(L$4,'4. Billing Determinants'!$B$19:$O$41,4,0)/'4. Billing Determinants'!$E$41*$D29,IF($E29="kW",VLOOKUP(L$4,'4. Billing Determinants'!$B$19:$O$41,5,0)/'4. Billing Determinants'!$F$41*$D29,IF($E29="Non-RPP kWh",VLOOKUP(L$4,'4. Billing Determinants'!$B$19:$O$41,6,0)/'4. Billing Determinants'!$G$41*$D29,IF($E29="Distribution Rev.",VLOOKUP(L$4,'4. Billing Determinants'!$B$19:$O$41,8,0)/'4. Billing Determinants'!$I$41*$D29, VLOOKUP(L$4,'4. Billing Determinants'!$B$19:$O$41,3,0)/'4. Billing Determinants'!$D$41*$D29))))),0)</f>
        <v>0</v>
      </c>
      <c r="M29" s="75">
        <f>IFERROR(IF(M$4="",0,IF($E29="kWh",VLOOKUP(M$4,'4. Billing Determinants'!$B$19:$O$41,4,0)/'4. Billing Determinants'!$E$41*$D29,IF($E29="kW",VLOOKUP(M$4,'4. Billing Determinants'!$B$19:$O$41,5,0)/'4. Billing Determinants'!$F$41*$D29,IF($E29="Non-RPP kWh",VLOOKUP(M$4,'4. Billing Determinants'!$B$19:$O$41,6,0)/'4. Billing Determinants'!$G$41*$D29,IF($E29="Distribution Rev.",VLOOKUP(M$4,'4. Billing Determinants'!$B$19:$O$41,8,0)/'4. Billing Determinants'!$I$41*$D29, VLOOKUP(M$4,'4. Billing Determinants'!$B$19:$O$41,3,0)/'4. Billing Determinants'!$D$41*$D29))))),0)</f>
        <v>0</v>
      </c>
      <c r="N29" s="75">
        <f>IFERROR(IF(N$4="",0,IF($E29="kWh",VLOOKUP(N$4,'4. Billing Determinants'!$B$19:$O$41,4,0)/'4. Billing Determinants'!$E$41*$D29,IF($E29="kW",VLOOKUP(N$4,'4. Billing Determinants'!$B$19:$O$41,5,0)/'4. Billing Determinants'!$F$41*$D29,IF($E29="Non-RPP kWh",VLOOKUP(N$4,'4. Billing Determinants'!$B$19:$O$41,6,0)/'4. Billing Determinants'!$G$41*$D29,IF($E29="Distribution Rev.",VLOOKUP(N$4,'4. Billing Determinants'!$B$19:$O$41,8,0)/'4. Billing Determinants'!$I$41*$D29, VLOOKUP(N$4,'4. Billing Determinants'!$B$19:$O$41,3,0)/'4. Billing Determinants'!$D$41*$D29))))),0)</f>
        <v>0</v>
      </c>
      <c r="O29" s="75">
        <f>IFERROR(IF(O$4="",0,IF($E29="kWh",VLOOKUP(O$4,'4. Billing Determinants'!$B$19:$O$41,4,0)/'4. Billing Determinants'!$E$41*$D29,IF($E29="kW",VLOOKUP(O$4,'4. Billing Determinants'!$B$19:$O$41,5,0)/'4. Billing Determinants'!$F$41*$D29,IF($E29="Non-RPP kWh",VLOOKUP(O$4,'4. Billing Determinants'!$B$19:$O$41,6,0)/'4. Billing Determinants'!$G$41*$D29,IF($E29="Distribution Rev.",VLOOKUP(O$4,'4. Billing Determinants'!$B$19:$O$41,8,0)/'4. Billing Determinants'!$I$41*$D29, VLOOKUP(O$4,'4. Billing Determinants'!$B$19:$O$41,3,0)/'4. Billing Determinants'!$D$41*$D29))))),0)</f>
        <v>0</v>
      </c>
      <c r="P29" s="75">
        <f>IFERROR(IF(P$4="",0,IF($E29="kWh",VLOOKUP(P$4,'4. Billing Determinants'!$B$19:$O$41,4,0)/'4. Billing Determinants'!$E$41*$D29,IF($E29="kW",VLOOKUP(P$4,'4. Billing Determinants'!$B$19:$O$41,5,0)/'4. Billing Determinants'!$F$41*$D29,IF($E29="Non-RPP kWh",VLOOKUP(P$4,'4. Billing Determinants'!$B$19:$O$41,6,0)/'4. Billing Determinants'!$G$41*$D29,IF($E29="Distribution Rev.",VLOOKUP(P$4,'4. Billing Determinants'!$B$19:$O$41,8,0)/'4. Billing Determinants'!$I$41*$D29, VLOOKUP(P$4,'4. Billing Determinants'!$B$19:$O$41,3,0)/'4. Billing Determinants'!$D$41*$D29))))),0)</f>
        <v>0</v>
      </c>
      <c r="Q29" s="75">
        <f>IFERROR(IF(Q$4="",0,IF($E29="kWh",VLOOKUP(Q$4,'4. Billing Determinants'!$B$19:$O$41,4,0)/'4. Billing Determinants'!$E$41*$D29,IF($E29="kW",VLOOKUP(Q$4,'4. Billing Determinants'!$B$19:$O$41,5,0)/'4. Billing Determinants'!$F$41*$D29,IF($E29="Non-RPP kWh",VLOOKUP(Q$4,'4. Billing Determinants'!$B$19:$O$41,6,0)/'4. Billing Determinants'!$G$41*$D29,IF($E29="Distribution Rev.",VLOOKUP(Q$4,'4. Billing Determinants'!$B$19:$O$41,8,0)/'4. Billing Determinants'!$I$41*$D29, VLOOKUP(Q$4,'4. Billing Determinants'!$B$19:$O$41,3,0)/'4. Billing Determinants'!$D$41*$D29))))),0)</f>
        <v>0</v>
      </c>
      <c r="R29" s="75">
        <f>IFERROR(IF(R$4="",0,IF($E29="kWh",VLOOKUP(R$4,'4. Billing Determinants'!$B$19:$O$41,4,0)/'4. Billing Determinants'!$E$41*$D29,IF($E29="kW",VLOOKUP(R$4,'4. Billing Determinants'!$B$19:$O$41,5,0)/'4. Billing Determinants'!$F$41*$D29,IF($E29="Non-RPP kWh",VLOOKUP(R$4,'4. Billing Determinants'!$B$19:$O$41,6,0)/'4. Billing Determinants'!$G$41*$D29,IF($E29="Distribution Rev.",VLOOKUP(R$4,'4. Billing Determinants'!$B$19:$O$41,8,0)/'4. Billing Determinants'!$I$41*$D29, VLOOKUP(R$4,'4. Billing Determinants'!$B$19:$O$41,3,0)/'4. Billing Determinants'!$D$41*$D29))))),0)</f>
        <v>0</v>
      </c>
      <c r="S29" s="75">
        <f>IFERROR(IF(S$4="",0,IF($E29="kWh",VLOOKUP(S$4,'4. Billing Determinants'!$B$19:$O$41,4,0)/'4. Billing Determinants'!$E$41*$D29,IF($E29="kW",VLOOKUP(S$4,'4. Billing Determinants'!$B$19:$O$41,5,0)/'4. Billing Determinants'!$F$41*$D29,IF($E29="Non-RPP kWh",VLOOKUP(S$4,'4. Billing Determinants'!$B$19:$O$41,6,0)/'4. Billing Determinants'!$G$41*$D29,IF($E29="Distribution Rev.",VLOOKUP(S$4,'4. Billing Determinants'!$B$19:$O$41,8,0)/'4. Billing Determinants'!$I$41*$D29, VLOOKUP(S$4,'4. Billing Determinants'!$B$19:$O$41,3,0)/'4. Billing Determinants'!$D$41*$D29))))),0)</f>
        <v>0</v>
      </c>
      <c r="T29" s="75">
        <f>IFERROR(IF(T$4="",0,IF($E29="kWh",VLOOKUP(T$4,'4. Billing Determinants'!$B$19:$O$41,4,0)/'4. Billing Determinants'!$E$41*$D29,IF($E29="kW",VLOOKUP(T$4,'4. Billing Determinants'!$B$19:$O$41,5,0)/'4. Billing Determinants'!$F$41*$D29,IF($E29="Non-RPP kWh",VLOOKUP(T$4,'4. Billing Determinants'!$B$19:$O$41,6,0)/'4. Billing Determinants'!$G$41*$D29,IF($E29="Distribution Rev.",VLOOKUP(T$4,'4. Billing Determinants'!$B$19:$O$41,8,0)/'4. Billing Determinants'!$I$41*$D29, VLOOKUP(T$4,'4. Billing Determinants'!$B$19:$O$41,3,0)/'4. Billing Determinants'!$D$41*$D29))))),0)</f>
        <v>0</v>
      </c>
      <c r="U29" s="75">
        <f>IFERROR(IF(U$4="",0,IF($E29="kWh",VLOOKUP(U$4,'4. Billing Determinants'!$B$19:$O$41,4,0)/'4. Billing Determinants'!$E$41*$D29,IF($E29="kW",VLOOKUP(U$4,'4. Billing Determinants'!$B$19:$O$41,5,0)/'4. Billing Determinants'!$F$41*$D29,IF($E29="Non-RPP kWh",VLOOKUP(U$4,'4. Billing Determinants'!$B$19:$O$41,6,0)/'4. Billing Determinants'!$G$41*$D29,IF($E29="Distribution Rev.",VLOOKUP(U$4,'4. Billing Determinants'!$B$19:$O$41,8,0)/'4. Billing Determinants'!$I$41*$D29, VLOOKUP(U$4,'4. Billing Determinants'!$B$19:$O$41,3,0)/'4. Billing Determinants'!$D$41*$D29))))),0)</f>
        <v>0</v>
      </c>
      <c r="V29" s="75">
        <f>IFERROR(IF(V$4="",0,IF($E29="kWh",VLOOKUP(V$4,'4. Billing Determinants'!$B$19:$O$41,4,0)/'4. Billing Determinants'!$E$41*$D29,IF($E29="kW",VLOOKUP(V$4,'4. Billing Determinants'!$B$19:$O$41,5,0)/'4. Billing Determinants'!$F$41*$D29,IF($E29="Non-RPP kWh",VLOOKUP(V$4,'4. Billing Determinants'!$B$19:$O$41,6,0)/'4. Billing Determinants'!$G$41*$D29,IF($E29="Distribution Rev.",VLOOKUP(V$4,'4. Billing Determinants'!$B$19:$O$41,8,0)/'4. Billing Determinants'!$I$41*$D29, VLOOKUP(V$4,'4. Billing Determinants'!$B$19:$O$41,3,0)/'4. Billing Determinants'!$D$41*$D29))))),0)</f>
        <v>0</v>
      </c>
      <c r="W29" s="75">
        <f>IFERROR(IF(W$4="",0,IF($E29="kWh",VLOOKUP(W$4,'4. Billing Determinants'!$B$19:$O$41,4,0)/'4. Billing Determinants'!$E$41*$D29,IF($E29="kW",VLOOKUP(W$4,'4. Billing Determinants'!$B$19:$O$41,5,0)/'4. Billing Determinants'!$F$41*$D29,IF($E29="Non-RPP kWh",VLOOKUP(W$4,'4. Billing Determinants'!$B$19:$O$41,6,0)/'4. Billing Determinants'!$G$41*$D29,IF($E29="Distribution Rev.",VLOOKUP(W$4,'4. Billing Determinants'!$B$19:$O$41,8,0)/'4. Billing Determinants'!$I$41*$D29, VLOOKUP(W$4,'4. Billing Determinants'!$B$19:$O$41,3,0)/'4. Billing Determinants'!$D$41*$D29))))),0)</f>
        <v>0</v>
      </c>
      <c r="X29" s="75">
        <f>IFERROR(IF(X$4="",0,IF($E29="kWh",VLOOKUP(X$4,'4. Billing Determinants'!$B$19:$O$41,4,0)/'4. Billing Determinants'!$E$41*$D29,IF($E29="kW",VLOOKUP(X$4,'4. Billing Determinants'!$B$19:$O$41,5,0)/'4. Billing Determinants'!$F$41*$D29,IF($E29="Non-RPP kWh",VLOOKUP(X$4,'4. Billing Determinants'!$B$19:$O$41,6,0)/'4. Billing Determinants'!$G$41*$D29,IF($E29="Distribution Rev.",VLOOKUP(X$4,'4. Billing Determinants'!$B$19:$O$41,8,0)/'4. Billing Determinants'!$I$41*$D29, VLOOKUP(X$4,'4. Billing Determinants'!$B$19:$O$41,3,0)/'4. Billing Determinants'!$D$41*$D29))))),0)</f>
        <v>0</v>
      </c>
      <c r="Y29" s="75">
        <f>IFERROR(IF(Y$4="",0,IF($E29="kWh",VLOOKUP(Y$4,'4. Billing Determinants'!$B$19:$O$41,4,0)/'4. Billing Determinants'!$E$41*$D29,IF($E29="kW",VLOOKUP(Y$4,'4. Billing Determinants'!$B$19:$O$41,5,0)/'4. Billing Determinants'!$F$41*$D29,IF($E29="Non-RPP kWh",VLOOKUP(Y$4,'4. Billing Determinants'!$B$19:$O$41,6,0)/'4. Billing Determinants'!$G$41*$D29,IF($E29="Distribution Rev.",VLOOKUP(Y$4,'4. Billing Determinants'!$B$19:$O$41,8,0)/'4. Billing Determinants'!$I$41*$D29, VLOOKUP(Y$4,'4. Billing Determinants'!$B$19:$O$41,3,0)/'4. Billing Determinants'!$D$41*$D29))))),0)</f>
        <v>0</v>
      </c>
    </row>
    <row r="30" spans="2:25" x14ac:dyDescent="0.2">
      <c r="B30" s="73" t="s">
        <v>32</v>
      </c>
      <c r="C30" s="74">
        <v>1534</v>
      </c>
      <c r="D30" s="75">
        <f>'2. 2013 Continuity Schedule'!DC53</f>
        <v>1694.721847</v>
      </c>
      <c r="E30" s="144" t="s">
        <v>316</v>
      </c>
      <c r="F30" s="75">
        <f>IFERROR(IF(F$4="",0,IF($E30="kWh",VLOOKUP(F$4,'4. Billing Determinants'!$B$19:$O$41,4,0)/'4. Billing Determinants'!$E$41*$D30,IF($E30="kW",VLOOKUP(F$4,'4. Billing Determinants'!$B$19:$O$41,5,0)/'4. Billing Determinants'!$F$41*$D30,IF($E30="Non-RPP kWh",VLOOKUP(F$4,'4. Billing Determinants'!$B$19:$O$41,6,0)/'4. Billing Determinants'!$G$41*$D30,IF($E30="Distribution Rev.",VLOOKUP(F$4,'4. Billing Determinants'!$B$19:$O$41,8,0)/'4. Billing Determinants'!$I$41*$D30, VLOOKUP(F$4,'4. Billing Determinants'!$B$19:$O$41,3,0)/'4. Billing Determinants'!$D$41*$D30))))),0)</f>
        <v>726.79398016121775</v>
      </c>
      <c r="G30" s="75">
        <f>IFERROR(IF(G$4="",0,IF($E30="kWh",VLOOKUP(G$4,'4. Billing Determinants'!$B$19:$O$41,4,0)/'4. Billing Determinants'!$E$41*$D30,IF($E30="kW",VLOOKUP(G$4,'4. Billing Determinants'!$B$19:$O$41,5,0)/'4. Billing Determinants'!$F$41*$D30,IF($E30="Non-RPP kWh",VLOOKUP(G$4,'4. Billing Determinants'!$B$19:$O$41,6,0)/'4. Billing Determinants'!$G$41*$D30,IF($E30="Distribution Rev.",VLOOKUP(G$4,'4. Billing Determinants'!$B$19:$O$41,8,0)/'4. Billing Determinants'!$I$41*$D30, VLOOKUP(G$4,'4. Billing Determinants'!$B$19:$O$41,3,0)/'4. Billing Determinants'!$D$41*$D30))))),0)</f>
        <v>245.50270327207559</v>
      </c>
      <c r="H30" s="75">
        <f>IFERROR(IF(H$4="",0,IF($E30="kWh",VLOOKUP(H$4,'4. Billing Determinants'!$B$19:$O$41,4,0)/'4. Billing Determinants'!$E$41*$D30,IF($E30="kW",VLOOKUP(H$4,'4. Billing Determinants'!$B$19:$O$41,5,0)/'4. Billing Determinants'!$F$41*$D30,IF($E30="Non-RPP kWh",VLOOKUP(H$4,'4. Billing Determinants'!$B$19:$O$41,6,0)/'4. Billing Determinants'!$G$41*$D30,IF($E30="Distribution Rev.",VLOOKUP(H$4,'4. Billing Determinants'!$B$19:$O$41,8,0)/'4. Billing Determinants'!$I$41*$D30, VLOOKUP(H$4,'4. Billing Determinants'!$B$19:$O$41,3,0)/'4. Billing Determinants'!$D$41*$D30))))),0)</f>
        <v>703.4583550685544</v>
      </c>
      <c r="I30" s="75">
        <f>IFERROR(IF(I$4="",0,IF($E30="kWh",VLOOKUP(I$4,'4. Billing Determinants'!$B$19:$O$41,4,0)/'4. Billing Determinants'!$E$41*$D30,IF($E30="kW",VLOOKUP(I$4,'4. Billing Determinants'!$B$19:$O$41,5,0)/'4. Billing Determinants'!$F$41*$D30,IF($E30="Non-RPP kWh",VLOOKUP(I$4,'4. Billing Determinants'!$B$19:$O$41,6,0)/'4. Billing Determinants'!$G$41*$D30,IF($E30="Distribution Rev.",VLOOKUP(I$4,'4. Billing Determinants'!$B$19:$O$41,8,0)/'4. Billing Determinants'!$I$41*$D30, VLOOKUP(I$4,'4. Billing Determinants'!$B$19:$O$41,3,0)/'4. Billing Determinants'!$D$41*$D30))))),0)</f>
        <v>0.13791387427819796</v>
      </c>
      <c r="J30" s="75">
        <f>IFERROR(IF(J$4="",0,IF($E30="kWh",VLOOKUP(J$4,'4. Billing Determinants'!$B$19:$O$41,4,0)/'4. Billing Determinants'!$E$41*$D30,IF($E30="kW",VLOOKUP(J$4,'4. Billing Determinants'!$B$19:$O$41,5,0)/'4. Billing Determinants'!$F$41*$D30,IF($E30="Non-RPP kWh",VLOOKUP(J$4,'4. Billing Determinants'!$B$19:$O$41,6,0)/'4. Billing Determinants'!$G$41*$D30,IF($E30="Distribution Rev.",VLOOKUP(J$4,'4. Billing Determinants'!$B$19:$O$41,8,0)/'4. Billing Determinants'!$I$41*$D30, VLOOKUP(J$4,'4. Billing Determinants'!$B$19:$O$41,3,0)/'4. Billing Determinants'!$D$41*$D30))))),0)</f>
        <v>18.828894623874106</v>
      </c>
      <c r="K30" s="75">
        <f>IFERROR(IF(K$4="",0,IF($E30="kWh",VLOOKUP(K$4,'4. Billing Determinants'!$B$19:$O$41,4,0)/'4. Billing Determinants'!$E$41*$D30,IF($E30="kW",VLOOKUP(K$4,'4. Billing Determinants'!$B$19:$O$41,5,0)/'4. Billing Determinants'!$F$41*$D30,IF($E30="Non-RPP kWh",VLOOKUP(K$4,'4. Billing Determinants'!$B$19:$O$41,6,0)/'4. Billing Determinants'!$G$41*$D30,IF($E30="Distribution Rev.",VLOOKUP(K$4,'4. Billing Determinants'!$B$19:$O$41,8,0)/'4. Billing Determinants'!$I$41*$D30, VLOOKUP(K$4,'4. Billing Determinants'!$B$19:$O$41,3,0)/'4. Billing Determinants'!$D$41*$D30))))),0)</f>
        <v>0</v>
      </c>
      <c r="L30" s="75">
        <f>IFERROR(IF(L$4="",0,IF($E30="kWh",VLOOKUP(L$4,'4. Billing Determinants'!$B$19:$O$41,4,0)/'4. Billing Determinants'!$E$41*$D30,IF($E30="kW",VLOOKUP(L$4,'4. Billing Determinants'!$B$19:$O$41,5,0)/'4. Billing Determinants'!$F$41*$D30,IF($E30="Non-RPP kWh",VLOOKUP(L$4,'4. Billing Determinants'!$B$19:$O$41,6,0)/'4. Billing Determinants'!$G$41*$D30,IF($E30="Distribution Rev.",VLOOKUP(L$4,'4. Billing Determinants'!$B$19:$O$41,8,0)/'4. Billing Determinants'!$I$41*$D30, VLOOKUP(L$4,'4. Billing Determinants'!$B$19:$O$41,3,0)/'4. Billing Determinants'!$D$41*$D30))))),0)</f>
        <v>0</v>
      </c>
      <c r="M30" s="75">
        <f>IFERROR(IF(M$4="",0,IF($E30="kWh",VLOOKUP(M$4,'4. Billing Determinants'!$B$19:$O$41,4,0)/'4. Billing Determinants'!$E$41*$D30,IF($E30="kW",VLOOKUP(M$4,'4. Billing Determinants'!$B$19:$O$41,5,0)/'4. Billing Determinants'!$F$41*$D30,IF($E30="Non-RPP kWh",VLOOKUP(M$4,'4. Billing Determinants'!$B$19:$O$41,6,0)/'4. Billing Determinants'!$G$41*$D30,IF($E30="Distribution Rev.",VLOOKUP(M$4,'4. Billing Determinants'!$B$19:$O$41,8,0)/'4. Billing Determinants'!$I$41*$D30, VLOOKUP(M$4,'4. Billing Determinants'!$B$19:$O$41,3,0)/'4. Billing Determinants'!$D$41*$D30))))),0)</f>
        <v>0</v>
      </c>
      <c r="N30" s="75">
        <f>IFERROR(IF(N$4="",0,IF($E30="kWh",VLOOKUP(N$4,'4. Billing Determinants'!$B$19:$O$41,4,0)/'4. Billing Determinants'!$E$41*$D30,IF($E30="kW",VLOOKUP(N$4,'4. Billing Determinants'!$B$19:$O$41,5,0)/'4. Billing Determinants'!$F$41*$D30,IF($E30="Non-RPP kWh",VLOOKUP(N$4,'4. Billing Determinants'!$B$19:$O$41,6,0)/'4. Billing Determinants'!$G$41*$D30,IF($E30="Distribution Rev.",VLOOKUP(N$4,'4. Billing Determinants'!$B$19:$O$41,8,0)/'4. Billing Determinants'!$I$41*$D30, VLOOKUP(N$4,'4. Billing Determinants'!$B$19:$O$41,3,0)/'4. Billing Determinants'!$D$41*$D30))))),0)</f>
        <v>0</v>
      </c>
      <c r="O30" s="75">
        <f>IFERROR(IF(O$4="",0,IF($E30="kWh",VLOOKUP(O$4,'4. Billing Determinants'!$B$19:$O$41,4,0)/'4. Billing Determinants'!$E$41*$D30,IF($E30="kW",VLOOKUP(O$4,'4. Billing Determinants'!$B$19:$O$41,5,0)/'4. Billing Determinants'!$F$41*$D30,IF($E30="Non-RPP kWh",VLOOKUP(O$4,'4. Billing Determinants'!$B$19:$O$41,6,0)/'4. Billing Determinants'!$G$41*$D30,IF($E30="Distribution Rev.",VLOOKUP(O$4,'4. Billing Determinants'!$B$19:$O$41,8,0)/'4. Billing Determinants'!$I$41*$D30, VLOOKUP(O$4,'4. Billing Determinants'!$B$19:$O$41,3,0)/'4. Billing Determinants'!$D$41*$D30))))),0)</f>
        <v>0</v>
      </c>
      <c r="P30" s="75">
        <f>IFERROR(IF(P$4="",0,IF($E30="kWh",VLOOKUP(P$4,'4. Billing Determinants'!$B$19:$O$41,4,0)/'4. Billing Determinants'!$E$41*$D30,IF($E30="kW",VLOOKUP(P$4,'4. Billing Determinants'!$B$19:$O$41,5,0)/'4. Billing Determinants'!$F$41*$D30,IF($E30="Non-RPP kWh",VLOOKUP(P$4,'4. Billing Determinants'!$B$19:$O$41,6,0)/'4. Billing Determinants'!$G$41*$D30,IF($E30="Distribution Rev.",VLOOKUP(P$4,'4. Billing Determinants'!$B$19:$O$41,8,0)/'4. Billing Determinants'!$I$41*$D30, VLOOKUP(P$4,'4. Billing Determinants'!$B$19:$O$41,3,0)/'4. Billing Determinants'!$D$41*$D30))))),0)</f>
        <v>0</v>
      </c>
      <c r="Q30" s="75">
        <f>IFERROR(IF(Q$4="",0,IF($E30="kWh",VLOOKUP(Q$4,'4. Billing Determinants'!$B$19:$O$41,4,0)/'4. Billing Determinants'!$E$41*$D30,IF($E30="kW",VLOOKUP(Q$4,'4. Billing Determinants'!$B$19:$O$41,5,0)/'4. Billing Determinants'!$F$41*$D30,IF($E30="Non-RPP kWh",VLOOKUP(Q$4,'4. Billing Determinants'!$B$19:$O$41,6,0)/'4. Billing Determinants'!$G$41*$D30,IF($E30="Distribution Rev.",VLOOKUP(Q$4,'4. Billing Determinants'!$B$19:$O$41,8,0)/'4. Billing Determinants'!$I$41*$D30, VLOOKUP(Q$4,'4. Billing Determinants'!$B$19:$O$41,3,0)/'4. Billing Determinants'!$D$41*$D30))))),0)</f>
        <v>0</v>
      </c>
      <c r="R30" s="75">
        <f>IFERROR(IF(R$4="",0,IF($E30="kWh",VLOOKUP(R$4,'4. Billing Determinants'!$B$19:$O$41,4,0)/'4. Billing Determinants'!$E$41*$D30,IF($E30="kW",VLOOKUP(R$4,'4. Billing Determinants'!$B$19:$O$41,5,0)/'4. Billing Determinants'!$F$41*$D30,IF($E30="Non-RPP kWh",VLOOKUP(R$4,'4. Billing Determinants'!$B$19:$O$41,6,0)/'4. Billing Determinants'!$G$41*$D30,IF($E30="Distribution Rev.",VLOOKUP(R$4,'4. Billing Determinants'!$B$19:$O$41,8,0)/'4. Billing Determinants'!$I$41*$D30, VLOOKUP(R$4,'4. Billing Determinants'!$B$19:$O$41,3,0)/'4. Billing Determinants'!$D$41*$D30))))),0)</f>
        <v>0</v>
      </c>
      <c r="S30" s="75">
        <f>IFERROR(IF(S$4="",0,IF($E30="kWh",VLOOKUP(S$4,'4. Billing Determinants'!$B$19:$O$41,4,0)/'4. Billing Determinants'!$E$41*$D30,IF($E30="kW",VLOOKUP(S$4,'4. Billing Determinants'!$B$19:$O$41,5,0)/'4. Billing Determinants'!$F$41*$D30,IF($E30="Non-RPP kWh",VLOOKUP(S$4,'4. Billing Determinants'!$B$19:$O$41,6,0)/'4. Billing Determinants'!$G$41*$D30,IF($E30="Distribution Rev.",VLOOKUP(S$4,'4. Billing Determinants'!$B$19:$O$41,8,0)/'4. Billing Determinants'!$I$41*$D30, VLOOKUP(S$4,'4. Billing Determinants'!$B$19:$O$41,3,0)/'4. Billing Determinants'!$D$41*$D30))))),0)</f>
        <v>0</v>
      </c>
      <c r="T30" s="75">
        <f>IFERROR(IF(T$4="",0,IF($E30="kWh",VLOOKUP(T$4,'4. Billing Determinants'!$B$19:$O$41,4,0)/'4. Billing Determinants'!$E$41*$D30,IF($E30="kW",VLOOKUP(T$4,'4. Billing Determinants'!$B$19:$O$41,5,0)/'4. Billing Determinants'!$F$41*$D30,IF($E30="Non-RPP kWh",VLOOKUP(T$4,'4. Billing Determinants'!$B$19:$O$41,6,0)/'4. Billing Determinants'!$G$41*$D30,IF($E30="Distribution Rev.",VLOOKUP(T$4,'4. Billing Determinants'!$B$19:$O$41,8,0)/'4. Billing Determinants'!$I$41*$D30, VLOOKUP(T$4,'4. Billing Determinants'!$B$19:$O$41,3,0)/'4. Billing Determinants'!$D$41*$D30))))),0)</f>
        <v>0</v>
      </c>
      <c r="U30" s="75">
        <f>IFERROR(IF(U$4="",0,IF($E30="kWh",VLOOKUP(U$4,'4. Billing Determinants'!$B$19:$O$41,4,0)/'4. Billing Determinants'!$E$41*$D30,IF($E30="kW",VLOOKUP(U$4,'4. Billing Determinants'!$B$19:$O$41,5,0)/'4. Billing Determinants'!$F$41*$D30,IF($E30="Non-RPP kWh",VLOOKUP(U$4,'4. Billing Determinants'!$B$19:$O$41,6,0)/'4. Billing Determinants'!$G$41*$D30,IF($E30="Distribution Rev.",VLOOKUP(U$4,'4. Billing Determinants'!$B$19:$O$41,8,0)/'4. Billing Determinants'!$I$41*$D30, VLOOKUP(U$4,'4. Billing Determinants'!$B$19:$O$41,3,0)/'4. Billing Determinants'!$D$41*$D30))))),0)</f>
        <v>0</v>
      </c>
      <c r="V30" s="75">
        <f>IFERROR(IF(V$4="",0,IF($E30="kWh",VLOOKUP(V$4,'4. Billing Determinants'!$B$19:$O$41,4,0)/'4. Billing Determinants'!$E$41*$D30,IF($E30="kW",VLOOKUP(V$4,'4. Billing Determinants'!$B$19:$O$41,5,0)/'4. Billing Determinants'!$F$41*$D30,IF($E30="Non-RPP kWh",VLOOKUP(V$4,'4. Billing Determinants'!$B$19:$O$41,6,0)/'4. Billing Determinants'!$G$41*$D30,IF($E30="Distribution Rev.",VLOOKUP(V$4,'4. Billing Determinants'!$B$19:$O$41,8,0)/'4. Billing Determinants'!$I$41*$D30, VLOOKUP(V$4,'4. Billing Determinants'!$B$19:$O$41,3,0)/'4. Billing Determinants'!$D$41*$D30))))),0)</f>
        <v>0</v>
      </c>
      <c r="W30" s="75">
        <f>IFERROR(IF(W$4="",0,IF($E30="kWh",VLOOKUP(W$4,'4. Billing Determinants'!$B$19:$O$41,4,0)/'4. Billing Determinants'!$E$41*$D30,IF($E30="kW",VLOOKUP(W$4,'4. Billing Determinants'!$B$19:$O$41,5,0)/'4. Billing Determinants'!$F$41*$D30,IF($E30="Non-RPP kWh",VLOOKUP(W$4,'4. Billing Determinants'!$B$19:$O$41,6,0)/'4. Billing Determinants'!$G$41*$D30,IF($E30="Distribution Rev.",VLOOKUP(W$4,'4. Billing Determinants'!$B$19:$O$41,8,0)/'4. Billing Determinants'!$I$41*$D30, VLOOKUP(W$4,'4. Billing Determinants'!$B$19:$O$41,3,0)/'4. Billing Determinants'!$D$41*$D30))))),0)</f>
        <v>0</v>
      </c>
      <c r="X30" s="75">
        <f>IFERROR(IF(X$4="",0,IF($E30="kWh",VLOOKUP(X$4,'4. Billing Determinants'!$B$19:$O$41,4,0)/'4. Billing Determinants'!$E$41*$D30,IF($E30="kW",VLOOKUP(X$4,'4. Billing Determinants'!$B$19:$O$41,5,0)/'4. Billing Determinants'!$F$41*$D30,IF($E30="Non-RPP kWh",VLOOKUP(X$4,'4. Billing Determinants'!$B$19:$O$41,6,0)/'4. Billing Determinants'!$G$41*$D30,IF($E30="Distribution Rev.",VLOOKUP(X$4,'4. Billing Determinants'!$B$19:$O$41,8,0)/'4. Billing Determinants'!$I$41*$D30, VLOOKUP(X$4,'4. Billing Determinants'!$B$19:$O$41,3,0)/'4. Billing Determinants'!$D$41*$D30))))),0)</f>
        <v>0</v>
      </c>
      <c r="Y30" s="75">
        <f>IFERROR(IF(Y$4="",0,IF($E30="kWh",VLOOKUP(Y$4,'4. Billing Determinants'!$B$19:$O$41,4,0)/'4. Billing Determinants'!$E$41*$D30,IF($E30="kW",VLOOKUP(Y$4,'4. Billing Determinants'!$B$19:$O$41,5,0)/'4. Billing Determinants'!$F$41*$D30,IF($E30="Non-RPP kWh",VLOOKUP(Y$4,'4. Billing Determinants'!$B$19:$O$41,6,0)/'4. Billing Determinants'!$G$41*$D30,IF($E30="Distribution Rev.",VLOOKUP(Y$4,'4. Billing Determinants'!$B$19:$O$41,8,0)/'4. Billing Determinants'!$I$41*$D30, VLOOKUP(Y$4,'4. Billing Determinants'!$B$19:$O$41,3,0)/'4. Billing Determinants'!$D$41*$D30))))),0)</f>
        <v>0</v>
      </c>
    </row>
    <row r="31" spans="2:25" x14ac:dyDescent="0.2">
      <c r="B31" s="73" t="s">
        <v>33</v>
      </c>
      <c r="C31" s="74">
        <v>1535</v>
      </c>
      <c r="D31" s="75">
        <f>'2. 2013 Continuity Schedule'!DC54</f>
        <v>2506.6487999999999</v>
      </c>
      <c r="E31" s="144" t="s">
        <v>316</v>
      </c>
      <c r="F31" s="75">
        <f>IFERROR(IF(F$4="",0,IF($E31="kWh",VLOOKUP(F$4,'4. Billing Determinants'!$B$19:$O$41,4,0)/'4. Billing Determinants'!$E$41*$D31,IF($E31="kW",VLOOKUP(F$4,'4. Billing Determinants'!$B$19:$O$41,5,0)/'4. Billing Determinants'!$F$41*$D31,IF($E31="Non-RPP kWh",VLOOKUP(F$4,'4. Billing Determinants'!$B$19:$O$41,6,0)/'4. Billing Determinants'!$G$41*$D31,IF($E31="Distribution Rev.",VLOOKUP(F$4,'4. Billing Determinants'!$B$19:$O$41,8,0)/'4. Billing Determinants'!$I$41*$D31, VLOOKUP(F$4,'4. Billing Determinants'!$B$19:$O$41,3,0)/'4. Billing Determinants'!$D$41*$D31))))),0)</f>
        <v>1074.9948503014373</v>
      </c>
      <c r="G31" s="75">
        <f>IFERROR(IF(G$4="",0,IF($E31="kWh",VLOOKUP(G$4,'4. Billing Determinants'!$B$19:$O$41,4,0)/'4. Billing Determinants'!$E$41*$D31,IF($E31="kW",VLOOKUP(G$4,'4. Billing Determinants'!$B$19:$O$41,5,0)/'4. Billing Determinants'!$F$41*$D31,IF($E31="Non-RPP kWh",VLOOKUP(G$4,'4. Billing Determinants'!$B$19:$O$41,6,0)/'4. Billing Determinants'!$G$41*$D31,IF($E31="Distribution Rev.",VLOOKUP(G$4,'4. Billing Determinants'!$B$19:$O$41,8,0)/'4. Billing Determinants'!$I$41*$D31, VLOOKUP(G$4,'4. Billing Determinants'!$B$19:$O$41,3,0)/'4. Billing Determinants'!$D$41*$D31))))),0)</f>
        <v>363.1209791996647</v>
      </c>
      <c r="H31" s="75">
        <f>IFERROR(IF(H$4="",0,IF($E31="kWh",VLOOKUP(H$4,'4. Billing Determinants'!$B$19:$O$41,4,0)/'4. Billing Determinants'!$E$41*$D31,IF($E31="kW",VLOOKUP(H$4,'4. Billing Determinants'!$B$19:$O$41,5,0)/'4. Billing Determinants'!$F$41*$D31,IF($E31="Non-RPP kWh",VLOOKUP(H$4,'4. Billing Determinants'!$B$19:$O$41,6,0)/'4. Billing Determinants'!$G$41*$D31,IF($E31="Distribution Rev.",VLOOKUP(H$4,'4. Billing Determinants'!$B$19:$O$41,8,0)/'4. Billing Determinants'!$I$41*$D31, VLOOKUP(H$4,'4. Billing Determinants'!$B$19:$O$41,3,0)/'4. Billing Determinants'!$D$41*$D31))))),0)</f>
        <v>1040.4793239102946</v>
      </c>
      <c r="I31" s="75">
        <f>IFERROR(IF(I$4="",0,IF($E31="kWh",VLOOKUP(I$4,'4. Billing Determinants'!$B$19:$O$41,4,0)/'4. Billing Determinants'!$E$41*$D31,IF($E31="kW",VLOOKUP(I$4,'4. Billing Determinants'!$B$19:$O$41,5,0)/'4. Billing Determinants'!$F$41*$D31,IF($E31="Non-RPP kWh",VLOOKUP(I$4,'4. Billing Determinants'!$B$19:$O$41,6,0)/'4. Billing Determinants'!$G$41*$D31,IF($E31="Distribution Rev.",VLOOKUP(I$4,'4. Billing Determinants'!$B$19:$O$41,8,0)/'4. Billing Determinants'!$I$41*$D31, VLOOKUP(I$4,'4. Billing Determinants'!$B$19:$O$41,3,0)/'4. Billing Determinants'!$D$41*$D31))))),0)</f>
        <v>0.20398724904311438</v>
      </c>
      <c r="J31" s="75">
        <f>IFERROR(IF(J$4="",0,IF($E31="kWh",VLOOKUP(J$4,'4. Billing Determinants'!$B$19:$O$41,4,0)/'4. Billing Determinants'!$E$41*$D31,IF($E31="kW",VLOOKUP(J$4,'4. Billing Determinants'!$B$19:$O$41,5,0)/'4. Billing Determinants'!$F$41*$D31,IF($E31="Non-RPP kWh",VLOOKUP(J$4,'4. Billing Determinants'!$B$19:$O$41,6,0)/'4. Billing Determinants'!$G$41*$D31,IF($E31="Distribution Rev.",VLOOKUP(J$4,'4. Billing Determinants'!$B$19:$O$41,8,0)/'4. Billing Determinants'!$I$41*$D31, VLOOKUP(J$4,'4. Billing Determinants'!$B$19:$O$41,3,0)/'4. Billing Determinants'!$D$41*$D31))))),0)</f>
        <v>27.849659339560329</v>
      </c>
      <c r="K31" s="75">
        <f>IFERROR(IF(K$4="",0,IF($E31="kWh",VLOOKUP(K$4,'4. Billing Determinants'!$B$19:$O$41,4,0)/'4. Billing Determinants'!$E$41*$D31,IF($E31="kW",VLOOKUP(K$4,'4. Billing Determinants'!$B$19:$O$41,5,0)/'4. Billing Determinants'!$F$41*$D31,IF($E31="Non-RPP kWh",VLOOKUP(K$4,'4. Billing Determinants'!$B$19:$O$41,6,0)/'4. Billing Determinants'!$G$41*$D31,IF($E31="Distribution Rev.",VLOOKUP(K$4,'4. Billing Determinants'!$B$19:$O$41,8,0)/'4. Billing Determinants'!$I$41*$D31, VLOOKUP(K$4,'4. Billing Determinants'!$B$19:$O$41,3,0)/'4. Billing Determinants'!$D$41*$D31))))),0)</f>
        <v>0</v>
      </c>
      <c r="L31" s="75">
        <f>IFERROR(IF(L$4="",0,IF($E31="kWh",VLOOKUP(L$4,'4. Billing Determinants'!$B$19:$O$41,4,0)/'4. Billing Determinants'!$E$41*$D31,IF($E31="kW",VLOOKUP(L$4,'4. Billing Determinants'!$B$19:$O$41,5,0)/'4. Billing Determinants'!$F$41*$D31,IF($E31="Non-RPP kWh",VLOOKUP(L$4,'4. Billing Determinants'!$B$19:$O$41,6,0)/'4. Billing Determinants'!$G$41*$D31,IF($E31="Distribution Rev.",VLOOKUP(L$4,'4. Billing Determinants'!$B$19:$O$41,8,0)/'4. Billing Determinants'!$I$41*$D31, VLOOKUP(L$4,'4. Billing Determinants'!$B$19:$O$41,3,0)/'4. Billing Determinants'!$D$41*$D31))))),0)</f>
        <v>0</v>
      </c>
      <c r="M31" s="75">
        <f>IFERROR(IF(M$4="",0,IF($E31="kWh",VLOOKUP(M$4,'4. Billing Determinants'!$B$19:$O$41,4,0)/'4. Billing Determinants'!$E$41*$D31,IF($E31="kW",VLOOKUP(M$4,'4. Billing Determinants'!$B$19:$O$41,5,0)/'4. Billing Determinants'!$F$41*$D31,IF($E31="Non-RPP kWh",VLOOKUP(M$4,'4. Billing Determinants'!$B$19:$O$41,6,0)/'4. Billing Determinants'!$G$41*$D31,IF($E31="Distribution Rev.",VLOOKUP(M$4,'4. Billing Determinants'!$B$19:$O$41,8,0)/'4. Billing Determinants'!$I$41*$D31, VLOOKUP(M$4,'4. Billing Determinants'!$B$19:$O$41,3,0)/'4. Billing Determinants'!$D$41*$D31))))),0)</f>
        <v>0</v>
      </c>
      <c r="N31" s="75">
        <f>IFERROR(IF(N$4="",0,IF($E31="kWh",VLOOKUP(N$4,'4. Billing Determinants'!$B$19:$O$41,4,0)/'4. Billing Determinants'!$E$41*$D31,IF($E31="kW",VLOOKUP(N$4,'4. Billing Determinants'!$B$19:$O$41,5,0)/'4. Billing Determinants'!$F$41*$D31,IF($E31="Non-RPP kWh",VLOOKUP(N$4,'4. Billing Determinants'!$B$19:$O$41,6,0)/'4. Billing Determinants'!$G$41*$D31,IF($E31="Distribution Rev.",VLOOKUP(N$4,'4. Billing Determinants'!$B$19:$O$41,8,0)/'4. Billing Determinants'!$I$41*$D31, VLOOKUP(N$4,'4. Billing Determinants'!$B$19:$O$41,3,0)/'4. Billing Determinants'!$D$41*$D31))))),0)</f>
        <v>0</v>
      </c>
      <c r="O31" s="75">
        <f>IFERROR(IF(O$4="",0,IF($E31="kWh",VLOOKUP(O$4,'4. Billing Determinants'!$B$19:$O$41,4,0)/'4. Billing Determinants'!$E$41*$D31,IF($E31="kW",VLOOKUP(O$4,'4. Billing Determinants'!$B$19:$O$41,5,0)/'4. Billing Determinants'!$F$41*$D31,IF($E31="Non-RPP kWh",VLOOKUP(O$4,'4. Billing Determinants'!$B$19:$O$41,6,0)/'4. Billing Determinants'!$G$41*$D31,IF($E31="Distribution Rev.",VLOOKUP(O$4,'4. Billing Determinants'!$B$19:$O$41,8,0)/'4. Billing Determinants'!$I$41*$D31, VLOOKUP(O$4,'4. Billing Determinants'!$B$19:$O$41,3,0)/'4. Billing Determinants'!$D$41*$D31))))),0)</f>
        <v>0</v>
      </c>
      <c r="P31" s="75">
        <f>IFERROR(IF(P$4="",0,IF($E31="kWh",VLOOKUP(P$4,'4. Billing Determinants'!$B$19:$O$41,4,0)/'4. Billing Determinants'!$E$41*$D31,IF($E31="kW",VLOOKUP(P$4,'4. Billing Determinants'!$B$19:$O$41,5,0)/'4. Billing Determinants'!$F$41*$D31,IF($E31="Non-RPP kWh",VLOOKUP(P$4,'4. Billing Determinants'!$B$19:$O$41,6,0)/'4. Billing Determinants'!$G$41*$D31,IF($E31="Distribution Rev.",VLOOKUP(P$4,'4. Billing Determinants'!$B$19:$O$41,8,0)/'4. Billing Determinants'!$I$41*$D31, VLOOKUP(P$4,'4. Billing Determinants'!$B$19:$O$41,3,0)/'4. Billing Determinants'!$D$41*$D31))))),0)</f>
        <v>0</v>
      </c>
      <c r="Q31" s="75">
        <f>IFERROR(IF(Q$4="",0,IF($E31="kWh",VLOOKUP(Q$4,'4. Billing Determinants'!$B$19:$O$41,4,0)/'4. Billing Determinants'!$E$41*$D31,IF($E31="kW",VLOOKUP(Q$4,'4. Billing Determinants'!$B$19:$O$41,5,0)/'4. Billing Determinants'!$F$41*$D31,IF($E31="Non-RPP kWh",VLOOKUP(Q$4,'4. Billing Determinants'!$B$19:$O$41,6,0)/'4. Billing Determinants'!$G$41*$D31,IF($E31="Distribution Rev.",VLOOKUP(Q$4,'4. Billing Determinants'!$B$19:$O$41,8,0)/'4. Billing Determinants'!$I$41*$D31, VLOOKUP(Q$4,'4. Billing Determinants'!$B$19:$O$41,3,0)/'4. Billing Determinants'!$D$41*$D31))))),0)</f>
        <v>0</v>
      </c>
      <c r="R31" s="75">
        <f>IFERROR(IF(R$4="",0,IF($E31="kWh",VLOOKUP(R$4,'4. Billing Determinants'!$B$19:$O$41,4,0)/'4. Billing Determinants'!$E$41*$D31,IF($E31="kW",VLOOKUP(R$4,'4. Billing Determinants'!$B$19:$O$41,5,0)/'4. Billing Determinants'!$F$41*$D31,IF($E31="Non-RPP kWh",VLOOKUP(R$4,'4. Billing Determinants'!$B$19:$O$41,6,0)/'4. Billing Determinants'!$G$41*$D31,IF($E31="Distribution Rev.",VLOOKUP(R$4,'4. Billing Determinants'!$B$19:$O$41,8,0)/'4. Billing Determinants'!$I$41*$D31, VLOOKUP(R$4,'4. Billing Determinants'!$B$19:$O$41,3,0)/'4. Billing Determinants'!$D$41*$D31))))),0)</f>
        <v>0</v>
      </c>
      <c r="S31" s="75">
        <f>IFERROR(IF(S$4="",0,IF($E31="kWh",VLOOKUP(S$4,'4. Billing Determinants'!$B$19:$O$41,4,0)/'4. Billing Determinants'!$E$41*$D31,IF($E31="kW",VLOOKUP(S$4,'4. Billing Determinants'!$B$19:$O$41,5,0)/'4. Billing Determinants'!$F$41*$D31,IF($E31="Non-RPP kWh",VLOOKUP(S$4,'4. Billing Determinants'!$B$19:$O$41,6,0)/'4. Billing Determinants'!$G$41*$D31,IF($E31="Distribution Rev.",VLOOKUP(S$4,'4. Billing Determinants'!$B$19:$O$41,8,0)/'4. Billing Determinants'!$I$41*$D31, VLOOKUP(S$4,'4. Billing Determinants'!$B$19:$O$41,3,0)/'4. Billing Determinants'!$D$41*$D31))))),0)</f>
        <v>0</v>
      </c>
      <c r="T31" s="75">
        <f>IFERROR(IF(T$4="",0,IF($E31="kWh",VLOOKUP(T$4,'4. Billing Determinants'!$B$19:$O$41,4,0)/'4. Billing Determinants'!$E$41*$D31,IF($E31="kW",VLOOKUP(T$4,'4. Billing Determinants'!$B$19:$O$41,5,0)/'4. Billing Determinants'!$F$41*$D31,IF($E31="Non-RPP kWh",VLOOKUP(T$4,'4. Billing Determinants'!$B$19:$O$41,6,0)/'4. Billing Determinants'!$G$41*$D31,IF($E31="Distribution Rev.",VLOOKUP(T$4,'4. Billing Determinants'!$B$19:$O$41,8,0)/'4. Billing Determinants'!$I$41*$D31, VLOOKUP(T$4,'4. Billing Determinants'!$B$19:$O$41,3,0)/'4. Billing Determinants'!$D$41*$D31))))),0)</f>
        <v>0</v>
      </c>
      <c r="U31" s="75">
        <f>IFERROR(IF(U$4="",0,IF($E31="kWh",VLOOKUP(U$4,'4. Billing Determinants'!$B$19:$O$41,4,0)/'4. Billing Determinants'!$E$41*$D31,IF($E31="kW",VLOOKUP(U$4,'4. Billing Determinants'!$B$19:$O$41,5,0)/'4. Billing Determinants'!$F$41*$D31,IF($E31="Non-RPP kWh",VLOOKUP(U$4,'4. Billing Determinants'!$B$19:$O$41,6,0)/'4. Billing Determinants'!$G$41*$D31,IF($E31="Distribution Rev.",VLOOKUP(U$4,'4. Billing Determinants'!$B$19:$O$41,8,0)/'4. Billing Determinants'!$I$41*$D31, VLOOKUP(U$4,'4. Billing Determinants'!$B$19:$O$41,3,0)/'4. Billing Determinants'!$D$41*$D31))))),0)</f>
        <v>0</v>
      </c>
      <c r="V31" s="75">
        <f>IFERROR(IF(V$4="",0,IF($E31="kWh",VLOOKUP(V$4,'4. Billing Determinants'!$B$19:$O$41,4,0)/'4. Billing Determinants'!$E$41*$D31,IF($E31="kW",VLOOKUP(V$4,'4. Billing Determinants'!$B$19:$O$41,5,0)/'4. Billing Determinants'!$F$41*$D31,IF($E31="Non-RPP kWh",VLOOKUP(V$4,'4. Billing Determinants'!$B$19:$O$41,6,0)/'4. Billing Determinants'!$G$41*$D31,IF($E31="Distribution Rev.",VLOOKUP(V$4,'4. Billing Determinants'!$B$19:$O$41,8,0)/'4. Billing Determinants'!$I$41*$D31, VLOOKUP(V$4,'4. Billing Determinants'!$B$19:$O$41,3,0)/'4. Billing Determinants'!$D$41*$D31))))),0)</f>
        <v>0</v>
      </c>
      <c r="W31" s="75">
        <f>IFERROR(IF(W$4="",0,IF($E31="kWh",VLOOKUP(W$4,'4. Billing Determinants'!$B$19:$O$41,4,0)/'4. Billing Determinants'!$E$41*$D31,IF($E31="kW",VLOOKUP(W$4,'4. Billing Determinants'!$B$19:$O$41,5,0)/'4. Billing Determinants'!$F$41*$D31,IF($E31="Non-RPP kWh",VLOOKUP(W$4,'4. Billing Determinants'!$B$19:$O$41,6,0)/'4. Billing Determinants'!$G$41*$D31,IF($E31="Distribution Rev.",VLOOKUP(W$4,'4. Billing Determinants'!$B$19:$O$41,8,0)/'4. Billing Determinants'!$I$41*$D31, VLOOKUP(W$4,'4. Billing Determinants'!$B$19:$O$41,3,0)/'4. Billing Determinants'!$D$41*$D31))))),0)</f>
        <v>0</v>
      </c>
      <c r="X31" s="75">
        <f>IFERROR(IF(X$4="",0,IF($E31="kWh",VLOOKUP(X$4,'4. Billing Determinants'!$B$19:$O$41,4,0)/'4. Billing Determinants'!$E$41*$D31,IF($E31="kW",VLOOKUP(X$4,'4. Billing Determinants'!$B$19:$O$41,5,0)/'4. Billing Determinants'!$F$41*$D31,IF($E31="Non-RPP kWh",VLOOKUP(X$4,'4. Billing Determinants'!$B$19:$O$41,6,0)/'4. Billing Determinants'!$G$41*$D31,IF($E31="Distribution Rev.",VLOOKUP(X$4,'4. Billing Determinants'!$B$19:$O$41,8,0)/'4. Billing Determinants'!$I$41*$D31, VLOOKUP(X$4,'4. Billing Determinants'!$B$19:$O$41,3,0)/'4. Billing Determinants'!$D$41*$D31))))),0)</f>
        <v>0</v>
      </c>
      <c r="Y31" s="75">
        <f>IFERROR(IF(Y$4="",0,IF($E31="kWh",VLOOKUP(Y$4,'4. Billing Determinants'!$B$19:$O$41,4,0)/'4. Billing Determinants'!$E$41*$D31,IF($E31="kW",VLOOKUP(Y$4,'4. Billing Determinants'!$B$19:$O$41,5,0)/'4. Billing Determinants'!$F$41*$D31,IF($E31="Non-RPP kWh",VLOOKUP(Y$4,'4. Billing Determinants'!$B$19:$O$41,6,0)/'4. Billing Determinants'!$G$41*$D31,IF($E31="Distribution Rev.",VLOOKUP(Y$4,'4. Billing Determinants'!$B$19:$O$41,8,0)/'4. Billing Determinants'!$I$41*$D31, VLOOKUP(Y$4,'4. Billing Determinants'!$B$19:$O$41,3,0)/'4. Billing Determinants'!$D$41*$D31))))),0)</f>
        <v>0</v>
      </c>
    </row>
    <row r="32" spans="2:25" x14ac:dyDescent="0.2">
      <c r="B32" s="73" t="s">
        <v>39</v>
      </c>
      <c r="C32" s="74">
        <v>1536</v>
      </c>
      <c r="D32" s="75">
        <f>'2. 2013 Continuity Schedule'!DC55</f>
        <v>0</v>
      </c>
      <c r="E32" s="144"/>
      <c r="F32" s="75">
        <f>IFERROR(IF(F$4="",0,IF($E32="kWh",VLOOKUP(F$4,'4. Billing Determinants'!$B$19:$O$41,4,0)/'4. Billing Determinants'!$E$41*$D32,IF($E32="kW",VLOOKUP(F$4,'4. Billing Determinants'!$B$19:$O$41,5,0)/'4. Billing Determinants'!$F$41*$D32,IF($E32="Non-RPP kWh",VLOOKUP(F$4,'4. Billing Determinants'!$B$19:$O$41,6,0)/'4. Billing Determinants'!$G$41*$D32,IF($E32="Distribution Rev.",VLOOKUP(F$4,'4. Billing Determinants'!$B$19:$O$41,8,0)/'4. Billing Determinants'!$I$41*$D32, VLOOKUP(F$4,'4. Billing Determinants'!$B$19:$O$41,3,0)/'4. Billing Determinants'!$D$41*$D32))))),0)</f>
        <v>0</v>
      </c>
      <c r="G32" s="75">
        <f>IFERROR(IF(G$4="",0,IF($E32="kWh",VLOOKUP(G$4,'4. Billing Determinants'!$B$19:$O$41,4,0)/'4. Billing Determinants'!$E$41*$D32,IF($E32="kW",VLOOKUP(G$4,'4. Billing Determinants'!$B$19:$O$41,5,0)/'4. Billing Determinants'!$F$41*$D32,IF($E32="Non-RPP kWh",VLOOKUP(G$4,'4. Billing Determinants'!$B$19:$O$41,6,0)/'4. Billing Determinants'!$G$41*$D32,IF($E32="Distribution Rev.",VLOOKUP(G$4,'4. Billing Determinants'!$B$19:$O$41,8,0)/'4. Billing Determinants'!$I$41*$D32, VLOOKUP(G$4,'4. Billing Determinants'!$B$19:$O$41,3,0)/'4. Billing Determinants'!$D$41*$D32))))),0)</f>
        <v>0</v>
      </c>
      <c r="H32" s="75">
        <f>IFERROR(IF(H$4="",0,IF($E32="kWh",VLOOKUP(H$4,'4. Billing Determinants'!$B$19:$O$41,4,0)/'4. Billing Determinants'!$E$41*$D32,IF($E32="kW",VLOOKUP(H$4,'4. Billing Determinants'!$B$19:$O$41,5,0)/'4. Billing Determinants'!$F$41*$D32,IF($E32="Non-RPP kWh",VLOOKUP(H$4,'4. Billing Determinants'!$B$19:$O$41,6,0)/'4. Billing Determinants'!$G$41*$D32,IF($E32="Distribution Rev.",VLOOKUP(H$4,'4. Billing Determinants'!$B$19:$O$41,8,0)/'4. Billing Determinants'!$I$41*$D32, VLOOKUP(H$4,'4. Billing Determinants'!$B$19:$O$41,3,0)/'4. Billing Determinants'!$D$41*$D32))))),0)</f>
        <v>0</v>
      </c>
      <c r="I32" s="75">
        <f>IFERROR(IF(I$4="",0,IF($E32="kWh",VLOOKUP(I$4,'4. Billing Determinants'!$B$19:$O$41,4,0)/'4. Billing Determinants'!$E$41*$D32,IF($E32="kW",VLOOKUP(I$4,'4. Billing Determinants'!$B$19:$O$41,5,0)/'4. Billing Determinants'!$F$41*$D32,IF($E32="Non-RPP kWh",VLOOKUP(I$4,'4. Billing Determinants'!$B$19:$O$41,6,0)/'4. Billing Determinants'!$G$41*$D32,IF($E32="Distribution Rev.",VLOOKUP(I$4,'4. Billing Determinants'!$B$19:$O$41,8,0)/'4. Billing Determinants'!$I$41*$D32, VLOOKUP(I$4,'4. Billing Determinants'!$B$19:$O$41,3,0)/'4. Billing Determinants'!$D$41*$D32))))),0)</f>
        <v>0</v>
      </c>
      <c r="J32" s="75">
        <f>IFERROR(IF(J$4="",0,IF($E32="kWh",VLOOKUP(J$4,'4. Billing Determinants'!$B$19:$O$41,4,0)/'4. Billing Determinants'!$E$41*$D32,IF($E32="kW",VLOOKUP(J$4,'4. Billing Determinants'!$B$19:$O$41,5,0)/'4. Billing Determinants'!$F$41*$D32,IF($E32="Non-RPP kWh",VLOOKUP(J$4,'4. Billing Determinants'!$B$19:$O$41,6,0)/'4. Billing Determinants'!$G$41*$D32,IF($E32="Distribution Rev.",VLOOKUP(J$4,'4. Billing Determinants'!$B$19:$O$41,8,0)/'4. Billing Determinants'!$I$41*$D32, VLOOKUP(J$4,'4. Billing Determinants'!$B$19:$O$41,3,0)/'4. Billing Determinants'!$D$41*$D32))))),0)</f>
        <v>0</v>
      </c>
      <c r="K32" s="75">
        <f>IFERROR(IF(K$4="",0,IF($E32="kWh",VLOOKUP(K$4,'4. Billing Determinants'!$B$19:$O$41,4,0)/'4. Billing Determinants'!$E$41*$D32,IF($E32="kW",VLOOKUP(K$4,'4. Billing Determinants'!$B$19:$O$41,5,0)/'4. Billing Determinants'!$F$41*$D32,IF($E32="Non-RPP kWh",VLOOKUP(K$4,'4. Billing Determinants'!$B$19:$O$41,6,0)/'4. Billing Determinants'!$G$41*$D32,IF($E32="Distribution Rev.",VLOOKUP(K$4,'4. Billing Determinants'!$B$19:$O$41,8,0)/'4. Billing Determinants'!$I$41*$D32, VLOOKUP(K$4,'4. Billing Determinants'!$B$19:$O$41,3,0)/'4. Billing Determinants'!$D$41*$D32))))),0)</f>
        <v>0</v>
      </c>
      <c r="L32" s="75">
        <f>IFERROR(IF(L$4="",0,IF($E32="kWh",VLOOKUP(L$4,'4. Billing Determinants'!$B$19:$O$41,4,0)/'4. Billing Determinants'!$E$41*$D32,IF($E32="kW",VLOOKUP(L$4,'4. Billing Determinants'!$B$19:$O$41,5,0)/'4. Billing Determinants'!$F$41*$D32,IF($E32="Non-RPP kWh",VLOOKUP(L$4,'4. Billing Determinants'!$B$19:$O$41,6,0)/'4. Billing Determinants'!$G$41*$D32,IF($E32="Distribution Rev.",VLOOKUP(L$4,'4. Billing Determinants'!$B$19:$O$41,8,0)/'4. Billing Determinants'!$I$41*$D32, VLOOKUP(L$4,'4. Billing Determinants'!$B$19:$O$41,3,0)/'4. Billing Determinants'!$D$41*$D32))))),0)</f>
        <v>0</v>
      </c>
      <c r="M32" s="75">
        <f>IFERROR(IF(M$4="",0,IF($E32="kWh",VLOOKUP(M$4,'4. Billing Determinants'!$B$19:$O$41,4,0)/'4. Billing Determinants'!$E$41*$D32,IF($E32="kW",VLOOKUP(M$4,'4. Billing Determinants'!$B$19:$O$41,5,0)/'4. Billing Determinants'!$F$41*$D32,IF($E32="Non-RPP kWh",VLOOKUP(M$4,'4. Billing Determinants'!$B$19:$O$41,6,0)/'4. Billing Determinants'!$G$41*$D32,IF($E32="Distribution Rev.",VLOOKUP(M$4,'4. Billing Determinants'!$B$19:$O$41,8,0)/'4. Billing Determinants'!$I$41*$D32, VLOOKUP(M$4,'4. Billing Determinants'!$B$19:$O$41,3,0)/'4. Billing Determinants'!$D$41*$D32))))),0)</f>
        <v>0</v>
      </c>
      <c r="N32" s="75">
        <f>IFERROR(IF(N$4="",0,IF($E32="kWh",VLOOKUP(N$4,'4. Billing Determinants'!$B$19:$O$41,4,0)/'4. Billing Determinants'!$E$41*$D32,IF($E32="kW",VLOOKUP(N$4,'4. Billing Determinants'!$B$19:$O$41,5,0)/'4. Billing Determinants'!$F$41*$D32,IF($E32="Non-RPP kWh",VLOOKUP(N$4,'4. Billing Determinants'!$B$19:$O$41,6,0)/'4. Billing Determinants'!$G$41*$D32,IF($E32="Distribution Rev.",VLOOKUP(N$4,'4. Billing Determinants'!$B$19:$O$41,8,0)/'4. Billing Determinants'!$I$41*$D32, VLOOKUP(N$4,'4. Billing Determinants'!$B$19:$O$41,3,0)/'4. Billing Determinants'!$D$41*$D32))))),0)</f>
        <v>0</v>
      </c>
      <c r="O32" s="75">
        <f>IFERROR(IF(O$4="",0,IF($E32="kWh",VLOOKUP(O$4,'4. Billing Determinants'!$B$19:$O$41,4,0)/'4. Billing Determinants'!$E$41*$D32,IF($E32="kW",VLOOKUP(O$4,'4. Billing Determinants'!$B$19:$O$41,5,0)/'4. Billing Determinants'!$F$41*$D32,IF($E32="Non-RPP kWh",VLOOKUP(O$4,'4. Billing Determinants'!$B$19:$O$41,6,0)/'4. Billing Determinants'!$G$41*$D32,IF($E32="Distribution Rev.",VLOOKUP(O$4,'4. Billing Determinants'!$B$19:$O$41,8,0)/'4. Billing Determinants'!$I$41*$D32, VLOOKUP(O$4,'4. Billing Determinants'!$B$19:$O$41,3,0)/'4. Billing Determinants'!$D$41*$D32))))),0)</f>
        <v>0</v>
      </c>
      <c r="P32" s="75">
        <f>IFERROR(IF(P$4="",0,IF($E32="kWh",VLOOKUP(P$4,'4. Billing Determinants'!$B$19:$O$41,4,0)/'4. Billing Determinants'!$E$41*$D32,IF($E32="kW",VLOOKUP(P$4,'4. Billing Determinants'!$B$19:$O$41,5,0)/'4. Billing Determinants'!$F$41*$D32,IF($E32="Non-RPP kWh",VLOOKUP(P$4,'4. Billing Determinants'!$B$19:$O$41,6,0)/'4. Billing Determinants'!$G$41*$D32,IF($E32="Distribution Rev.",VLOOKUP(P$4,'4. Billing Determinants'!$B$19:$O$41,8,0)/'4. Billing Determinants'!$I$41*$D32, VLOOKUP(P$4,'4. Billing Determinants'!$B$19:$O$41,3,0)/'4. Billing Determinants'!$D$41*$D32))))),0)</f>
        <v>0</v>
      </c>
      <c r="Q32" s="75">
        <f>IFERROR(IF(Q$4="",0,IF($E32="kWh",VLOOKUP(Q$4,'4. Billing Determinants'!$B$19:$O$41,4,0)/'4. Billing Determinants'!$E$41*$D32,IF($E32="kW",VLOOKUP(Q$4,'4. Billing Determinants'!$B$19:$O$41,5,0)/'4. Billing Determinants'!$F$41*$D32,IF($E32="Non-RPP kWh",VLOOKUP(Q$4,'4. Billing Determinants'!$B$19:$O$41,6,0)/'4. Billing Determinants'!$G$41*$D32,IF($E32="Distribution Rev.",VLOOKUP(Q$4,'4. Billing Determinants'!$B$19:$O$41,8,0)/'4. Billing Determinants'!$I$41*$D32, VLOOKUP(Q$4,'4. Billing Determinants'!$B$19:$O$41,3,0)/'4. Billing Determinants'!$D$41*$D32))))),0)</f>
        <v>0</v>
      </c>
      <c r="R32" s="75">
        <f>IFERROR(IF(R$4="",0,IF($E32="kWh",VLOOKUP(R$4,'4. Billing Determinants'!$B$19:$O$41,4,0)/'4. Billing Determinants'!$E$41*$D32,IF($E32="kW",VLOOKUP(R$4,'4. Billing Determinants'!$B$19:$O$41,5,0)/'4. Billing Determinants'!$F$41*$D32,IF($E32="Non-RPP kWh",VLOOKUP(R$4,'4. Billing Determinants'!$B$19:$O$41,6,0)/'4. Billing Determinants'!$G$41*$D32,IF($E32="Distribution Rev.",VLOOKUP(R$4,'4. Billing Determinants'!$B$19:$O$41,8,0)/'4. Billing Determinants'!$I$41*$D32, VLOOKUP(R$4,'4. Billing Determinants'!$B$19:$O$41,3,0)/'4. Billing Determinants'!$D$41*$D32))))),0)</f>
        <v>0</v>
      </c>
      <c r="S32" s="75">
        <f>IFERROR(IF(S$4="",0,IF($E32="kWh",VLOOKUP(S$4,'4. Billing Determinants'!$B$19:$O$41,4,0)/'4. Billing Determinants'!$E$41*$D32,IF($E32="kW",VLOOKUP(S$4,'4. Billing Determinants'!$B$19:$O$41,5,0)/'4. Billing Determinants'!$F$41*$D32,IF($E32="Non-RPP kWh",VLOOKUP(S$4,'4. Billing Determinants'!$B$19:$O$41,6,0)/'4. Billing Determinants'!$G$41*$D32,IF($E32="Distribution Rev.",VLOOKUP(S$4,'4. Billing Determinants'!$B$19:$O$41,8,0)/'4. Billing Determinants'!$I$41*$D32, VLOOKUP(S$4,'4. Billing Determinants'!$B$19:$O$41,3,0)/'4. Billing Determinants'!$D$41*$D32))))),0)</f>
        <v>0</v>
      </c>
      <c r="T32" s="75">
        <f>IFERROR(IF(T$4="",0,IF($E32="kWh",VLOOKUP(T$4,'4. Billing Determinants'!$B$19:$O$41,4,0)/'4. Billing Determinants'!$E$41*$D32,IF($E32="kW",VLOOKUP(T$4,'4. Billing Determinants'!$B$19:$O$41,5,0)/'4. Billing Determinants'!$F$41*$D32,IF($E32="Non-RPP kWh",VLOOKUP(T$4,'4. Billing Determinants'!$B$19:$O$41,6,0)/'4. Billing Determinants'!$G$41*$D32,IF($E32="Distribution Rev.",VLOOKUP(T$4,'4. Billing Determinants'!$B$19:$O$41,8,0)/'4. Billing Determinants'!$I$41*$D32, VLOOKUP(T$4,'4. Billing Determinants'!$B$19:$O$41,3,0)/'4. Billing Determinants'!$D$41*$D32))))),0)</f>
        <v>0</v>
      </c>
      <c r="U32" s="75">
        <f>IFERROR(IF(U$4="",0,IF($E32="kWh",VLOOKUP(U$4,'4. Billing Determinants'!$B$19:$O$41,4,0)/'4. Billing Determinants'!$E$41*$D32,IF($E32="kW",VLOOKUP(U$4,'4. Billing Determinants'!$B$19:$O$41,5,0)/'4. Billing Determinants'!$F$41*$D32,IF($E32="Non-RPP kWh",VLOOKUP(U$4,'4. Billing Determinants'!$B$19:$O$41,6,0)/'4. Billing Determinants'!$G$41*$D32,IF($E32="Distribution Rev.",VLOOKUP(U$4,'4. Billing Determinants'!$B$19:$O$41,8,0)/'4. Billing Determinants'!$I$41*$D32, VLOOKUP(U$4,'4. Billing Determinants'!$B$19:$O$41,3,0)/'4. Billing Determinants'!$D$41*$D32))))),0)</f>
        <v>0</v>
      </c>
      <c r="V32" s="75">
        <f>IFERROR(IF(V$4="",0,IF($E32="kWh",VLOOKUP(V$4,'4. Billing Determinants'!$B$19:$O$41,4,0)/'4. Billing Determinants'!$E$41*$D32,IF($E32="kW",VLOOKUP(V$4,'4. Billing Determinants'!$B$19:$O$41,5,0)/'4. Billing Determinants'!$F$41*$D32,IF($E32="Non-RPP kWh",VLOOKUP(V$4,'4. Billing Determinants'!$B$19:$O$41,6,0)/'4. Billing Determinants'!$G$41*$D32,IF($E32="Distribution Rev.",VLOOKUP(V$4,'4. Billing Determinants'!$B$19:$O$41,8,0)/'4. Billing Determinants'!$I$41*$D32, VLOOKUP(V$4,'4. Billing Determinants'!$B$19:$O$41,3,0)/'4. Billing Determinants'!$D$41*$D32))))),0)</f>
        <v>0</v>
      </c>
      <c r="W32" s="75">
        <f>IFERROR(IF(W$4="",0,IF($E32="kWh",VLOOKUP(W$4,'4. Billing Determinants'!$B$19:$O$41,4,0)/'4. Billing Determinants'!$E$41*$D32,IF($E32="kW",VLOOKUP(W$4,'4. Billing Determinants'!$B$19:$O$41,5,0)/'4. Billing Determinants'!$F$41*$D32,IF($E32="Non-RPP kWh",VLOOKUP(W$4,'4. Billing Determinants'!$B$19:$O$41,6,0)/'4. Billing Determinants'!$G$41*$D32,IF($E32="Distribution Rev.",VLOOKUP(W$4,'4. Billing Determinants'!$B$19:$O$41,8,0)/'4. Billing Determinants'!$I$41*$D32, VLOOKUP(W$4,'4. Billing Determinants'!$B$19:$O$41,3,0)/'4. Billing Determinants'!$D$41*$D32))))),0)</f>
        <v>0</v>
      </c>
      <c r="X32" s="75">
        <f>IFERROR(IF(X$4="",0,IF($E32="kWh",VLOOKUP(X$4,'4. Billing Determinants'!$B$19:$O$41,4,0)/'4. Billing Determinants'!$E$41*$D32,IF($E32="kW",VLOOKUP(X$4,'4. Billing Determinants'!$B$19:$O$41,5,0)/'4. Billing Determinants'!$F$41*$D32,IF($E32="Non-RPP kWh",VLOOKUP(X$4,'4. Billing Determinants'!$B$19:$O$41,6,0)/'4. Billing Determinants'!$G$41*$D32,IF($E32="Distribution Rev.",VLOOKUP(X$4,'4. Billing Determinants'!$B$19:$O$41,8,0)/'4. Billing Determinants'!$I$41*$D32, VLOOKUP(X$4,'4. Billing Determinants'!$B$19:$O$41,3,0)/'4. Billing Determinants'!$D$41*$D32))))),0)</f>
        <v>0</v>
      </c>
      <c r="Y32" s="75">
        <f>IFERROR(IF(Y$4="",0,IF($E32="kWh",VLOOKUP(Y$4,'4. Billing Determinants'!$B$19:$O$41,4,0)/'4. Billing Determinants'!$E$41*$D32,IF($E32="kW",VLOOKUP(Y$4,'4. Billing Determinants'!$B$19:$O$41,5,0)/'4. Billing Determinants'!$F$41*$D32,IF($E32="Non-RPP kWh",VLOOKUP(Y$4,'4. Billing Determinants'!$B$19:$O$41,6,0)/'4. Billing Determinants'!$G$41*$D32,IF($E32="Distribution Rev.",VLOOKUP(Y$4,'4. Billing Determinants'!$B$19:$O$41,8,0)/'4. Billing Determinants'!$I$41*$D32, VLOOKUP(Y$4,'4. Billing Determinants'!$B$19:$O$41,3,0)/'4. Billing Determinants'!$D$41*$D32))))),0)</f>
        <v>0</v>
      </c>
    </row>
    <row r="33" spans="1:25" x14ac:dyDescent="0.2">
      <c r="B33" s="73" t="s">
        <v>5</v>
      </c>
      <c r="C33" s="74">
        <v>1548</v>
      </c>
      <c r="D33" s="75">
        <f>'2. 2013 Continuity Schedule'!DC56</f>
        <v>0</v>
      </c>
      <c r="E33" s="144"/>
      <c r="F33" s="75">
        <f>IFERROR(IF(F$4="",0,IF($E33="kWh",VLOOKUP(F$4,'4. Billing Determinants'!$B$19:$O$41,4,0)/'4. Billing Determinants'!$E$41*$D33,IF($E33="kW",VLOOKUP(F$4,'4. Billing Determinants'!$B$19:$O$41,5,0)/'4. Billing Determinants'!$F$41*$D33,IF($E33="Non-RPP kWh",VLOOKUP(F$4,'4. Billing Determinants'!$B$19:$O$41,6,0)/'4. Billing Determinants'!$G$41*$D33,IF($E33="Distribution Rev.",VLOOKUP(F$4,'4. Billing Determinants'!$B$19:$O$41,8,0)/'4. Billing Determinants'!$I$41*$D33, VLOOKUP(F$4,'4. Billing Determinants'!$B$19:$O$41,3,0)/'4. Billing Determinants'!$D$41*$D33))))),0)</f>
        <v>0</v>
      </c>
      <c r="G33" s="75">
        <f>IFERROR(IF(G$4="",0,IF($E33="kWh",VLOOKUP(G$4,'4. Billing Determinants'!$B$19:$O$41,4,0)/'4. Billing Determinants'!$E$41*$D33,IF($E33="kW",VLOOKUP(G$4,'4. Billing Determinants'!$B$19:$O$41,5,0)/'4. Billing Determinants'!$F$41*$D33,IF($E33="Non-RPP kWh",VLOOKUP(G$4,'4. Billing Determinants'!$B$19:$O$41,6,0)/'4. Billing Determinants'!$G$41*$D33,IF($E33="Distribution Rev.",VLOOKUP(G$4,'4. Billing Determinants'!$B$19:$O$41,8,0)/'4. Billing Determinants'!$I$41*$D33, VLOOKUP(G$4,'4. Billing Determinants'!$B$19:$O$41,3,0)/'4. Billing Determinants'!$D$41*$D33))))),0)</f>
        <v>0</v>
      </c>
      <c r="H33" s="75">
        <f>IFERROR(IF(H$4="",0,IF($E33="kWh",VLOOKUP(H$4,'4. Billing Determinants'!$B$19:$O$41,4,0)/'4. Billing Determinants'!$E$41*$D33,IF($E33="kW",VLOOKUP(H$4,'4. Billing Determinants'!$B$19:$O$41,5,0)/'4. Billing Determinants'!$F$41*$D33,IF($E33="Non-RPP kWh",VLOOKUP(H$4,'4. Billing Determinants'!$B$19:$O$41,6,0)/'4. Billing Determinants'!$G$41*$D33,IF($E33="Distribution Rev.",VLOOKUP(H$4,'4. Billing Determinants'!$B$19:$O$41,8,0)/'4. Billing Determinants'!$I$41*$D33, VLOOKUP(H$4,'4. Billing Determinants'!$B$19:$O$41,3,0)/'4. Billing Determinants'!$D$41*$D33))))),0)</f>
        <v>0</v>
      </c>
      <c r="I33" s="75">
        <f>IFERROR(IF(I$4="",0,IF($E33="kWh",VLOOKUP(I$4,'4. Billing Determinants'!$B$19:$O$41,4,0)/'4. Billing Determinants'!$E$41*$D33,IF($E33="kW",VLOOKUP(I$4,'4. Billing Determinants'!$B$19:$O$41,5,0)/'4. Billing Determinants'!$F$41*$D33,IF($E33="Non-RPP kWh",VLOOKUP(I$4,'4. Billing Determinants'!$B$19:$O$41,6,0)/'4. Billing Determinants'!$G$41*$D33,IF($E33="Distribution Rev.",VLOOKUP(I$4,'4. Billing Determinants'!$B$19:$O$41,8,0)/'4. Billing Determinants'!$I$41*$D33, VLOOKUP(I$4,'4. Billing Determinants'!$B$19:$O$41,3,0)/'4. Billing Determinants'!$D$41*$D33))))),0)</f>
        <v>0</v>
      </c>
      <c r="J33" s="75">
        <f>IFERROR(IF(J$4="",0,IF($E33="kWh",VLOOKUP(J$4,'4. Billing Determinants'!$B$19:$O$41,4,0)/'4. Billing Determinants'!$E$41*$D33,IF($E33="kW",VLOOKUP(J$4,'4. Billing Determinants'!$B$19:$O$41,5,0)/'4. Billing Determinants'!$F$41*$D33,IF($E33="Non-RPP kWh",VLOOKUP(J$4,'4. Billing Determinants'!$B$19:$O$41,6,0)/'4. Billing Determinants'!$G$41*$D33,IF($E33="Distribution Rev.",VLOOKUP(J$4,'4. Billing Determinants'!$B$19:$O$41,8,0)/'4. Billing Determinants'!$I$41*$D33, VLOOKUP(J$4,'4. Billing Determinants'!$B$19:$O$41,3,0)/'4. Billing Determinants'!$D$41*$D33))))),0)</f>
        <v>0</v>
      </c>
      <c r="K33" s="75">
        <f>IFERROR(IF(K$4="",0,IF($E33="kWh",VLOOKUP(K$4,'4. Billing Determinants'!$B$19:$O$41,4,0)/'4. Billing Determinants'!$E$41*$D33,IF($E33="kW",VLOOKUP(K$4,'4. Billing Determinants'!$B$19:$O$41,5,0)/'4. Billing Determinants'!$F$41*$D33,IF($E33="Non-RPP kWh",VLOOKUP(K$4,'4. Billing Determinants'!$B$19:$O$41,6,0)/'4. Billing Determinants'!$G$41*$D33,IF($E33="Distribution Rev.",VLOOKUP(K$4,'4. Billing Determinants'!$B$19:$O$41,8,0)/'4. Billing Determinants'!$I$41*$D33, VLOOKUP(K$4,'4. Billing Determinants'!$B$19:$O$41,3,0)/'4. Billing Determinants'!$D$41*$D33))))),0)</f>
        <v>0</v>
      </c>
      <c r="L33" s="75">
        <f>IFERROR(IF(L$4="",0,IF($E33="kWh",VLOOKUP(L$4,'4. Billing Determinants'!$B$19:$O$41,4,0)/'4. Billing Determinants'!$E$41*$D33,IF($E33="kW",VLOOKUP(L$4,'4. Billing Determinants'!$B$19:$O$41,5,0)/'4. Billing Determinants'!$F$41*$D33,IF($E33="Non-RPP kWh",VLOOKUP(L$4,'4. Billing Determinants'!$B$19:$O$41,6,0)/'4. Billing Determinants'!$G$41*$D33,IF($E33="Distribution Rev.",VLOOKUP(L$4,'4. Billing Determinants'!$B$19:$O$41,8,0)/'4. Billing Determinants'!$I$41*$D33, VLOOKUP(L$4,'4. Billing Determinants'!$B$19:$O$41,3,0)/'4. Billing Determinants'!$D$41*$D33))))),0)</f>
        <v>0</v>
      </c>
      <c r="M33" s="75">
        <f>IFERROR(IF(M$4="",0,IF($E33="kWh",VLOOKUP(M$4,'4. Billing Determinants'!$B$19:$O$41,4,0)/'4. Billing Determinants'!$E$41*$D33,IF($E33="kW",VLOOKUP(M$4,'4. Billing Determinants'!$B$19:$O$41,5,0)/'4. Billing Determinants'!$F$41*$D33,IF($E33="Non-RPP kWh",VLOOKUP(M$4,'4. Billing Determinants'!$B$19:$O$41,6,0)/'4. Billing Determinants'!$G$41*$D33,IF($E33="Distribution Rev.",VLOOKUP(M$4,'4. Billing Determinants'!$B$19:$O$41,8,0)/'4. Billing Determinants'!$I$41*$D33, VLOOKUP(M$4,'4. Billing Determinants'!$B$19:$O$41,3,0)/'4. Billing Determinants'!$D$41*$D33))))),0)</f>
        <v>0</v>
      </c>
      <c r="N33" s="75">
        <f>IFERROR(IF(N$4="",0,IF($E33="kWh",VLOOKUP(N$4,'4. Billing Determinants'!$B$19:$O$41,4,0)/'4. Billing Determinants'!$E$41*$D33,IF($E33="kW",VLOOKUP(N$4,'4. Billing Determinants'!$B$19:$O$41,5,0)/'4. Billing Determinants'!$F$41*$D33,IF($E33="Non-RPP kWh",VLOOKUP(N$4,'4. Billing Determinants'!$B$19:$O$41,6,0)/'4. Billing Determinants'!$G$41*$D33,IF($E33="Distribution Rev.",VLOOKUP(N$4,'4. Billing Determinants'!$B$19:$O$41,8,0)/'4. Billing Determinants'!$I$41*$D33, VLOOKUP(N$4,'4. Billing Determinants'!$B$19:$O$41,3,0)/'4. Billing Determinants'!$D$41*$D33))))),0)</f>
        <v>0</v>
      </c>
      <c r="O33" s="75">
        <f>IFERROR(IF(O$4="",0,IF($E33="kWh",VLOOKUP(O$4,'4. Billing Determinants'!$B$19:$O$41,4,0)/'4. Billing Determinants'!$E$41*$D33,IF($E33="kW",VLOOKUP(O$4,'4. Billing Determinants'!$B$19:$O$41,5,0)/'4. Billing Determinants'!$F$41*$D33,IF($E33="Non-RPP kWh",VLOOKUP(O$4,'4. Billing Determinants'!$B$19:$O$41,6,0)/'4. Billing Determinants'!$G$41*$D33,IF($E33="Distribution Rev.",VLOOKUP(O$4,'4. Billing Determinants'!$B$19:$O$41,8,0)/'4. Billing Determinants'!$I$41*$D33, VLOOKUP(O$4,'4. Billing Determinants'!$B$19:$O$41,3,0)/'4. Billing Determinants'!$D$41*$D33))))),0)</f>
        <v>0</v>
      </c>
      <c r="P33" s="75">
        <f>IFERROR(IF(P$4="",0,IF($E33="kWh",VLOOKUP(P$4,'4. Billing Determinants'!$B$19:$O$41,4,0)/'4. Billing Determinants'!$E$41*$D33,IF($E33="kW",VLOOKUP(P$4,'4. Billing Determinants'!$B$19:$O$41,5,0)/'4. Billing Determinants'!$F$41*$D33,IF($E33="Non-RPP kWh",VLOOKUP(P$4,'4. Billing Determinants'!$B$19:$O$41,6,0)/'4. Billing Determinants'!$G$41*$D33,IF($E33="Distribution Rev.",VLOOKUP(P$4,'4. Billing Determinants'!$B$19:$O$41,8,0)/'4. Billing Determinants'!$I$41*$D33, VLOOKUP(P$4,'4. Billing Determinants'!$B$19:$O$41,3,0)/'4. Billing Determinants'!$D$41*$D33))))),0)</f>
        <v>0</v>
      </c>
      <c r="Q33" s="75">
        <f>IFERROR(IF(Q$4="",0,IF($E33="kWh",VLOOKUP(Q$4,'4. Billing Determinants'!$B$19:$O$41,4,0)/'4. Billing Determinants'!$E$41*$D33,IF($E33="kW",VLOOKUP(Q$4,'4. Billing Determinants'!$B$19:$O$41,5,0)/'4. Billing Determinants'!$F$41*$D33,IF($E33="Non-RPP kWh",VLOOKUP(Q$4,'4. Billing Determinants'!$B$19:$O$41,6,0)/'4. Billing Determinants'!$G$41*$D33,IF($E33="Distribution Rev.",VLOOKUP(Q$4,'4. Billing Determinants'!$B$19:$O$41,8,0)/'4. Billing Determinants'!$I$41*$D33, VLOOKUP(Q$4,'4. Billing Determinants'!$B$19:$O$41,3,0)/'4. Billing Determinants'!$D$41*$D33))))),0)</f>
        <v>0</v>
      </c>
      <c r="R33" s="75">
        <f>IFERROR(IF(R$4="",0,IF($E33="kWh",VLOOKUP(R$4,'4. Billing Determinants'!$B$19:$O$41,4,0)/'4. Billing Determinants'!$E$41*$D33,IF($E33="kW",VLOOKUP(R$4,'4. Billing Determinants'!$B$19:$O$41,5,0)/'4. Billing Determinants'!$F$41*$D33,IF($E33="Non-RPP kWh",VLOOKUP(R$4,'4. Billing Determinants'!$B$19:$O$41,6,0)/'4. Billing Determinants'!$G$41*$D33,IF($E33="Distribution Rev.",VLOOKUP(R$4,'4. Billing Determinants'!$B$19:$O$41,8,0)/'4. Billing Determinants'!$I$41*$D33, VLOOKUP(R$4,'4. Billing Determinants'!$B$19:$O$41,3,0)/'4. Billing Determinants'!$D$41*$D33))))),0)</f>
        <v>0</v>
      </c>
      <c r="S33" s="75">
        <f>IFERROR(IF(S$4="",0,IF($E33="kWh",VLOOKUP(S$4,'4. Billing Determinants'!$B$19:$O$41,4,0)/'4. Billing Determinants'!$E$41*$D33,IF($E33="kW",VLOOKUP(S$4,'4. Billing Determinants'!$B$19:$O$41,5,0)/'4. Billing Determinants'!$F$41*$D33,IF($E33="Non-RPP kWh",VLOOKUP(S$4,'4. Billing Determinants'!$B$19:$O$41,6,0)/'4. Billing Determinants'!$G$41*$D33,IF($E33="Distribution Rev.",VLOOKUP(S$4,'4. Billing Determinants'!$B$19:$O$41,8,0)/'4. Billing Determinants'!$I$41*$D33, VLOOKUP(S$4,'4. Billing Determinants'!$B$19:$O$41,3,0)/'4. Billing Determinants'!$D$41*$D33))))),0)</f>
        <v>0</v>
      </c>
      <c r="T33" s="75">
        <f>IFERROR(IF(T$4="",0,IF($E33="kWh",VLOOKUP(T$4,'4. Billing Determinants'!$B$19:$O$41,4,0)/'4. Billing Determinants'!$E$41*$D33,IF($E33="kW",VLOOKUP(T$4,'4. Billing Determinants'!$B$19:$O$41,5,0)/'4. Billing Determinants'!$F$41*$D33,IF($E33="Non-RPP kWh",VLOOKUP(T$4,'4. Billing Determinants'!$B$19:$O$41,6,0)/'4. Billing Determinants'!$G$41*$D33,IF($E33="Distribution Rev.",VLOOKUP(T$4,'4. Billing Determinants'!$B$19:$O$41,8,0)/'4. Billing Determinants'!$I$41*$D33, VLOOKUP(T$4,'4. Billing Determinants'!$B$19:$O$41,3,0)/'4. Billing Determinants'!$D$41*$D33))))),0)</f>
        <v>0</v>
      </c>
      <c r="U33" s="75">
        <f>IFERROR(IF(U$4="",0,IF($E33="kWh",VLOOKUP(U$4,'4. Billing Determinants'!$B$19:$O$41,4,0)/'4. Billing Determinants'!$E$41*$D33,IF($E33="kW",VLOOKUP(U$4,'4. Billing Determinants'!$B$19:$O$41,5,0)/'4. Billing Determinants'!$F$41*$D33,IF($E33="Non-RPP kWh",VLOOKUP(U$4,'4. Billing Determinants'!$B$19:$O$41,6,0)/'4. Billing Determinants'!$G$41*$D33,IF($E33="Distribution Rev.",VLOOKUP(U$4,'4. Billing Determinants'!$B$19:$O$41,8,0)/'4. Billing Determinants'!$I$41*$D33, VLOOKUP(U$4,'4. Billing Determinants'!$B$19:$O$41,3,0)/'4. Billing Determinants'!$D$41*$D33))))),0)</f>
        <v>0</v>
      </c>
      <c r="V33" s="75">
        <f>IFERROR(IF(V$4="",0,IF($E33="kWh",VLOOKUP(V$4,'4. Billing Determinants'!$B$19:$O$41,4,0)/'4. Billing Determinants'!$E$41*$D33,IF($E33="kW",VLOOKUP(V$4,'4. Billing Determinants'!$B$19:$O$41,5,0)/'4. Billing Determinants'!$F$41*$D33,IF($E33="Non-RPP kWh",VLOOKUP(V$4,'4. Billing Determinants'!$B$19:$O$41,6,0)/'4. Billing Determinants'!$G$41*$D33,IF($E33="Distribution Rev.",VLOOKUP(V$4,'4. Billing Determinants'!$B$19:$O$41,8,0)/'4. Billing Determinants'!$I$41*$D33, VLOOKUP(V$4,'4. Billing Determinants'!$B$19:$O$41,3,0)/'4. Billing Determinants'!$D$41*$D33))))),0)</f>
        <v>0</v>
      </c>
      <c r="W33" s="75">
        <f>IFERROR(IF(W$4="",0,IF($E33="kWh",VLOOKUP(W$4,'4. Billing Determinants'!$B$19:$O$41,4,0)/'4. Billing Determinants'!$E$41*$D33,IF($E33="kW",VLOOKUP(W$4,'4. Billing Determinants'!$B$19:$O$41,5,0)/'4. Billing Determinants'!$F$41*$D33,IF($E33="Non-RPP kWh",VLOOKUP(W$4,'4. Billing Determinants'!$B$19:$O$41,6,0)/'4. Billing Determinants'!$G$41*$D33,IF($E33="Distribution Rev.",VLOOKUP(W$4,'4. Billing Determinants'!$B$19:$O$41,8,0)/'4. Billing Determinants'!$I$41*$D33, VLOOKUP(W$4,'4. Billing Determinants'!$B$19:$O$41,3,0)/'4. Billing Determinants'!$D$41*$D33))))),0)</f>
        <v>0</v>
      </c>
      <c r="X33" s="75">
        <f>IFERROR(IF(X$4="",0,IF($E33="kWh",VLOOKUP(X$4,'4. Billing Determinants'!$B$19:$O$41,4,0)/'4. Billing Determinants'!$E$41*$D33,IF($E33="kW",VLOOKUP(X$4,'4. Billing Determinants'!$B$19:$O$41,5,0)/'4. Billing Determinants'!$F$41*$D33,IF($E33="Non-RPP kWh",VLOOKUP(X$4,'4. Billing Determinants'!$B$19:$O$41,6,0)/'4. Billing Determinants'!$G$41*$D33,IF($E33="Distribution Rev.",VLOOKUP(X$4,'4. Billing Determinants'!$B$19:$O$41,8,0)/'4. Billing Determinants'!$I$41*$D33, VLOOKUP(X$4,'4. Billing Determinants'!$B$19:$O$41,3,0)/'4. Billing Determinants'!$D$41*$D33))))),0)</f>
        <v>0</v>
      </c>
      <c r="Y33" s="75">
        <f>IFERROR(IF(Y$4="",0,IF($E33="kWh",VLOOKUP(Y$4,'4. Billing Determinants'!$B$19:$O$41,4,0)/'4. Billing Determinants'!$E$41*$D33,IF($E33="kW",VLOOKUP(Y$4,'4. Billing Determinants'!$B$19:$O$41,5,0)/'4. Billing Determinants'!$F$41*$D33,IF($E33="Non-RPP kWh",VLOOKUP(Y$4,'4. Billing Determinants'!$B$19:$O$41,6,0)/'4. Billing Determinants'!$G$41*$D33,IF($E33="Distribution Rev.",VLOOKUP(Y$4,'4. Billing Determinants'!$B$19:$O$41,8,0)/'4. Billing Determinants'!$I$41*$D33, VLOOKUP(Y$4,'4. Billing Determinants'!$B$19:$O$41,3,0)/'4. Billing Determinants'!$D$41*$D33))))),0)</f>
        <v>0</v>
      </c>
    </row>
    <row r="34" spans="1:25" x14ac:dyDescent="0.2">
      <c r="B34" s="73" t="s">
        <v>66</v>
      </c>
      <c r="C34" s="74">
        <v>1567</v>
      </c>
      <c r="D34" s="75">
        <f>'2. 2013 Continuity Schedule'!DC57</f>
        <v>0</v>
      </c>
      <c r="E34" s="144"/>
      <c r="F34" s="75">
        <f>IFERROR(IF(F$4="",0,IF($E34="kWh",VLOOKUP(F$4,'4. Billing Determinants'!$B$19:$O$41,4,0)/'4. Billing Determinants'!$E$41*$D34,IF($E34="kW",VLOOKUP(F$4,'4. Billing Determinants'!$B$19:$O$41,5,0)/'4. Billing Determinants'!$F$41*$D34,IF($E34="Non-RPP kWh",VLOOKUP(F$4,'4. Billing Determinants'!$B$19:$O$41,6,0)/'4. Billing Determinants'!$G$41*$D34,IF($E34="Distribution Rev.",VLOOKUP(F$4,'4. Billing Determinants'!$B$19:$O$41,8,0)/'4. Billing Determinants'!$I$41*$D34, VLOOKUP(F$4,'4. Billing Determinants'!$B$19:$O$41,3,0)/'4. Billing Determinants'!$D$41*$D34))))),0)</f>
        <v>0</v>
      </c>
      <c r="G34" s="75">
        <f>IFERROR(IF(G$4="",0,IF($E34="kWh",VLOOKUP(G$4,'4. Billing Determinants'!$B$19:$O$41,4,0)/'4. Billing Determinants'!$E$41*$D34,IF($E34="kW",VLOOKUP(G$4,'4. Billing Determinants'!$B$19:$O$41,5,0)/'4. Billing Determinants'!$F$41*$D34,IF($E34="Non-RPP kWh",VLOOKUP(G$4,'4. Billing Determinants'!$B$19:$O$41,6,0)/'4. Billing Determinants'!$G$41*$D34,IF($E34="Distribution Rev.",VLOOKUP(G$4,'4. Billing Determinants'!$B$19:$O$41,8,0)/'4. Billing Determinants'!$I$41*$D34, VLOOKUP(G$4,'4. Billing Determinants'!$B$19:$O$41,3,0)/'4. Billing Determinants'!$D$41*$D34))))),0)</f>
        <v>0</v>
      </c>
      <c r="H34" s="75">
        <f>IFERROR(IF(H$4="",0,IF($E34="kWh",VLOOKUP(H$4,'4. Billing Determinants'!$B$19:$O$41,4,0)/'4. Billing Determinants'!$E$41*$D34,IF($E34="kW",VLOOKUP(H$4,'4. Billing Determinants'!$B$19:$O$41,5,0)/'4. Billing Determinants'!$F$41*$D34,IF($E34="Non-RPP kWh",VLOOKUP(H$4,'4. Billing Determinants'!$B$19:$O$41,6,0)/'4. Billing Determinants'!$G$41*$D34,IF($E34="Distribution Rev.",VLOOKUP(H$4,'4. Billing Determinants'!$B$19:$O$41,8,0)/'4. Billing Determinants'!$I$41*$D34, VLOOKUP(H$4,'4. Billing Determinants'!$B$19:$O$41,3,0)/'4. Billing Determinants'!$D$41*$D34))))),0)</f>
        <v>0</v>
      </c>
      <c r="I34" s="75">
        <f>IFERROR(IF(I$4="",0,IF($E34="kWh",VLOOKUP(I$4,'4. Billing Determinants'!$B$19:$O$41,4,0)/'4. Billing Determinants'!$E$41*$D34,IF($E34="kW",VLOOKUP(I$4,'4. Billing Determinants'!$B$19:$O$41,5,0)/'4. Billing Determinants'!$F$41*$D34,IF($E34="Non-RPP kWh",VLOOKUP(I$4,'4. Billing Determinants'!$B$19:$O$41,6,0)/'4. Billing Determinants'!$G$41*$D34,IF($E34="Distribution Rev.",VLOOKUP(I$4,'4. Billing Determinants'!$B$19:$O$41,8,0)/'4. Billing Determinants'!$I$41*$D34, VLOOKUP(I$4,'4. Billing Determinants'!$B$19:$O$41,3,0)/'4. Billing Determinants'!$D$41*$D34))))),0)</f>
        <v>0</v>
      </c>
      <c r="J34" s="75">
        <f>IFERROR(IF(J$4="",0,IF($E34="kWh",VLOOKUP(J$4,'4. Billing Determinants'!$B$19:$O$41,4,0)/'4. Billing Determinants'!$E$41*$D34,IF($E34="kW",VLOOKUP(J$4,'4. Billing Determinants'!$B$19:$O$41,5,0)/'4. Billing Determinants'!$F$41*$D34,IF($E34="Non-RPP kWh",VLOOKUP(J$4,'4. Billing Determinants'!$B$19:$O$41,6,0)/'4. Billing Determinants'!$G$41*$D34,IF($E34="Distribution Rev.",VLOOKUP(J$4,'4. Billing Determinants'!$B$19:$O$41,8,0)/'4. Billing Determinants'!$I$41*$D34, VLOOKUP(J$4,'4. Billing Determinants'!$B$19:$O$41,3,0)/'4. Billing Determinants'!$D$41*$D34))))),0)</f>
        <v>0</v>
      </c>
      <c r="K34" s="75">
        <f>IFERROR(IF(K$4="",0,IF($E34="kWh",VLOOKUP(K$4,'4. Billing Determinants'!$B$19:$O$41,4,0)/'4. Billing Determinants'!$E$41*$D34,IF($E34="kW",VLOOKUP(K$4,'4. Billing Determinants'!$B$19:$O$41,5,0)/'4. Billing Determinants'!$F$41*$D34,IF($E34="Non-RPP kWh",VLOOKUP(K$4,'4. Billing Determinants'!$B$19:$O$41,6,0)/'4. Billing Determinants'!$G$41*$D34,IF($E34="Distribution Rev.",VLOOKUP(K$4,'4. Billing Determinants'!$B$19:$O$41,8,0)/'4. Billing Determinants'!$I$41*$D34, VLOOKUP(K$4,'4. Billing Determinants'!$B$19:$O$41,3,0)/'4. Billing Determinants'!$D$41*$D34))))),0)</f>
        <v>0</v>
      </c>
      <c r="L34" s="75">
        <f>IFERROR(IF(L$4="",0,IF($E34="kWh",VLOOKUP(L$4,'4. Billing Determinants'!$B$19:$O$41,4,0)/'4. Billing Determinants'!$E$41*$D34,IF($E34="kW",VLOOKUP(L$4,'4. Billing Determinants'!$B$19:$O$41,5,0)/'4. Billing Determinants'!$F$41*$D34,IF($E34="Non-RPP kWh",VLOOKUP(L$4,'4. Billing Determinants'!$B$19:$O$41,6,0)/'4. Billing Determinants'!$G$41*$D34,IF($E34="Distribution Rev.",VLOOKUP(L$4,'4. Billing Determinants'!$B$19:$O$41,8,0)/'4. Billing Determinants'!$I$41*$D34, VLOOKUP(L$4,'4. Billing Determinants'!$B$19:$O$41,3,0)/'4. Billing Determinants'!$D$41*$D34))))),0)</f>
        <v>0</v>
      </c>
      <c r="M34" s="75">
        <f>IFERROR(IF(M$4="",0,IF($E34="kWh",VLOOKUP(M$4,'4. Billing Determinants'!$B$19:$O$41,4,0)/'4. Billing Determinants'!$E$41*$D34,IF($E34="kW",VLOOKUP(M$4,'4. Billing Determinants'!$B$19:$O$41,5,0)/'4. Billing Determinants'!$F$41*$D34,IF($E34="Non-RPP kWh",VLOOKUP(M$4,'4. Billing Determinants'!$B$19:$O$41,6,0)/'4. Billing Determinants'!$G$41*$D34,IF($E34="Distribution Rev.",VLOOKUP(M$4,'4. Billing Determinants'!$B$19:$O$41,8,0)/'4. Billing Determinants'!$I$41*$D34, VLOOKUP(M$4,'4. Billing Determinants'!$B$19:$O$41,3,0)/'4. Billing Determinants'!$D$41*$D34))))),0)</f>
        <v>0</v>
      </c>
      <c r="N34" s="75">
        <f>IFERROR(IF(N$4="",0,IF($E34="kWh",VLOOKUP(N$4,'4. Billing Determinants'!$B$19:$O$41,4,0)/'4. Billing Determinants'!$E$41*$D34,IF($E34="kW",VLOOKUP(N$4,'4. Billing Determinants'!$B$19:$O$41,5,0)/'4. Billing Determinants'!$F$41*$D34,IF($E34="Non-RPP kWh",VLOOKUP(N$4,'4. Billing Determinants'!$B$19:$O$41,6,0)/'4. Billing Determinants'!$G$41*$D34,IF($E34="Distribution Rev.",VLOOKUP(N$4,'4. Billing Determinants'!$B$19:$O$41,8,0)/'4. Billing Determinants'!$I$41*$D34, VLOOKUP(N$4,'4. Billing Determinants'!$B$19:$O$41,3,0)/'4. Billing Determinants'!$D$41*$D34))))),0)</f>
        <v>0</v>
      </c>
      <c r="O34" s="75">
        <f>IFERROR(IF(O$4="",0,IF($E34="kWh",VLOOKUP(O$4,'4. Billing Determinants'!$B$19:$O$41,4,0)/'4. Billing Determinants'!$E$41*$D34,IF($E34="kW",VLOOKUP(O$4,'4. Billing Determinants'!$B$19:$O$41,5,0)/'4. Billing Determinants'!$F$41*$D34,IF($E34="Non-RPP kWh",VLOOKUP(O$4,'4. Billing Determinants'!$B$19:$O$41,6,0)/'4. Billing Determinants'!$G$41*$D34,IF($E34="Distribution Rev.",VLOOKUP(O$4,'4. Billing Determinants'!$B$19:$O$41,8,0)/'4. Billing Determinants'!$I$41*$D34, VLOOKUP(O$4,'4. Billing Determinants'!$B$19:$O$41,3,0)/'4. Billing Determinants'!$D$41*$D34))))),0)</f>
        <v>0</v>
      </c>
      <c r="P34" s="75">
        <f>IFERROR(IF(P$4="",0,IF($E34="kWh",VLOOKUP(P$4,'4. Billing Determinants'!$B$19:$O$41,4,0)/'4. Billing Determinants'!$E$41*$D34,IF($E34="kW",VLOOKUP(P$4,'4. Billing Determinants'!$B$19:$O$41,5,0)/'4. Billing Determinants'!$F$41*$D34,IF($E34="Non-RPP kWh",VLOOKUP(P$4,'4. Billing Determinants'!$B$19:$O$41,6,0)/'4. Billing Determinants'!$G$41*$D34,IF($E34="Distribution Rev.",VLOOKUP(P$4,'4. Billing Determinants'!$B$19:$O$41,8,0)/'4. Billing Determinants'!$I$41*$D34, VLOOKUP(P$4,'4. Billing Determinants'!$B$19:$O$41,3,0)/'4. Billing Determinants'!$D$41*$D34))))),0)</f>
        <v>0</v>
      </c>
      <c r="Q34" s="75">
        <f>IFERROR(IF(Q$4="",0,IF($E34="kWh",VLOOKUP(Q$4,'4. Billing Determinants'!$B$19:$O$41,4,0)/'4. Billing Determinants'!$E$41*$D34,IF($E34="kW",VLOOKUP(Q$4,'4. Billing Determinants'!$B$19:$O$41,5,0)/'4. Billing Determinants'!$F$41*$D34,IF($E34="Non-RPP kWh",VLOOKUP(Q$4,'4. Billing Determinants'!$B$19:$O$41,6,0)/'4. Billing Determinants'!$G$41*$D34,IF($E34="Distribution Rev.",VLOOKUP(Q$4,'4. Billing Determinants'!$B$19:$O$41,8,0)/'4. Billing Determinants'!$I$41*$D34, VLOOKUP(Q$4,'4. Billing Determinants'!$B$19:$O$41,3,0)/'4. Billing Determinants'!$D$41*$D34))))),0)</f>
        <v>0</v>
      </c>
      <c r="R34" s="75">
        <f>IFERROR(IF(R$4="",0,IF($E34="kWh",VLOOKUP(R$4,'4. Billing Determinants'!$B$19:$O$41,4,0)/'4. Billing Determinants'!$E$41*$D34,IF($E34="kW",VLOOKUP(R$4,'4. Billing Determinants'!$B$19:$O$41,5,0)/'4. Billing Determinants'!$F$41*$D34,IF($E34="Non-RPP kWh",VLOOKUP(R$4,'4. Billing Determinants'!$B$19:$O$41,6,0)/'4. Billing Determinants'!$G$41*$D34,IF($E34="Distribution Rev.",VLOOKUP(R$4,'4. Billing Determinants'!$B$19:$O$41,8,0)/'4. Billing Determinants'!$I$41*$D34, VLOOKUP(R$4,'4. Billing Determinants'!$B$19:$O$41,3,0)/'4. Billing Determinants'!$D$41*$D34))))),0)</f>
        <v>0</v>
      </c>
      <c r="S34" s="75">
        <f>IFERROR(IF(S$4="",0,IF($E34="kWh",VLOOKUP(S$4,'4. Billing Determinants'!$B$19:$O$41,4,0)/'4. Billing Determinants'!$E$41*$D34,IF($E34="kW",VLOOKUP(S$4,'4. Billing Determinants'!$B$19:$O$41,5,0)/'4. Billing Determinants'!$F$41*$D34,IF($E34="Non-RPP kWh",VLOOKUP(S$4,'4. Billing Determinants'!$B$19:$O$41,6,0)/'4. Billing Determinants'!$G$41*$D34,IF($E34="Distribution Rev.",VLOOKUP(S$4,'4. Billing Determinants'!$B$19:$O$41,8,0)/'4. Billing Determinants'!$I$41*$D34, VLOOKUP(S$4,'4. Billing Determinants'!$B$19:$O$41,3,0)/'4. Billing Determinants'!$D$41*$D34))))),0)</f>
        <v>0</v>
      </c>
      <c r="T34" s="75">
        <f>IFERROR(IF(T$4="",0,IF($E34="kWh",VLOOKUP(T$4,'4. Billing Determinants'!$B$19:$O$41,4,0)/'4. Billing Determinants'!$E$41*$D34,IF($E34="kW",VLOOKUP(T$4,'4. Billing Determinants'!$B$19:$O$41,5,0)/'4. Billing Determinants'!$F$41*$D34,IF($E34="Non-RPP kWh",VLOOKUP(T$4,'4. Billing Determinants'!$B$19:$O$41,6,0)/'4. Billing Determinants'!$G$41*$D34,IF($E34="Distribution Rev.",VLOOKUP(T$4,'4. Billing Determinants'!$B$19:$O$41,8,0)/'4. Billing Determinants'!$I$41*$D34, VLOOKUP(T$4,'4. Billing Determinants'!$B$19:$O$41,3,0)/'4. Billing Determinants'!$D$41*$D34))))),0)</f>
        <v>0</v>
      </c>
      <c r="U34" s="75">
        <f>IFERROR(IF(U$4="",0,IF($E34="kWh",VLOOKUP(U$4,'4. Billing Determinants'!$B$19:$O$41,4,0)/'4. Billing Determinants'!$E$41*$D34,IF($E34="kW",VLOOKUP(U$4,'4. Billing Determinants'!$B$19:$O$41,5,0)/'4. Billing Determinants'!$F$41*$D34,IF($E34="Non-RPP kWh",VLOOKUP(U$4,'4. Billing Determinants'!$B$19:$O$41,6,0)/'4. Billing Determinants'!$G$41*$D34,IF($E34="Distribution Rev.",VLOOKUP(U$4,'4. Billing Determinants'!$B$19:$O$41,8,0)/'4. Billing Determinants'!$I$41*$D34, VLOOKUP(U$4,'4. Billing Determinants'!$B$19:$O$41,3,0)/'4. Billing Determinants'!$D$41*$D34))))),0)</f>
        <v>0</v>
      </c>
      <c r="V34" s="75">
        <f>IFERROR(IF(V$4="",0,IF($E34="kWh",VLOOKUP(V$4,'4. Billing Determinants'!$B$19:$O$41,4,0)/'4. Billing Determinants'!$E$41*$D34,IF($E34="kW",VLOOKUP(V$4,'4. Billing Determinants'!$B$19:$O$41,5,0)/'4. Billing Determinants'!$F$41*$D34,IF($E34="Non-RPP kWh",VLOOKUP(V$4,'4. Billing Determinants'!$B$19:$O$41,6,0)/'4. Billing Determinants'!$G$41*$D34,IF($E34="Distribution Rev.",VLOOKUP(V$4,'4. Billing Determinants'!$B$19:$O$41,8,0)/'4. Billing Determinants'!$I$41*$D34, VLOOKUP(V$4,'4. Billing Determinants'!$B$19:$O$41,3,0)/'4. Billing Determinants'!$D$41*$D34))))),0)</f>
        <v>0</v>
      </c>
      <c r="W34" s="75">
        <f>IFERROR(IF(W$4="",0,IF($E34="kWh",VLOOKUP(W$4,'4. Billing Determinants'!$B$19:$O$41,4,0)/'4. Billing Determinants'!$E$41*$D34,IF($E34="kW",VLOOKUP(W$4,'4. Billing Determinants'!$B$19:$O$41,5,0)/'4. Billing Determinants'!$F$41*$D34,IF($E34="Non-RPP kWh",VLOOKUP(W$4,'4. Billing Determinants'!$B$19:$O$41,6,0)/'4. Billing Determinants'!$G$41*$D34,IF($E34="Distribution Rev.",VLOOKUP(W$4,'4. Billing Determinants'!$B$19:$O$41,8,0)/'4. Billing Determinants'!$I$41*$D34, VLOOKUP(W$4,'4. Billing Determinants'!$B$19:$O$41,3,0)/'4. Billing Determinants'!$D$41*$D34))))),0)</f>
        <v>0</v>
      </c>
      <c r="X34" s="75">
        <f>IFERROR(IF(X$4="",0,IF($E34="kWh",VLOOKUP(X$4,'4. Billing Determinants'!$B$19:$O$41,4,0)/'4. Billing Determinants'!$E$41*$D34,IF($E34="kW",VLOOKUP(X$4,'4. Billing Determinants'!$B$19:$O$41,5,0)/'4. Billing Determinants'!$F$41*$D34,IF($E34="Non-RPP kWh",VLOOKUP(X$4,'4. Billing Determinants'!$B$19:$O$41,6,0)/'4. Billing Determinants'!$G$41*$D34,IF($E34="Distribution Rev.",VLOOKUP(X$4,'4. Billing Determinants'!$B$19:$O$41,8,0)/'4. Billing Determinants'!$I$41*$D34, VLOOKUP(X$4,'4. Billing Determinants'!$B$19:$O$41,3,0)/'4. Billing Determinants'!$D$41*$D34))))),0)</f>
        <v>0</v>
      </c>
      <c r="Y34" s="75">
        <f>IFERROR(IF(Y$4="",0,IF($E34="kWh",VLOOKUP(Y$4,'4. Billing Determinants'!$B$19:$O$41,4,0)/'4. Billing Determinants'!$E$41*$D34,IF($E34="kW",VLOOKUP(Y$4,'4. Billing Determinants'!$B$19:$O$41,5,0)/'4. Billing Determinants'!$F$41*$D34,IF($E34="Non-RPP kWh",VLOOKUP(Y$4,'4. Billing Determinants'!$B$19:$O$41,6,0)/'4. Billing Determinants'!$G$41*$D34,IF($E34="Distribution Rev.",VLOOKUP(Y$4,'4. Billing Determinants'!$B$19:$O$41,8,0)/'4. Billing Determinants'!$I$41*$D34, VLOOKUP(Y$4,'4. Billing Determinants'!$B$19:$O$41,3,0)/'4. Billing Determinants'!$D$41*$D34))))),0)</f>
        <v>0</v>
      </c>
    </row>
    <row r="35" spans="1:25" x14ac:dyDescent="0.2">
      <c r="B35" s="73" t="s">
        <v>18</v>
      </c>
      <c r="C35" s="74">
        <v>1572</v>
      </c>
      <c r="D35" s="75">
        <f>'2. 2013 Continuity Schedule'!DC58</f>
        <v>0</v>
      </c>
      <c r="E35" s="144"/>
      <c r="F35" s="75">
        <f>IFERROR(IF(F$4="",0,IF($E35="kWh",VLOOKUP(F$4,'4. Billing Determinants'!$B$19:$O$41,4,0)/'4. Billing Determinants'!$E$41*$D35,IF($E35="kW",VLOOKUP(F$4,'4. Billing Determinants'!$B$19:$O$41,5,0)/'4. Billing Determinants'!$F$41*$D35,IF($E35="Non-RPP kWh",VLOOKUP(F$4,'4. Billing Determinants'!$B$19:$O$41,6,0)/'4. Billing Determinants'!$G$41*$D35,IF($E35="Distribution Rev.",VLOOKUP(F$4,'4. Billing Determinants'!$B$19:$O$41,8,0)/'4. Billing Determinants'!$I$41*$D35, VLOOKUP(F$4,'4. Billing Determinants'!$B$19:$O$41,3,0)/'4. Billing Determinants'!$D$41*$D35))))),0)</f>
        <v>0</v>
      </c>
      <c r="G35" s="75">
        <f>IFERROR(IF(G$4="",0,IF($E35="kWh",VLOOKUP(G$4,'4. Billing Determinants'!$B$19:$O$41,4,0)/'4. Billing Determinants'!$E$41*$D35,IF($E35="kW",VLOOKUP(G$4,'4. Billing Determinants'!$B$19:$O$41,5,0)/'4. Billing Determinants'!$F$41*$D35,IF($E35="Non-RPP kWh",VLOOKUP(G$4,'4. Billing Determinants'!$B$19:$O$41,6,0)/'4. Billing Determinants'!$G$41*$D35,IF($E35="Distribution Rev.",VLOOKUP(G$4,'4. Billing Determinants'!$B$19:$O$41,8,0)/'4. Billing Determinants'!$I$41*$D35, VLOOKUP(G$4,'4. Billing Determinants'!$B$19:$O$41,3,0)/'4. Billing Determinants'!$D$41*$D35))))),0)</f>
        <v>0</v>
      </c>
      <c r="H35" s="75">
        <f>IFERROR(IF(H$4="",0,IF($E35="kWh",VLOOKUP(H$4,'4. Billing Determinants'!$B$19:$O$41,4,0)/'4. Billing Determinants'!$E$41*$D35,IF($E35="kW",VLOOKUP(H$4,'4. Billing Determinants'!$B$19:$O$41,5,0)/'4. Billing Determinants'!$F$41*$D35,IF($E35="Non-RPP kWh",VLOOKUP(H$4,'4. Billing Determinants'!$B$19:$O$41,6,0)/'4. Billing Determinants'!$G$41*$D35,IF($E35="Distribution Rev.",VLOOKUP(H$4,'4. Billing Determinants'!$B$19:$O$41,8,0)/'4. Billing Determinants'!$I$41*$D35, VLOOKUP(H$4,'4. Billing Determinants'!$B$19:$O$41,3,0)/'4. Billing Determinants'!$D$41*$D35))))),0)</f>
        <v>0</v>
      </c>
      <c r="I35" s="75">
        <f>IFERROR(IF(I$4="",0,IF($E35="kWh",VLOOKUP(I$4,'4. Billing Determinants'!$B$19:$O$41,4,0)/'4. Billing Determinants'!$E$41*$D35,IF($E35="kW",VLOOKUP(I$4,'4. Billing Determinants'!$B$19:$O$41,5,0)/'4. Billing Determinants'!$F$41*$D35,IF($E35="Non-RPP kWh",VLOOKUP(I$4,'4. Billing Determinants'!$B$19:$O$41,6,0)/'4. Billing Determinants'!$G$41*$D35,IF($E35="Distribution Rev.",VLOOKUP(I$4,'4. Billing Determinants'!$B$19:$O$41,8,0)/'4. Billing Determinants'!$I$41*$D35, VLOOKUP(I$4,'4. Billing Determinants'!$B$19:$O$41,3,0)/'4. Billing Determinants'!$D$41*$D35))))),0)</f>
        <v>0</v>
      </c>
      <c r="J35" s="75">
        <f>IFERROR(IF(J$4="",0,IF($E35="kWh",VLOOKUP(J$4,'4. Billing Determinants'!$B$19:$O$41,4,0)/'4. Billing Determinants'!$E$41*$D35,IF($E35="kW",VLOOKUP(J$4,'4. Billing Determinants'!$B$19:$O$41,5,0)/'4. Billing Determinants'!$F$41*$D35,IF($E35="Non-RPP kWh",VLOOKUP(J$4,'4. Billing Determinants'!$B$19:$O$41,6,0)/'4. Billing Determinants'!$G$41*$D35,IF($E35="Distribution Rev.",VLOOKUP(J$4,'4. Billing Determinants'!$B$19:$O$41,8,0)/'4. Billing Determinants'!$I$41*$D35, VLOOKUP(J$4,'4. Billing Determinants'!$B$19:$O$41,3,0)/'4. Billing Determinants'!$D$41*$D35))))),0)</f>
        <v>0</v>
      </c>
      <c r="K35" s="75">
        <f>IFERROR(IF(K$4="",0,IF($E35="kWh",VLOOKUP(K$4,'4. Billing Determinants'!$B$19:$O$41,4,0)/'4. Billing Determinants'!$E$41*$D35,IF($E35="kW",VLOOKUP(K$4,'4. Billing Determinants'!$B$19:$O$41,5,0)/'4. Billing Determinants'!$F$41*$D35,IF($E35="Non-RPP kWh",VLOOKUP(K$4,'4. Billing Determinants'!$B$19:$O$41,6,0)/'4. Billing Determinants'!$G$41*$D35,IF($E35="Distribution Rev.",VLOOKUP(K$4,'4. Billing Determinants'!$B$19:$O$41,8,0)/'4. Billing Determinants'!$I$41*$D35, VLOOKUP(K$4,'4. Billing Determinants'!$B$19:$O$41,3,0)/'4. Billing Determinants'!$D$41*$D35))))),0)</f>
        <v>0</v>
      </c>
      <c r="L35" s="75">
        <f>IFERROR(IF(L$4="",0,IF($E35="kWh",VLOOKUP(L$4,'4. Billing Determinants'!$B$19:$O$41,4,0)/'4. Billing Determinants'!$E$41*$D35,IF($E35="kW",VLOOKUP(L$4,'4. Billing Determinants'!$B$19:$O$41,5,0)/'4. Billing Determinants'!$F$41*$D35,IF($E35="Non-RPP kWh",VLOOKUP(L$4,'4. Billing Determinants'!$B$19:$O$41,6,0)/'4. Billing Determinants'!$G$41*$D35,IF($E35="Distribution Rev.",VLOOKUP(L$4,'4. Billing Determinants'!$B$19:$O$41,8,0)/'4. Billing Determinants'!$I$41*$D35, VLOOKUP(L$4,'4. Billing Determinants'!$B$19:$O$41,3,0)/'4. Billing Determinants'!$D$41*$D35))))),0)</f>
        <v>0</v>
      </c>
      <c r="M35" s="75">
        <f>IFERROR(IF(M$4="",0,IF($E35="kWh",VLOOKUP(M$4,'4. Billing Determinants'!$B$19:$O$41,4,0)/'4. Billing Determinants'!$E$41*$D35,IF($E35="kW",VLOOKUP(M$4,'4. Billing Determinants'!$B$19:$O$41,5,0)/'4. Billing Determinants'!$F$41*$D35,IF($E35="Non-RPP kWh",VLOOKUP(M$4,'4. Billing Determinants'!$B$19:$O$41,6,0)/'4. Billing Determinants'!$G$41*$D35,IF($E35="Distribution Rev.",VLOOKUP(M$4,'4. Billing Determinants'!$B$19:$O$41,8,0)/'4. Billing Determinants'!$I$41*$D35, VLOOKUP(M$4,'4. Billing Determinants'!$B$19:$O$41,3,0)/'4. Billing Determinants'!$D$41*$D35))))),0)</f>
        <v>0</v>
      </c>
      <c r="N35" s="75">
        <f>IFERROR(IF(N$4="",0,IF($E35="kWh",VLOOKUP(N$4,'4. Billing Determinants'!$B$19:$O$41,4,0)/'4. Billing Determinants'!$E$41*$D35,IF($E35="kW",VLOOKUP(N$4,'4. Billing Determinants'!$B$19:$O$41,5,0)/'4. Billing Determinants'!$F$41*$D35,IF($E35="Non-RPP kWh",VLOOKUP(N$4,'4. Billing Determinants'!$B$19:$O$41,6,0)/'4. Billing Determinants'!$G$41*$D35,IF($E35="Distribution Rev.",VLOOKUP(N$4,'4. Billing Determinants'!$B$19:$O$41,8,0)/'4. Billing Determinants'!$I$41*$D35, VLOOKUP(N$4,'4. Billing Determinants'!$B$19:$O$41,3,0)/'4. Billing Determinants'!$D$41*$D35))))),0)</f>
        <v>0</v>
      </c>
      <c r="O35" s="75">
        <f>IFERROR(IF(O$4="",0,IF($E35="kWh",VLOOKUP(O$4,'4. Billing Determinants'!$B$19:$O$41,4,0)/'4. Billing Determinants'!$E$41*$D35,IF($E35="kW",VLOOKUP(O$4,'4. Billing Determinants'!$B$19:$O$41,5,0)/'4. Billing Determinants'!$F$41*$D35,IF($E35="Non-RPP kWh",VLOOKUP(O$4,'4. Billing Determinants'!$B$19:$O$41,6,0)/'4. Billing Determinants'!$G$41*$D35,IF($E35="Distribution Rev.",VLOOKUP(O$4,'4. Billing Determinants'!$B$19:$O$41,8,0)/'4. Billing Determinants'!$I$41*$D35, VLOOKUP(O$4,'4. Billing Determinants'!$B$19:$O$41,3,0)/'4. Billing Determinants'!$D$41*$D35))))),0)</f>
        <v>0</v>
      </c>
      <c r="P35" s="75">
        <f>IFERROR(IF(P$4="",0,IF($E35="kWh",VLOOKUP(P$4,'4. Billing Determinants'!$B$19:$O$41,4,0)/'4. Billing Determinants'!$E$41*$D35,IF($E35="kW",VLOOKUP(P$4,'4. Billing Determinants'!$B$19:$O$41,5,0)/'4. Billing Determinants'!$F$41*$D35,IF($E35="Non-RPP kWh",VLOOKUP(P$4,'4. Billing Determinants'!$B$19:$O$41,6,0)/'4. Billing Determinants'!$G$41*$D35,IF($E35="Distribution Rev.",VLOOKUP(P$4,'4. Billing Determinants'!$B$19:$O$41,8,0)/'4. Billing Determinants'!$I$41*$D35, VLOOKUP(P$4,'4. Billing Determinants'!$B$19:$O$41,3,0)/'4. Billing Determinants'!$D$41*$D35))))),0)</f>
        <v>0</v>
      </c>
      <c r="Q35" s="75">
        <f>IFERROR(IF(Q$4="",0,IF($E35="kWh",VLOOKUP(Q$4,'4. Billing Determinants'!$B$19:$O$41,4,0)/'4. Billing Determinants'!$E$41*$D35,IF($E35="kW",VLOOKUP(Q$4,'4. Billing Determinants'!$B$19:$O$41,5,0)/'4. Billing Determinants'!$F$41*$D35,IF($E35="Non-RPP kWh",VLOOKUP(Q$4,'4. Billing Determinants'!$B$19:$O$41,6,0)/'4. Billing Determinants'!$G$41*$D35,IF($E35="Distribution Rev.",VLOOKUP(Q$4,'4. Billing Determinants'!$B$19:$O$41,8,0)/'4. Billing Determinants'!$I$41*$D35, VLOOKUP(Q$4,'4. Billing Determinants'!$B$19:$O$41,3,0)/'4. Billing Determinants'!$D$41*$D35))))),0)</f>
        <v>0</v>
      </c>
      <c r="R35" s="75">
        <f>IFERROR(IF(R$4="",0,IF($E35="kWh",VLOOKUP(R$4,'4. Billing Determinants'!$B$19:$O$41,4,0)/'4. Billing Determinants'!$E$41*$D35,IF($E35="kW",VLOOKUP(R$4,'4. Billing Determinants'!$B$19:$O$41,5,0)/'4. Billing Determinants'!$F$41*$D35,IF($E35="Non-RPP kWh",VLOOKUP(R$4,'4. Billing Determinants'!$B$19:$O$41,6,0)/'4. Billing Determinants'!$G$41*$D35,IF($E35="Distribution Rev.",VLOOKUP(R$4,'4. Billing Determinants'!$B$19:$O$41,8,0)/'4. Billing Determinants'!$I$41*$D35, VLOOKUP(R$4,'4. Billing Determinants'!$B$19:$O$41,3,0)/'4. Billing Determinants'!$D$41*$D35))))),0)</f>
        <v>0</v>
      </c>
      <c r="S35" s="75">
        <f>IFERROR(IF(S$4="",0,IF($E35="kWh",VLOOKUP(S$4,'4. Billing Determinants'!$B$19:$O$41,4,0)/'4. Billing Determinants'!$E$41*$D35,IF($E35="kW",VLOOKUP(S$4,'4. Billing Determinants'!$B$19:$O$41,5,0)/'4. Billing Determinants'!$F$41*$D35,IF($E35="Non-RPP kWh",VLOOKUP(S$4,'4. Billing Determinants'!$B$19:$O$41,6,0)/'4. Billing Determinants'!$G$41*$D35,IF($E35="Distribution Rev.",VLOOKUP(S$4,'4. Billing Determinants'!$B$19:$O$41,8,0)/'4. Billing Determinants'!$I$41*$D35, VLOOKUP(S$4,'4. Billing Determinants'!$B$19:$O$41,3,0)/'4. Billing Determinants'!$D$41*$D35))))),0)</f>
        <v>0</v>
      </c>
      <c r="T35" s="75">
        <f>IFERROR(IF(T$4="",0,IF($E35="kWh",VLOOKUP(T$4,'4. Billing Determinants'!$B$19:$O$41,4,0)/'4. Billing Determinants'!$E$41*$D35,IF($E35="kW",VLOOKUP(T$4,'4. Billing Determinants'!$B$19:$O$41,5,0)/'4. Billing Determinants'!$F$41*$D35,IF($E35="Non-RPP kWh",VLOOKUP(T$4,'4. Billing Determinants'!$B$19:$O$41,6,0)/'4. Billing Determinants'!$G$41*$D35,IF($E35="Distribution Rev.",VLOOKUP(T$4,'4. Billing Determinants'!$B$19:$O$41,8,0)/'4. Billing Determinants'!$I$41*$D35, VLOOKUP(T$4,'4. Billing Determinants'!$B$19:$O$41,3,0)/'4. Billing Determinants'!$D$41*$D35))))),0)</f>
        <v>0</v>
      </c>
      <c r="U35" s="75">
        <f>IFERROR(IF(U$4="",0,IF($E35="kWh",VLOOKUP(U$4,'4. Billing Determinants'!$B$19:$O$41,4,0)/'4. Billing Determinants'!$E$41*$D35,IF($E35="kW",VLOOKUP(U$4,'4. Billing Determinants'!$B$19:$O$41,5,0)/'4. Billing Determinants'!$F$41*$D35,IF($E35="Non-RPP kWh",VLOOKUP(U$4,'4. Billing Determinants'!$B$19:$O$41,6,0)/'4. Billing Determinants'!$G$41*$D35,IF($E35="Distribution Rev.",VLOOKUP(U$4,'4. Billing Determinants'!$B$19:$O$41,8,0)/'4. Billing Determinants'!$I$41*$D35, VLOOKUP(U$4,'4. Billing Determinants'!$B$19:$O$41,3,0)/'4. Billing Determinants'!$D$41*$D35))))),0)</f>
        <v>0</v>
      </c>
      <c r="V35" s="75">
        <f>IFERROR(IF(V$4="",0,IF($E35="kWh",VLOOKUP(V$4,'4. Billing Determinants'!$B$19:$O$41,4,0)/'4. Billing Determinants'!$E$41*$D35,IF($E35="kW",VLOOKUP(V$4,'4. Billing Determinants'!$B$19:$O$41,5,0)/'4. Billing Determinants'!$F$41*$D35,IF($E35="Non-RPP kWh",VLOOKUP(V$4,'4. Billing Determinants'!$B$19:$O$41,6,0)/'4. Billing Determinants'!$G$41*$D35,IF($E35="Distribution Rev.",VLOOKUP(V$4,'4. Billing Determinants'!$B$19:$O$41,8,0)/'4. Billing Determinants'!$I$41*$D35, VLOOKUP(V$4,'4. Billing Determinants'!$B$19:$O$41,3,0)/'4. Billing Determinants'!$D$41*$D35))))),0)</f>
        <v>0</v>
      </c>
      <c r="W35" s="75">
        <f>IFERROR(IF(W$4="",0,IF($E35="kWh",VLOOKUP(W$4,'4. Billing Determinants'!$B$19:$O$41,4,0)/'4. Billing Determinants'!$E$41*$D35,IF($E35="kW",VLOOKUP(W$4,'4. Billing Determinants'!$B$19:$O$41,5,0)/'4. Billing Determinants'!$F$41*$D35,IF($E35="Non-RPP kWh",VLOOKUP(W$4,'4. Billing Determinants'!$B$19:$O$41,6,0)/'4. Billing Determinants'!$G$41*$D35,IF($E35="Distribution Rev.",VLOOKUP(W$4,'4. Billing Determinants'!$B$19:$O$41,8,0)/'4. Billing Determinants'!$I$41*$D35, VLOOKUP(W$4,'4. Billing Determinants'!$B$19:$O$41,3,0)/'4. Billing Determinants'!$D$41*$D35))))),0)</f>
        <v>0</v>
      </c>
      <c r="X35" s="75">
        <f>IFERROR(IF(X$4="",0,IF($E35="kWh",VLOOKUP(X$4,'4. Billing Determinants'!$B$19:$O$41,4,0)/'4. Billing Determinants'!$E$41*$D35,IF($E35="kW",VLOOKUP(X$4,'4. Billing Determinants'!$B$19:$O$41,5,0)/'4. Billing Determinants'!$F$41*$D35,IF($E35="Non-RPP kWh",VLOOKUP(X$4,'4. Billing Determinants'!$B$19:$O$41,6,0)/'4. Billing Determinants'!$G$41*$D35,IF($E35="Distribution Rev.",VLOOKUP(X$4,'4. Billing Determinants'!$B$19:$O$41,8,0)/'4. Billing Determinants'!$I$41*$D35, VLOOKUP(X$4,'4. Billing Determinants'!$B$19:$O$41,3,0)/'4. Billing Determinants'!$D$41*$D35))))),0)</f>
        <v>0</v>
      </c>
      <c r="Y35" s="75">
        <f>IFERROR(IF(Y$4="",0,IF($E35="kWh",VLOOKUP(Y$4,'4. Billing Determinants'!$B$19:$O$41,4,0)/'4. Billing Determinants'!$E$41*$D35,IF($E35="kW",VLOOKUP(Y$4,'4. Billing Determinants'!$B$19:$O$41,5,0)/'4. Billing Determinants'!$F$41*$D35,IF($E35="Non-RPP kWh",VLOOKUP(Y$4,'4. Billing Determinants'!$B$19:$O$41,6,0)/'4. Billing Determinants'!$G$41*$D35,IF($E35="Distribution Rev.",VLOOKUP(Y$4,'4. Billing Determinants'!$B$19:$O$41,8,0)/'4. Billing Determinants'!$I$41*$D35, VLOOKUP(Y$4,'4. Billing Determinants'!$B$19:$O$41,3,0)/'4. Billing Determinants'!$D$41*$D35))))),0)</f>
        <v>0</v>
      </c>
    </row>
    <row r="36" spans="1:25" x14ac:dyDescent="0.2">
      <c r="B36" s="73" t="s">
        <v>6</v>
      </c>
      <c r="C36" s="74">
        <v>1574</v>
      </c>
      <c r="D36" s="75">
        <f>'2. 2013 Continuity Schedule'!DC59</f>
        <v>0</v>
      </c>
      <c r="E36" s="144"/>
      <c r="F36" s="75">
        <f>IFERROR(IF(F$4="",0,IF($E36="kWh",VLOOKUP(F$4,'4. Billing Determinants'!$B$19:$O$41,4,0)/'4. Billing Determinants'!$E$41*$D36,IF($E36="kW",VLOOKUP(F$4,'4. Billing Determinants'!$B$19:$O$41,5,0)/'4. Billing Determinants'!$F$41*$D36,IF($E36="Non-RPP kWh",VLOOKUP(F$4,'4. Billing Determinants'!$B$19:$O$41,6,0)/'4. Billing Determinants'!$G$41*$D36,IF($E36="Distribution Rev.",VLOOKUP(F$4,'4. Billing Determinants'!$B$19:$O$41,8,0)/'4. Billing Determinants'!$I$41*$D36, VLOOKUP(F$4,'4. Billing Determinants'!$B$19:$O$41,3,0)/'4. Billing Determinants'!$D$41*$D36))))),0)</f>
        <v>0</v>
      </c>
      <c r="G36" s="75">
        <f>IFERROR(IF(G$4="",0,IF($E36="kWh",VLOOKUP(G$4,'4. Billing Determinants'!$B$19:$O$41,4,0)/'4. Billing Determinants'!$E$41*$D36,IF($E36="kW",VLOOKUP(G$4,'4. Billing Determinants'!$B$19:$O$41,5,0)/'4. Billing Determinants'!$F$41*$D36,IF($E36="Non-RPP kWh",VLOOKUP(G$4,'4. Billing Determinants'!$B$19:$O$41,6,0)/'4. Billing Determinants'!$G$41*$D36,IF($E36="Distribution Rev.",VLOOKUP(G$4,'4. Billing Determinants'!$B$19:$O$41,8,0)/'4. Billing Determinants'!$I$41*$D36, VLOOKUP(G$4,'4. Billing Determinants'!$B$19:$O$41,3,0)/'4. Billing Determinants'!$D$41*$D36))))),0)</f>
        <v>0</v>
      </c>
      <c r="H36" s="75">
        <f>IFERROR(IF(H$4="",0,IF($E36="kWh",VLOOKUP(H$4,'4. Billing Determinants'!$B$19:$O$41,4,0)/'4. Billing Determinants'!$E$41*$D36,IF($E36="kW",VLOOKUP(H$4,'4. Billing Determinants'!$B$19:$O$41,5,0)/'4. Billing Determinants'!$F$41*$D36,IF($E36="Non-RPP kWh",VLOOKUP(H$4,'4. Billing Determinants'!$B$19:$O$41,6,0)/'4. Billing Determinants'!$G$41*$D36,IF($E36="Distribution Rev.",VLOOKUP(H$4,'4. Billing Determinants'!$B$19:$O$41,8,0)/'4. Billing Determinants'!$I$41*$D36, VLOOKUP(H$4,'4. Billing Determinants'!$B$19:$O$41,3,0)/'4. Billing Determinants'!$D$41*$D36))))),0)</f>
        <v>0</v>
      </c>
      <c r="I36" s="75">
        <f>IFERROR(IF(I$4="",0,IF($E36="kWh",VLOOKUP(I$4,'4. Billing Determinants'!$B$19:$O$41,4,0)/'4. Billing Determinants'!$E$41*$D36,IF($E36="kW",VLOOKUP(I$4,'4. Billing Determinants'!$B$19:$O$41,5,0)/'4. Billing Determinants'!$F$41*$D36,IF($E36="Non-RPP kWh",VLOOKUP(I$4,'4. Billing Determinants'!$B$19:$O$41,6,0)/'4. Billing Determinants'!$G$41*$D36,IF($E36="Distribution Rev.",VLOOKUP(I$4,'4. Billing Determinants'!$B$19:$O$41,8,0)/'4. Billing Determinants'!$I$41*$D36, VLOOKUP(I$4,'4. Billing Determinants'!$B$19:$O$41,3,0)/'4. Billing Determinants'!$D$41*$D36))))),0)</f>
        <v>0</v>
      </c>
      <c r="J36" s="75">
        <f>IFERROR(IF(J$4="",0,IF($E36="kWh",VLOOKUP(J$4,'4. Billing Determinants'!$B$19:$O$41,4,0)/'4. Billing Determinants'!$E$41*$D36,IF($E36="kW",VLOOKUP(J$4,'4. Billing Determinants'!$B$19:$O$41,5,0)/'4. Billing Determinants'!$F$41*$D36,IF($E36="Non-RPP kWh",VLOOKUP(J$4,'4. Billing Determinants'!$B$19:$O$41,6,0)/'4. Billing Determinants'!$G$41*$D36,IF($E36="Distribution Rev.",VLOOKUP(J$4,'4. Billing Determinants'!$B$19:$O$41,8,0)/'4. Billing Determinants'!$I$41*$D36, VLOOKUP(J$4,'4. Billing Determinants'!$B$19:$O$41,3,0)/'4. Billing Determinants'!$D$41*$D36))))),0)</f>
        <v>0</v>
      </c>
      <c r="K36" s="75">
        <f>IFERROR(IF(K$4="",0,IF($E36="kWh",VLOOKUP(K$4,'4. Billing Determinants'!$B$19:$O$41,4,0)/'4. Billing Determinants'!$E$41*$D36,IF($E36="kW",VLOOKUP(K$4,'4. Billing Determinants'!$B$19:$O$41,5,0)/'4. Billing Determinants'!$F$41*$D36,IF($E36="Non-RPP kWh",VLOOKUP(K$4,'4. Billing Determinants'!$B$19:$O$41,6,0)/'4. Billing Determinants'!$G$41*$D36,IF($E36="Distribution Rev.",VLOOKUP(K$4,'4. Billing Determinants'!$B$19:$O$41,8,0)/'4. Billing Determinants'!$I$41*$D36, VLOOKUP(K$4,'4. Billing Determinants'!$B$19:$O$41,3,0)/'4. Billing Determinants'!$D$41*$D36))))),0)</f>
        <v>0</v>
      </c>
      <c r="L36" s="75">
        <f>IFERROR(IF(L$4="",0,IF($E36="kWh",VLOOKUP(L$4,'4. Billing Determinants'!$B$19:$O$41,4,0)/'4. Billing Determinants'!$E$41*$D36,IF($E36="kW",VLOOKUP(L$4,'4. Billing Determinants'!$B$19:$O$41,5,0)/'4. Billing Determinants'!$F$41*$D36,IF($E36="Non-RPP kWh",VLOOKUP(L$4,'4. Billing Determinants'!$B$19:$O$41,6,0)/'4. Billing Determinants'!$G$41*$D36,IF($E36="Distribution Rev.",VLOOKUP(L$4,'4. Billing Determinants'!$B$19:$O$41,8,0)/'4. Billing Determinants'!$I$41*$D36, VLOOKUP(L$4,'4. Billing Determinants'!$B$19:$O$41,3,0)/'4. Billing Determinants'!$D$41*$D36))))),0)</f>
        <v>0</v>
      </c>
      <c r="M36" s="75">
        <f>IFERROR(IF(M$4="",0,IF($E36="kWh",VLOOKUP(M$4,'4. Billing Determinants'!$B$19:$O$41,4,0)/'4. Billing Determinants'!$E$41*$D36,IF($E36="kW",VLOOKUP(M$4,'4. Billing Determinants'!$B$19:$O$41,5,0)/'4. Billing Determinants'!$F$41*$D36,IF($E36="Non-RPP kWh",VLOOKUP(M$4,'4. Billing Determinants'!$B$19:$O$41,6,0)/'4. Billing Determinants'!$G$41*$D36,IF($E36="Distribution Rev.",VLOOKUP(M$4,'4. Billing Determinants'!$B$19:$O$41,8,0)/'4. Billing Determinants'!$I$41*$D36, VLOOKUP(M$4,'4. Billing Determinants'!$B$19:$O$41,3,0)/'4. Billing Determinants'!$D$41*$D36))))),0)</f>
        <v>0</v>
      </c>
      <c r="N36" s="75">
        <f>IFERROR(IF(N$4="",0,IF($E36="kWh",VLOOKUP(N$4,'4. Billing Determinants'!$B$19:$O$41,4,0)/'4. Billing Determinants'!$E$41*$D36,IF($E36="kW",VLOOKUP(N$4,'4. Billing Determinants'!$B$19:$O$41,5,0)/'4. Billing Determinants'!$F$41*$D36,IF($E36="Non-RPP kWh",VLOOKUP(N$4,'4. Billing Determinants'!$B$19:$O$41,6,0)/'4. Billing Determinants'!$G$41*$D36,IF($E36="Distribution Rev.",VLOOKUP(N$4,'4. Billing Determinants'!$B$19:$O$41,8,0)/'4. Billing Determinants'!$I$41*$D36, VLOOKUP(N$4,'4. Billing Determinants'!$B$19:$O$41,3,0)/'4. Billing Determinants'!$D$41*$D36))))),0)</f>
        <v>0</v>
      </c>
      <c r="O36" s="75">
        <f>IFERROR(IF(O$4="",0,IF($E36="kWh",VLOOKUP(O$4,'4. Billing Determinants'!$B$19:$O$41,4,0)/'4. Billing Determinants'!$E$41*$D36,IF($E36="kW",VLOOKUP(O$4,'4. Billing Determinants'!$B$19:$O$41,5,0)/'4. Billing Determinants'!$F$41*$D36,IF($E36="Non-RPP kWh",VLOOKUP(O$4,'4. Billing Determinants'!$B$19:$O$41,6,0)/'4. Billing Determinants'!$G$41*$D36,IF($E36="Distribution Rev.",VLOOKUP(O$4,'4. Billing Determinants'!$B$19:$O$41,8,0)/'4. Billing Determinants'!$I$41*$D36, VLOOKUP(O$4,'4. Billing Determinants'!$B$19:$O$41,3,0)/'4. Billing Determinants'!$D$41*$D36))))),0)</f>
        <v>0</v>
      </c>
      <c r="P36" s="75">
        <f>IFERROR(IF(P$4="",0,IF($E36="kWh",VLOOKUP(P$4,'4. Billing Determinants'!$B$19:$O$41,4,0)/'4. Billing Determinants'!$E$41*$D36,IF($E36="kW",VLOOKUP(P$4,'4. Billing Determinants'!$B$19:$O$41,5,0)/'4. Billing Determinants'!$F$41*$D36,IF($E36="Non-RPP kWh",VLOOKUP(P$4,'4. Billing Determinants'!$B$19:$O$41,6,0)/'4. Billing Determinants'!$G$41*$D36,IF($E36="Distribution Rev.",VLOOKUP(P$4,'4. Billing Determinants'!$B$19:$O$41,8,0)/'4. Billing Determinants'!$I$41*$D36, VLOOKUP(P$4,'4. Billing Determinants'!$B$19:$O$41,3,0)/'4. Billing Determinants'!$D$41*$D36))))),0)</f>
        <v>0</v>
      </c>
      <c r="Q36" s="75">
        <f>IFERROR(IF(Q$4="",0,IF($E36="kWh",VLOOKUP(Q$4,'4. Billing Determinants'!$B$19:$O$41,4,0)/'4. Billing Determinants'!$E$41*$D36,IF($E36="kW",VLOOKUP(Q$4,'4. Billing Determinants'!$B$19:$O$41,5,0)/'4. Billing Determinants'!$F$41*$D36,IF($E36="Non-RPP kWh",VLOOKUP(Q$4,'4. Billing Determinants'!$B$19:$O$41,6,0)/'4. Billing Determinants'!$G$41*$D36,IF($E36="Distribution Rev.",VLOOKUP(Q$4,'4. Billing Determinants'!$B$19:$O$41,8,0)/'4. Billing Determinants'!$I$41*$D36, VLOOKUP(Q$4,'4. Billing Determinants'!$B$19:$O$41,3,0)/'4. Billing Determinants'!$D$41*$D36))))),0)</f>
        <v>0</v>
      </c>
      <c r="R36" s="75">
        <f>IFERROR(IF(R$4="",0,IF($E36="kWh",VLOOKUP(R$4,'4. Billing Determinants'!$B$19:$O$41,4,0)/'4. Billing Determinants'!$E$41*$D36,IF($E36="kW",VLOOKUP(R$4,'4. Billing Determinants'!$B$19:$O$41,5,0)/'4. Billing Determinants'!$F$41*$D36,IF($E36="Non-RPP kWh",VLOOKUP(R$4,'4. Billing Determinants'!$B$19:$O$41,6,0)/'4. Billing Determinants'!$G$41*$D36,IF($E36="Distribution Rev.",VLOOKUP(R$4,'4. Billing Determinants'!$B$19:$O$41,8,0)/'4. Billing Determinants'!$I$41*$D36, VLOOKUP(R$4,'4. Billing Determinants'!$B$19:$O$41,3,0)/'4. Billing Determinants'!$D$41*$D36))))),0)</f>
        <v>0</v>
      </c>
      <c r="S36" s="75">
        <f>IFERROR(IF(S$4="",0,IF($E36="kWh",VLOOKUP(S$4,'4. Billing Determinants'!$B$19:$O$41,4,0)/'4. Billing Determinants'!$E$41*$D36,IF($E36="kW",VLOOKUP(S$4,'4. Billing Determinants'!$B$19:$O$41,5,0)/'4. Billing Determinants'!$F$41*$D36,IF($E36="Non-RPP kWh",VLOOKUP(S$4,'4. Billing Determinants'!$B$19:$O$41,6,0)/'4. Billing Determinants'!$G$41*$D36,IF($E36="Distribution Rev.",VLOOKUP(S$4,'4. Billing Determinants'!$B$19:$O$41,8,0)/'4. Billing Determinants'!$I$41*$D36, VLOOKUP(S$4,'4. Billing Determinants'!$B$19:$O$41,3,0)/'4. Billing Determinants'!$D$41*$D36))))),0)</f>
        <v>0</v>
      </c>
      <c r="T36" s="75">
        <f>IFERROR(IF(T$4="",0,IF($E36="kWh",VLOOKUP(T$4,'4. Billing Determinants'!$B$19:$O$41,4,0)/'4. Billing Determinants'!$E$41*$D36,IF($E36="kW",VLOOKUP(T$4,'4. Billing Determinants'!$B$19:$O$41,5,0)/'4. Billing Determinants'!$F$41*$D36,IF($E36="Non-RPP kWh",VLOOKUP(T$4,'4. Billing Determinants'!$B$19:$O$41,6,0)/'4. Billing Determinants'!$G$41*$D36,IF($E36="Distribution Rev.",VLOOKUP(T$4,'4. Billing Determinants'!$B$19:$O$41,8,0)/'4. Billing Determinants'!$I$41*$D36, VLOOKUP(T$4,'4. Billing Determinants'!$B$19:$O$41,3,0)/'4. Billing Determinants'!$D$41*$D36))))),0)</f>
        <v>0</v>
      </c>
      <c r="U36" s="75">
        <f>IFERROR(IF(U$4="",0,IF($E36="kWh",VLOOKUP(U$4,'4. Billing Determinants'!$B$19:$O$41,4,0)/'4. Billing Determinants'!$E$41*$D36,IF($E36="kW",VLOOKUP(U$4,'4. Billing Determinants'!$B$19:$O$41,5,0)/'4. Billing Determinants'!$F$41*$D36,IF($E36="Non-RPP kWh",VLOOKUP(U$4,'4. Billing Determinants'!$B$19:$O$41,6,0)/'4. Billing Determinants'!$G$41*$D36,IF($E36="Distribution Rev.",VLOOKUP(U$4,'4. Billing Determinants'!$B$19:$O$41,8,0)/'4. Billing Determinants'!$I$41*$D36, VLOOKUP(U$4,'4. Billing Determinants'!$B$19:$O$41,3,0)/'4. Billing Determinants'!$D$41*$D36))))),0)</f>
        <v>0</v>
      </c>
      <c r="V36" s="75">
        <f>IFERROR(IF(V$4="",0,IF($E36="kWh",VLOOKUP(V$4,'4. Billing Determinants'!$B$19:$O$41,4,0)/'4. Billing Determinants'!$E$41*$D36,IF($E36="kW",VLOOKUP(V$4,'4. Billing Determinants'!$B$19:$O$41,5,0)/'4. Billing Determinants'!$F$41*$D36,IF($E36="Non-RPP kWh",VLOOKUP(V$4,'4. Billing Determinants'!$B$19:$O$41,6,0)/'4. Billing Determinants'!$G$41*$D36,IF($E36="Distribution Rev.",VLOOKUP(V$4,'4. Billing Determinants'!$B$19:$O$41,8,0)/'4. Billing Determinants'!$I$41*$D36, VLOOKUP(V$4,'4. Billing Determinants'!$B$19:$O$41,3,0)/'4. Billing Determinants'!$D$41*$D36))))),0)</f>
        <v>0</v>
      </c>
      <c r="W36" s="75">
        <f>IFERROR(IF(W$4="",0,IF($E36="kWh",VLOOKUP(W$4,'4. Billing Determinants'!$B$19:$O$41,4,0)/'4. Billing Determinants'!$E$41*$D36,IF($E36="kW",VLOOKUP(W$4,'4. Billing Determinants'!$B$19:$O$41,5,0)/'4. Billing Determinants'!$F$41*$D36,IF($E36="Non-RPP kWh",VLOOKUP(W$4,'4. Billing Determinants'!$B$19:$O$41,6,0)/'4. Billing Determinants'!$G$41*$D36,IF($E36="Distribution Rev.",VLOOKUP(W$4,'4. Billing Determinants'!$B$19:$O$41,8,0)/'4. Billing Determinants'!$I$41*$D36, VLOOKUP(W$4,'4. Billing Determinants'!$B$19:$O$41,3,0)/'4. Billing Determinants'!$D$41*$D36))))),0)</f>
        <v>0</v>
      </c>
      <c r="X36" s="75">
        <f>IFERROR(IF(X$4="",0,IF($E36="kWh",VLOOKUP(X$4,'4. Billing Determinants'!$B$19:$O$41,4,0)/'4. Billing Determinants'!$E$41*$D36,IF($E36="kW",VLOOKUP(X$4,'4. Billing Determinants'!$B$19:$O$41,5,0)/'4. Billing Determinants'!$F$41*$D36,IF($E36="Non-RPP kWh",VLOOKUP(X$4,'4. Billing Determinants'!$B$19:$O$41,6,0)/'4. Billing Determinants'!$G$41*$D36,IF($E36="Distribution Rev.",VLOOKUP(X$4,'4. Billing Determinants'!$B$19:$O$41,8,0)/'4. Billing Determinants'!$I$41*$D36, VLOOKUP(X$4,'4. Billing Determinants'!$B$19:$O$41,3,0)/'4. Billing Determinants'!$D$41*$D36))))),0)</f>
        <v>0</v>
      </c>
      <c r="Y36" s="75">
        <f>IFERROR(IF(Y$4="",0,IF($E36="kWh",VLOOKUP(Y$4,'4. Billing Determinants'!$B$19:$O$41,4,0)/'4. Billing Determinants'!$E$41*$D36,IF($E36="kW",VLOOKUP(Y$4,'4. Billing Determinants'!$B$19:$O$41,5,0)/'4. Billing Determinants'!$F$41*$D36,IF($E36="Non-RPP kWh",VLOOKUP(Y$4,'4. Billing Determinants'!$B$19:$O$41,6,0)/'4. Billing Determinants'!$G$41*$D36,IF($E36="Distribution Rev.",VLOOKUP(Y$4,'4. Billing Determinants'!$B$19:$O$41,8,0)/'4. Billing Determinants'!$I$41*$D36, VLOOKUP(Y$4,'4. Billing Determinants'!$B$19:$O$41,3,0)/'4. Billing Determinants'!$D$41*$D36))))),0)</f>
        <v>0</v>
      </c>
    </row>
    <row r="37" spans="1:25" x14ac:dyDescent="0.2">
      <c r="B37" s="76" t="s">
        <v>63</v>
      </c>
      <c r="C37" s="74">
        <v>1582</v>
      </c>
      <c r="D37" s="75">
        <f>'2. 2013 Continuity Schedule'!DC60</f>
        <v>527.48136199999988</v>
      </c>
      <c r="E37" s="144" t="s">
        <v>316</v>
      </c>
      <c r="F37" s="75">
        <f>IFERROR(IF(F$4="",0,IF($E37="kWh",VLOOKUP(F$4,'4. Billing Determinants'!$B$19:$O$41,4,0)/'4. Billing Determinants'!$E$41*$D37,IF($E37="kW",VLOOKUP(F$4,'4. Billing Determinants'!$B$19:$O$41,5,0)/'4. Billing Determinants'!$F$41*$D37,IF($E37="Non-RPP kWh",VLOOKUP(F$4,'4. Billing Determinants'!$B$19:$O$41,6,0)/'4. Billing Determinants'!$G$41*$D37,IF($E37="Distribution Rev.",VLOOKUP(F$4,'4. Billing Determinants'!$B$19:$O$41,8,0)/'4. Billing Determinants'!$I$41*$D37, VLOOKUP(F$4,'4. Billing Determinants'!$B$19:$O$41,3,0)/'4. Billing Determinants'!$D$41*$D37))))),0)</f>
        <v>226.21427771612363</v>
      </c>
      <c r="G37" s="75">
        <f>IFERROR(IF(G$4="",0,IF($E37="kWh",VLOOKUP(G$4,'4. Billing Determinants'!$B$19:$O$41,4,0)/'4. Billing Determinants'!$E$41*$D37,IF($E37="kW",VLOOKUP(G$4,'4. Billing Determinants'!$B$19:$O$41,5,0)/'4. Billing Determinants'!$F$41*$D37,IF($E37="Non-RPP kWh",VLOOKUP(G$4,'4. Billing Determinants'!$B$19:$O$41,6,0)/'4. Billing Determinants'!$G$41*$D37,IF($E37="Distribution Rev.",VLOOKUP(G$4,'4. Billing Determinants'!$B$19:$O$41,8,0)/'4. Billing Determinants'!$I$41*$D37, VLOOKUP(G$4,'4. Billing Determinants'!$B$19:$O$41,3,0)/'4. Billing Determinants'!$D$41*$D37))))),0)</f>
        <v>76.412598637277299</v>
      </c>
      <c r="H37" s="75">
        <f>IFERROR(IF(H$4="",0,IF($E37="kWh",VLOOKUP(H$4,'4. Billing Determinants'!$B$19:$O$41,4,0)/'4. Billing Determinants'!$E$41*$D37,IF($E37="kW",VLOOKUP(H$4,'4. Billing Determinants'!$B$19:$O$41,5,0)/'4. Billing Determinants'!$F$41*$D37,IF($E37="Non-RPP kWh",VLOOKUP(H$4,'4. Billing Determinants'!$B$19:$O$41,6,0)/'4. Billing Determinants'!$G$41*$D37,IF($E37="Distribution Rev.",VLOOKUP(H$4,'4. Billing Determinants'!$B$19:$O$41,8,0)/'4. Billing Determinants'!$I$41*$D37, VLOOKUP(H$4,'4. Billing Determinants'!$B$19:$O$41,3,0)/'4. Billing Determinants'!$D$41*$D37))))),0)</f>
        <v>218.95107559903934</v>
      </c>
      <c r="I37" s="75">
        <f>IFERROR(IF(I$4="",0,IF($E37="kWh",VLOOKUP(I$4,'4. Billing Determinants'!$B$19:$O$41,4,0)/'4. Billing Determinants'!$E$41*$D37,IF($E37="kW",VLOOKUP(I$4,'4. Billing Determinants'!$B$19:$O$41,5,0)/'4. Billing Determinants'!$F$41*$D37,IF($E37="Non-RPP kWh",VLOOKUP(I$4,'4. Billing Determinants'!$B$19:$O$41,6,0)/'4. Billing Determinants'!$G$41*$D37,IF($E37="Distribution Rev.",VLOOKUP(I$4,'4. Billing Determinants'!$B$19:$O$41,8,0)/'4. Billing Determinants'!$I$41*$D37, VLOOKUP(I$4,'4. Billing Determinants'!$B$19:$O$41,3,0)/'4. Billing Determinants'!$D$41*$D37))))),0)</f>
        <v>4.2925627218258558E-2</v>
      </c>
      <c r="J37" s="75">
        <f>IFERROR(IF(J$4="",0,IF($E37="kWh",VLOOKUP(J$4,'4. Billing Determinants'!$B$19:$O$41,4,0)/'4. Billing Determinants'!$E$41*$D37,IF($E37="kW",VLOOKUP(J$4,'4. Billing Determinants'!$B$19:$O$41,5,0)/'4. Billing Determinants'!$F$41*$D37,IF($E37="Non-RPP kWh",VLOOKUP(J$4,'4. Billing Determinants'!$B$19:$O$41,6,0)/'4. Billing Determinants'!$G$41*$D37,IF($E37="Distribution Rev.",VLOOKUP(J$4,'4. Billing Determinants'!$B$19:$O$41,8,0)/'4. Billing Determinants'!$I$41*$D37, VLOOKUP(J$4,'4. Billing Determinants'!$B$19:$O$41,3,0)/'4. Billing Determinants'!$D$41*$D37))))),0)</f>
        <v>5.8604844203413338</v>
      </c>
      <c r="K37" s="75">
        <f>IFERROR(IF(K$4="",0,IF($E37="kWh",VLOOKUP(K$4,'4. Billing Determinants'!$B$19:$O$41,4,0)/'4. Billing Determinants'!$E$41*$D37,IF($E37="kW",VLOOKUP(K$4,'4. Billing Determinants'!$B$19:$O$41,5,0)/'4. Billing Determinants'!$F$41*$D37,IF($E37="Non-RPP kWh",VLOOKUP(K$4,'4. Billing Determinants'!$B$19:$O$41,6,0)/'4. Billing Determinants'!$G$41*$D37,IF($E37="Distribution Rev.",VLOOKUP(K$4,'4. Billing Determinants'!$B$19:$O$41,8,0)/'4. Billing Determinants'!$I$41*$D37, VLOOKUP(K$4,'4. Billing Determinants'!$B$19:$O$41,3,0)/'4. Billing Determinants'!$D$41*$D37))))),0)</f>
        <v>0</v>
      </c>
      <c r="L37" s="75">
        <f>IFERROR(IF(L$4="",0,IF($E37="kWh",VLOOKUP(L$4,'4. Billing Determinants'!$B$19:$O$41,4,0)/'4. Billing Determinants'!$E$41*$D37,IF($E37="kW",VLOOKUP(L$4,'4. Billing Determinants'!$B$19:$O$41,5,0)/'4. Billing Determinants'!$F$41*$D37,IF($E37="Non-RPP kWh",VLOOKUP(L$4,'4. Billing Determinants'!$B$19:$O$41,6,0)/'4. Billing Determinants'!$G$41*$D37,IF($E37="Distribution Rev.",VLOOKUP(L$4,'4. Billing Determinants'!$B$19:$O$41,8,0)/'4. Billing Determinants'!$I$41*$D37, VLOOKUP(L$4,'4. Billing Determinants'!$B$19:$O$41,3,0)/'4. Billing Determinants'!$D$41*$D37))))),0)</f>
        <v>0</v>
      </c>
      <c r="M37" s="75">
        <f>IFERROR(IF(M$4="",0,IF($E37="kWh",VLOOKUP(M$4,'4. Billing Determinants'!$B$19:$O$41,4,0)/'4. Billing Determinants'!$E$41*$D37,IF($E37="kW",VLOOKUP(M$4,'4. Billing Determinants'!$B$19:$O$41,5,0)/'4. Billing Determinants'!$F$41*$D37,IF($E37="Non-RPP kWh",VLOOKUP(M$4,'4. Billing Determinants'!$B$19:$O$41,6,0)/'4. Billing Determinants'!$G$41*$D37,IF($E37="Distribution Rev.",VLOOKUP(M$4,'4. Billing Determinants'!$B$19:$O$41,8,0)/'4. Billing Determinants'!$I$41*$D37, VLOOKUP(M$4,'4. Billing Determinants'!$B$19:$O$41,3,0)/'4. Billing Determinants'!$D$41*$D37))))),0)</f>
        <v>0</v>
      </c>
      <c r="N37" s="75">
        <f>IFERROR(IF(N$4="",0,IF($E37="kWh",VLOOKUP(N$4,'4. Billing Determinants'!$B$19:$O$41,4,0)/'4. Billing Determinants'!$E$41*$D37,IF($E37="kW",VLOOKUP(N$4,'4. Billing Determinants'!$B$19:$O$41,5,0)/'4. Billing Determinants'!$F$41*$D37,IF($E37="Non-RPP kWh",VLOOKUP(N$4,'4. Billing Determinants'!$B$19:$O$41,6,0)/'4. Billing Determinants'!$G$41*$D37,IF($E37="Distribution Rev.",VLOOKUP(N$4,'4. Billing Determinants'!$B$19:$O$41,8,0)/'4. Billing Determinants'!$I$41*$D37, VLOOKUP(N$4,'4. Billing Determinants'!$B$19:$O$41,3,0)/'4. Billing Determinants'!$D$41*$D37))))),0)</f>
        <v>0</v>
      </c>
      <c r="O37" s="75">
        <f>IFERROR(IF(O$4="",0,IF($E37="kWh",VLOOKUP(O$4,'4. Billing Determinants'!$B$19:$O$41,4,0)/'4. Billing Determinants'!$E$41*$D37,IF($E37="kW",VLOOKUP(O$4,'4. Billing Determinants'!$B$19:$O$41,5,0)/'4. Billing Determinants'!$F$41*$D37,IF($E37="Non-RPP kWh",VLOOKUP(O$4,'4. Billing Determinants'!$B$19:$O$41,6,0)/'4. Billing Determinants'!$G$41*$D37,IF($E37="Distribution Rev.",VLOOKUP(O$4,'4. Billing Determinants'!$B$19:$O$41,8,0)/'4. Billing Determinants'!$I$41*$D37, VLOOKUP(O$4,'4. Billing Determinants'!$B$19:$O$41,3,0)/'4. Billing Determinants'!$D$41*$D37))))),0)</f>
        <v>0</v>
      </c>
      <c r="P37" s="75">
        <f>IFERROR(IF(P$4="",0,IF($E37="kWh",VLOOKUP(P$4,'4. Billing Determinants'!$B$19:$O$41,4,0)/'4. Billing Determinants'!$E$41*$D37,IF($E37="kW",VLOOKUP(P$4,'4. Billing Determinants'!$B$19:$O$41,5,0)/'4. Billing Determinants'!$F$41*$D37,IF($E37="Non-RPP kWh",VLOOKUP(P$4,'4. Billing Determinants'!$B$19:$O$41,6,0)/'4. Billing Determinants'!$G$41*$D37,IF($E37="Distribution Rev.",VLOOKUP(P$4,'4. Billing Determinants'!$B$19:$O$41,8,0)/'4. Billing Determinants'!$I$41*$D37, VLOOKUP(P$4,'4. Billing Determinants'!$B$19:$O$41,3,0)/'4. Billing Determinants'!$D$41*$D37))))),0)</f>
        <v>0</v>
      </c>
      <c r="Q37" s="75">
        <f>IFERROR(IF(Q$4="",0,IF($E37="kWh",VLOOKUP(Q$4,'4. Billing Determinants'!$B$19:$O$41,4,0)/'4. Billing Determinants'!$E$41*$D37,IF($E37="kW",VLOOKUP(Q$4,'4. Billing Determinants'!$B$19:$O$41,5,0)/'4. Billing Determinants'!$F$41*$D37,IF($E37="Non-RPP kWh",VLOOKUP(Q$4,'4. Billing Determinants'!$B$19:$O$41,6,0)/'4. Billing Determinants'!$G$41*$D37,IF($E37="Distribution Rev.",VLOOKUP(Q$4,'4. Billing Determinants'!$B$19:$O$41,8,0)/'4. Billing Determinants'!$I$41*$D37, VLOOKUP(Q$4,'4. Billing Determinants'!$B$19:$O$41,3,0)/'4. Billing Determinants'!$D$41*$D37))))),0)</f>
        <v>0</v>
      </c>
      <c r="R37" s="75">
        <f>IFERROR(IF(R$4="",0,IF($E37="kWh",VLOOKUP(R$4,'4. Billing Determinants'!$B$19:$O$41,4,0)/'4. Billing Determinants'!$E$41*$D37,IF($E37="kW",VLOOKUP(R$4,'4. Billing Determinants'!$B$19:$O$41,5,0)/'4. Billing Determinants'!$F$41*$D37,IF($E37="Non-RPP kWh",VLOOKUP(R$4,'4. Billing Determinants'!$B$19:$O$41,6,0)/'4. Billing Determinants'!$G$41*$D37,IF($E37="Distribution Rev.",VLOOKUP(R$4,'4. Billing Determinants'!$B$19:$O$41,8,0)/'4. Billing Determinants'!$I$41*$D37, VLOOKUP(R$4,'4. Billing Determinants'!$B$19:$O$41,3,0)/'4. Billing Determinants'!$D$41*$D37))))),0)</f>
        <v>0</v>
      </c>
      <c r="S37" s="75">
        <f>IFERROR(IF(S$4="",0,IF($E37="kWh",VLOOKUP(S$4,'4. Billing Determinants'!$B$19:$O$41,4,0)/'4. Billing Determinants'!$E$41*$D37,IF($E37="kW",VLOOKUP(S$4,'4. Billing Determinants'!$B$19:$O$41,5,0)/'4. Billing Determinants'!$F$41*$D37,IF($E37="Non-RPP kWh",VLOOKUP(S$4,'4. Billing Determinants'!$B$19:$O$41,6,0)/'4. Billing Determinants'!$G$41*$D37,IF($E37="Distribution Rev.",VLOOKUP(S$4,'4. Billing Determinants'!$B$19:$O$41,8,0)/'4. Billing Determinants'!$I$41*$D37, VLOOKUP(S$4,'4. Billing Determinants'!$B$19:$O$41,3,0)/'4. Billing Determinants'!$D$41*$D37))))),0)</f>
        <v>0</v>
      </c>
      <c r="T37" s="75">
        <f>IFERROR(IF(T$4="",0,IF($E37="kWh",VLOOKUP(T$4,'4. Billing Determinants'!$B$19:$O$41,4,0)/'4. Billing Determinants'!$E$41*$D37,IF($E37="kW",VLOOKUP(T$4,'4. Billing Determinants'!$B$19:$O$41,5,0)/'4. Billing Determinants'!$F$41*$D37,IF($E37="Non-RPP kWh",VLOOKUP(T$4,'4. Billing Determinants'!$B$19:$O$41,6,0)/'4. Billing Determinants'!$G$41*$D37,IF($E37="Distribution Rev.",VLOOKUP(T$4,'4. Billing Determinants'!$B$19:$O$41,8,0)/'4. Billing Determinants'!$I$41*$D37, VLOOKUP(T$4,'4. Billing Determinants'!$B$19:$O$41,3,0)/'4. Billing Determinants'!$D$41*$D37))))),0)</f>
        <v>0</v>
      </c>
      <c r="U37" s="75">
        <f>IFERROR(IF(U$4="",0,IF($E37="kWh",VLOOKUP(U$4,'4. Billing Determinants'!$B$19:$O$41,4,0)/'4. Billing Determinants'!$E$41*$D37,IF($E37="kW",VLOOKUP(U$4,'4. Billing Determinants'!$B$19:$O$41,5,0)/'4. Billing Determinants'!$F$41*$D37,IF($E37="Non-RPP kWh",VLOOKUP(U$4,'4. Billing Determinants'!$B$19:$O$41,6,0)/'4. Billing Determinants'!$G$41*$D37,IF($E37="Distribution Rev.",VLOOKUP(U$4,'4. Billing Determinants'!$B$19:$O$41,8,0)/'4. Billing Determinants'!$I$41*$D37, VLOOKUP(U$4,'4. Billing Determinants'!$B$19:$O$41,3,0)/'4. Billing Determinants'!$D$41*$D37))))),0)</f>
        <v>0</v>
      </c>
      <c r="V37" s="75">
        <f>IFERROR(IF(V$4="",0,IF($E37="kWh",VLOOKUP(V$4,'4. Billing Determinants'!$B$19:$O$41,4,0)/'4. Billing Determinants'!$E$41*$D37,IF($E37="kW",VLOOKUP(V$4,'4. Billing Determinants'!$B$19:$O$41,5,0)/'4. Billing Determinants'!$F$41*$D37,IF($E37="Non-RPP kWh",VLOOKUP(V$4,'4. Billing Determinants'!$B$19:$O$41,6,0)/'4. Billing Determinants'!$G$41*$D37,IF($E37="Distribution Rev.",VLOOKUP(V$4,'4. Billing Determinants'!$B$19:$O$41,8,0)/'4. Billing Determinants'!$I$41*$D37, VLOOKUP(V$4,'4. Billing Determinants'!$B$19:$O$41,3,0)/'4. Billing Determinants'!$D$41*$D37))))),0)</f>
        <v>0</v>
      </c>
      <c r="W37" s="75">
        <f>IFERROR(IF(W$4="",0,IF($E37="kWh",VLOOKUP(W$4,'4. Billing Determinants'!$B$19:$O$41,4,0)/'4. Billing Determinants'!$E$41*$D37,IF($E37="kW",VLOOKUP(W$4,'4. Billing Determinants'!$B$19:$O$41,5,0)/'4. Billing Determinants'!$F$41*$D37,IF($E37="Non-RPP kWh",VLOOKUP(W$4,'4. Billing Determinants'!$B$19:$O$41,6,0)/'4. Billing Determinants'!$G$41*$D37,IF($E37="Distribution Rev.",VLOOKUP(W$4,'4. Billing Determinants'!$B$19:$O$41,8,0)/'4. Billing Determinants'!$I$41*$D37, VLOOKUP(W$4,'4. Billing Determinants'!$B$19:$O$41,3,0)/'4. Billing Determinants'!$D$41*$D37))))),0)</f>
        <v>0</v>
      </c>
      <c r="X37" s="75">
        <f>IFERROR(IF(X$4="",0,IF($E37="kWh",VLOOKUP(X$4,'4. Billing Determinants'!$B$19:$O$41,4,0)/'4. Billing Determinants'!$E$41*$D37,IF($E37="kW",VLOOKUP(X$4,'4. Billing Determinants'!$B$19:$O$41,5,0)/'4. Billing Determinants'!$F$41*$D37,IF($E37="Non-RPP kWh",VLOOKUP(X$4,'4. Billing Determinants'!$B$19:$O$41,6,0)/'4. Billing Determinants'!$G$41*$D37,IF($E37="Distribution Rev.",VLOOKUP(X$4,'4. Billing Determinants'!$B$19:$O$41,8,0)/'4. Billing Determinants'!$I$41*$D37, VLOOKUP(X$4,'4. Billing Determinants'!$B$19:$O$41,3,0)/'4. Billing Determinants'!$D$41*$D37))))),0)</f>
        <v>0</v>
      </c>
      <c r="Y37" s="75">
        <f>IFERROR(IF(Y$4="",0,IF($E37="kWh",VLOOKUP(Y$4,'4. Billing Determinants'!$B$19:$O$41,4,0)/'4. Billing Determinants'!$E$41*$D37,IF($E37="kW",VLOOKUP(Y$4,'4. Billing Determinants'!$B$19:$O$41,5,0)/'4. Billing Determinants'!$F$41*$D37,IF($E37="Non-RPP kWh",VLOOKUP(Y$4,'4. Billing Determinants'!$B$19:$O$41,6,0)/'4. Billing Determinants'!$G$41*$D37,IF($E37="Distribution Rev.",VLOOKUP(Y$4,'4. Billing Determinants'!$B$19:$O$41,8,0)/'4. Billing Determinants'!$I$41*$D37, VLOOKUP(Y$4,'4. Billing Determinants'!$B$19:$O$41,3,0)/'4. Billing Determinants'!$D$41*$D37))))),0)</f>
        <v>0</v>
      </c>
    </row>
    <row r="38" spans="1:25" x14ac:dyDescent="0.2">
      <c r="B38" s="73" t="s">
        <v>7</v>
      </c>
      <c r="C38" s="74">
        <v>2425</v>
      </c>
      <c r="D38" s="75">
        <f>'2. 2013 Continuity Schedule'!DC61</f>
        <v>0</v>
      </c>
      <c r="E38" s="144"/>
      <c r="F38" s="75">
        <f>IFERROR(IF(F$4="",0,IF($E38="kWh",VLOOKUP(F$4,'4. Billing Determinants'!$B$19:$O$41,4,0)/'4. Billing Determinants'!$E$41*$D38,IF($E38="kW",VLOOKUP(F$4,'4. Billing Determinants'!$B$19:$O$41,5,0)/'4. Billing Determinants'!$F$41*$D38,IF($E38="Non-RPP kWh",VLOOKUP(F$4,'4. Billing Determinants'!$B$19:$O$41,6,0)/'4. Billing Determinants'!$G$41*$D38,IF($E38="Distribution Rev.",VLOOKUP(F$4,'4. Billing Determinants'!$B$19:$O$41,8,0)/'4. Billing Determinants'!$I$41*$D38, VLOOKUP(F$4,'4. Billing Determinants'!$B$19:$O$41,3,0)/'4. Billing Determinants'!$D$41*$D38))))),0)</f>
        <v>0</v>
      </c>
      <c r="G38" s="75">
        <f>IFERROR(IF(G$4="",0,IF($E38="kWh",VLOOKUP(G$4,'4. Billing Determinants'!$B$19:$O$41,4,0)/'4. Billing Determinants'!$E$41*$D38,IF($E38="kW",VLOOKUP(G$4,'4. Billing Determinants'!$B$19:$O$41,5,0)/'4. Billing Determinants'!$F$41*$D38,IF($E38="Non-RPP kWh",VLOOKUP(G$4,'4. Billing Determinants'!$B$19:$O$41,6,0)/'4. Billing Determinants'!$G$41*$D38,IF($E38="Distribution Rev.",VLOOKUP(G$4,'4. Billing Determinants'!$B$19:$O$41,8,0)/'4. Billing Determinants'!$I$41*$D38, VLOOKUP(G$4,'4. Billing Determinants'!$B$19:$O$41,3,0)/'4. Billing Determinants'!$D$41*$D38))))),0)</f>
        <v>0</v>
      </c>
      <c r="H38" s="75">
        <f>IFERROR(IF(H$4="",0,IF($E38="kWh",VLOOKUP(H$4,'4. Billing Determinants'!$B$19:$O$41,4,0)/'4. Billing Determinants'!$E$41*$D38,IF($E38="kW",VLOOKUP(H$4,'4. Billing Determinants'!$B$19:$O$41,5,0)/'4. Billing Determinants'!$F$41*$D38,IF($E38="Non-RPP kWh",VLOOKUP(H$4,'4. Billing Determinants'!$B$19:$O$41,6,0)/'4. Billing Determinants'!$G$41*$D38,IF($E38="Distribution Rev.",VLOOKUP(H$4,'4. Billing Determinants'!$B$19:$O$41,8,0)/'4. Billing Determinants'!$I$41*$D38, VLOOKUP(H$4,'4. Billing Determinants'!$B$19:$O$41,3,0)/'4. Billing Determinants'!$D$41*$D38))))),0)</f>
        <v>0</v>
      </c>
      <c r="I38" s="75">
        <f>IFERROR(IF(I$4="",0,IF($E38="kWh",VLOOKUP(I$4,'4. Billing Determinants'!$B$19:$O$41,4,0)/'4. Billing Determinants'!$E$41*$D38,IF($E38="kW",VLOOKUP(I$4,'4. Billing Determinants'!$B$19:$O$41,5,0)/'4. Billing Determinants'!$F$41*$D38,IF($E38="Non-RPP kWh",VLOOKUP(I$4,'4. Billing Determinants'!$B$19:$O$41,6,0)/'4. Billing Determinants'!$G$41*$D38,IF($E38="Distribution Rev.",VLOOKUP(I$4,'4. Billing Determinants'!$B$19:$O$41,8,0)/'4. Billing Determinants'!$I$41*$D38, VLOOKUP(I$4,'4. Billing Determinants'!$B$19:$O$41,3,0)/'4. Billing Determinants'!$D$41*$D38))))),0)</f>
        <v>0</v>
      </c>
      <c r="J38" s="75">
        <f>IFERROR(IF(J$4="",0,IF($E38="kWh",VLOOKUP(J$4,'4. Billing Determinants'!$B$19:$O$41,4,0)/'4. Billing Determinants'!$E$41*$D38,IF($E38="kW",VLOOKUP(J$4,'4. Billing Determinants'!$B$19:$O$41,5,0)/'4. Billing Determinants'!$F$41*$D38,IF($E38="Non-RPP kWh",VLOOKUP(J$4,'4. Billing Determinants'!$B$19:$O$41,6,0)/'4. Billing Determinants'!$G$41*$D38,IF($E38="Distribution Rev.",VLOOKUP(J$4,'4. Billing Determinants'!$B$19:$O$41,8,0)/'4. Billing Determinants'!$I$41*$D38, VLOOKUP(J$4,'4. Billing Determinants'!$B$19:$O$41,3,0)/'4. Billing Determinants'!$D$41*$D38))))),0)</f>
        <v>0</v>
      </c>
      <c r="K38" s="75">
        <f>IFERROR(IF(K$4="",0,IF($E38="kWh",VLOOKUP(K$4,'4. Billing Determinants'!$B$19:$O$41,4,0)/'4. Billing Determinants'!$E$41*$D38,IF($E38="kW",VLOOKUP(K$4,'4. Billing Determinants'!$B$19:$O$41,5,0)/'4. Billing Determinants'!$F$41*$D38,IF($E38="Non-RPP kWh",VLOOKUP(K$4,'4. Billing Determinants'!$B$19:$O$41,6,0)/'4. Billing Determinants'!$G$41*$D38,IF($E38="Distribution Rev.",VLOOKUP(K$4,'4. Billing Determinants'!$B$19:$O$41,8,0)/'4. Billing Determinants'!$I$41*$D38, VLOOKUP(K$4,'4. Billing Determinants'!$B$19:$O$41,3,0)/'4. Billing Determinants'!$D$41*$D38))))),0)</f>
        <v>0</v>
      </c>
      <c r="L38" s="75">
        <f>IFERROR(IF(L$4="",0,IF($E38="kWh",VLOOKUP(L$4,'4. Billing Determinants'!$B$19:$O$41,4,0)/'4. Billing Determinants'!$E$41*$D38,IF($E38="kW",VLOOKUP(L$4,'4. Billing Determinants'!$B$19:$O$41,5,0)/'4. Billing Determinants'!$F$41*$D38,IF($E38="Non-RPP kWh",VLOOKUP(L$4,'4. Billing Determinants'!$B$19:$O$41,6,0)/'4. Billing Determinants'!$G$41*$D38,IF($E38="Distribution Rev.",VLOOKUP(L$4,'4. Billing Determinants'!$B$19:$O$41,8,0)/'4. Billing Determinants'!$I$41*$D38, VLOOKUP(L$4,'4. Billing Determinants'!$B$19:$O$41,3,0)/'4. Billing Determinants'!$D$41*$D38))))),0)</f>
        <v>0</v>
      </c>
      <c r="M38" s="75">
        <f>IFERROR(IF(M$4="",0,IF($E38="kWh",VLOOKUP(M$4,'4. Billing Determinants'!$B$19:$O$41,4,0)/'4. Billing Determinants'!$E$41*$D38,IF($E38="kW",VLOOKUP(M$4,'4. Billing Determinants'!$B$19:$O$41,5,0)/'4. Billing Determinants'!$F$41*$D38,IF($E38="Non-RPP kWh",VLOOKUP(M$4,'4. Billing Determinants'!$B$19:$O$41,6,0)/'4. Billing Determinants'!$G$41*$D38,IF($E38="Distribution Rev.",VLOOKUP(M$4,'4. Billing Determinants'!$B$19:$O$41,8,0)/'4. Billing Determinants'!$I$41*$D38, VLOOKUP(M$4,'4. Billing Determinants'!$B$19:$O$41,3,0)/'4. Billing Determinants'!$D$41*$D38))))),0)</f>
        <v>0</v>
      </c>
      <c r="N38" s="75">
        <f>IFERROR(IF(N$4="",0,IF($E38="kWh",VLOOKUP(N$4,'4. Billing Determinants'!$B$19:$O$41,4,0)/'4. Billing Determinants'!$E$41*$D38,IF($E38="kW",VLOOKUP(N$4,'4. Billing Determinants'!$B$19:$O$41,5,0)/'4. Billing Determinants'!$F$41*$D38,IF($E38="Non-RPP kWh",VLOOKUP(N$4,'4. Billing Determinants'!$B$19:$O$41,6,0)/'4. Billing Determinants'!$G$41*$D38,IF($E38="Distribution Rev.",VLOOKUP(N$4,'4. Billing Determinants'!$B$19:$O$41,8,0)/'4. Billing Determinants'!$I$41*$D38, VLOOKUP(N$4,'4. Billing Determinants'!$B$19:$O$41,3,0)/'4. Billing Determinants'!$D$41*$D38))))),0)</f>
        <v>0</v>
      </c>
      <c r="O38" s="75">
        <f>IFERROR(IF(O$4="",0,IF($E38="kWh",VLOOKUP(O$4,'4. Billing Determinants'!$B$19:$O$41,4,0)/'4. Billing Determinants'!$E$41*$D38,IF($E38="kW",VLOOKUP(O$4,'4. Billing Determinants'!$B$19:$O$41,5,0)/'4. Billing Determinants'!$F$41*$D38,IF($E38="Non-RPP kWh",VLOOKUP(O$4,'4. Billing Determinants'!$B$19:$O$41,6,0)/'4. Billing Determinants'!$G$41*$D38,IF($E38="Distribution Rev.",VLOOKUP(O$4,'4. Billing Determinants'!$B$19:$O$41,8,0)/'4. Billing Determinants'!$I$41*$D38, VLOOKUP(O$4,'4. Billing Determinants'!$B$19:$O$41,3,0)/'4. Billing Determinants'!$D$41*$D38))))),0)</f>
        <v>0</v>
      </c>
      <c r="P38" s="75">
        <f>IFERROR(IF(P$4="",0,IF($E38="kWh",VLOOKUP(P$4,'4. Billing Determinants'!$B$19:$O$41,4,0)/'4. Billing Determinants'!$E$41*$D38,IF($E38="kW",VLOOKUP(P$4,'4. Billing Determinants'!$B$19:$O$41,5,0)/'4. Billing Determinants'!$F$41*$D38,IF($E38="Non-RPP kWh",VLOOKUP(P$4,'4. Billing Determinants'!$B$19:$O$41,6,0)/'4. Billing Determinants'!$G$41*$D38,IF($E38="Distribution Rev.",VLOOKUP(P$4,'4. Billing Determinants'!$B$19:$O$41,8,0)/'4. Billing Determinants'!$I$41*$D38, VLOOKUP(P$4,'4. Billing Determinants'!$B$19:$O$41,3,0)/'4. Billing Determinants'!$D$41*$D38))))),0)</f>
        <v>0</v>
      </c>
      <c r="Q38" s="75">
        <f>IFERROR(IF(Q$4="",0,IF($E38="kWh",VLOOKUP(Q$4,'4. Billing Determinants'!$B$19:$O$41,4,0)/'4. Billing Determinants'!$E$41*$D38,IF($E38="kW",VLOOKUP(Q$4,'4. Billing Determinants'!$B$19:$O$41,5,0)/'4. Billing Determinants'!$F$41*$D38,IF($E38="Non-RPP kWh",VLOOKUP(Q$4,'4. Billing Determinants'!$B$19:$O$41,6,0)/'4. Billing Determinants'!$G$41*$D38,IF($E38="Distribution Rev.",VLOOKUP(Q$4,'4. Billing Determinants'!$B$19:$O$41,8,0)/'4. Billing Determinants'!$I$41*$D38, VLOOKUP(Q$4,'4. Billing Determinants'!$B$19:$O$41,3,0)/'4. Billing Determinants'!$D$41*$D38))))),0)</f>
        <v>0</v>
      </c>
      <c r="R38" s="75">
        <f>IFERROR(IF(R$4="",0,IF($E38="kWh",VLOOKUP(R$4,'4. Billing Determinants'!$B$19:$O$41,4,0)/'4. Billing Determinants'!$E$41*$D38,IF($E38="kW",VLOOKUP(R$4,'4. Billing Determinants'!$B$19:$O$41,5,0)/'4. Billing Determinants'!$F$41*$D38,IF($E38="Non-RPP kWh",VLOOKUP(R$4,'4. Billing Determinants'!$B$19:$O$41,6,0)/'4. Billing Determinants'!$G$41*$D38,IF($E38="Distribution Rev.",VLOOKUP(R$4,'4. Billing Determinants'!$B$19:$O$41,8,0)/'4. Billing Determinants'!$I$41*$D38, VLOOKUP(R$4,'4. Billing Determinants'!$B$19:$O$41,3,0)/'4. Billing Determinants'!$D$41*$D38))))),0)</f>
        <v>0</v>
      </c>
      <c r="S38" s="75">
        <f>IFERROR(IF(S$4="",0,IF($E38="kWh",VLOOKUP(S$4,'4. Billing Determinants'!$B$19:$O$41,4,0)/'4. Billing Determinants'!$E$41*$D38,IF($E38="kW",VLOOKUP(S$4,'4. Billing Determinants'!$B$19:$O$41,5,0)/'4. Billing Determinants'!$F$41*$D38,IF($E38="Non-RPP kWh",VLOOKUP(S$4,'4. Billing Determinants'!$B$19:$O$41,6,0)/'4. Billing Determinants'!$G$41*$D38,IF($E38="Distribution Rev.",VLOOKUP(S$4,'4. Billing Determinants'!$B$19:$O$41,8,0)/'4. Billing Determinants'!$I$41*$D38, VLOOKUP(S$4,'4. Billing Determinants'!$B$19:$O$41,3,0)/'4. Billing Determinants'!$D$41*$D38))))),0)</f>
        <v>0</v>
      </c>
      <c r="T38" s="75">
        <f>IFERROR(IF(T$4="",0,IF($E38="kWh",VLOOKUP(T$4,'4. Billing Determinants'!$B$19:$O$41,4,0)/'4. Billing Determinants'!$E$41*$D38,IF($E38="kW",VLOOKUP(T$4,'4. Billing Determinants'!$B$19:$O$41,5,0)/'4. Billing Determinants'!$F$41*$D38,IF($E38="Non-RPP kWh",VLOOKUP(T$4,'4. Billing Determinants'!$B$19:$O$41,6,0)/'4. Billing Determinants'!$G$41*$D38,IF($E38="Distribution Rev.",VLOOKUP(T$4,'4. Billing Determinants'!$B$19:$O$41,8,0)/'4. Billing Determinants'!$I$41*$D38, VLOOKUP(T$4,'4. Billing Determinants'!$B$19:$O$41,3,0)/'4. Billing Determinants'!$D$41*$D38))))),0)</f>
        <v>0</v>
      </c>
      <c r="U38" s="75">
        <f>IFERROR(IF(U$4="",0,IF($E38="kWh",VLOOKUP(U$4,'4. Billing Determinants'!$B$19:$O$41,4,0)/'4. Billing Determinants'!$E$41*$D38,IF($E38="kW",VLOOKUP(U$4,'4. Billing Determinants'!$B$19:$O$41,5,0)/'4. Billing Determinants'!$F$41*$D38,IF($E38="Non-RPP kWh",VLOOKUP(U$4,'4. Billing Determinants'!$B$19:$O$41,6,0)/'4. Billing Determinants'!$G$41*$D38,IF($E38="Distribution Rev.",VLOOKUP(U$4,'4. Billing Determinants'!$B$19:$O$41,8,0)/'4. Billing Determinants'!$I$41*$D38, VLOOKUP(U$4,'4. Billing Determinants'!$B$19:$O$41,3,0)/'4. Billing Determinants'!$D$41*$D38))))),0)</f>
        <v>0</v>
      </c>
      <c r="V38" s="75">
        <f>IFERROR(IF(V$4="",0,IF($E38="kWh",VLOOKUP(V$4,'4. Billing Determinants'!$B$19:$O$41,4,0)/'4. Billing Determinants'!$E$41*$D38,IF($E38="kW",VLOOKUP(V$4,'4. Billing Determinants'!$B$19:$O$41,5,0)/'4. Billing Determinants'!$F$41*$D38,IF($E38="Non-RPP kWh",VLOOKUP(V$4,'4. Billing Determinants'!$B$19:$O$41,6,0)/'4. Billing Determinants'!$G$41*$D38,IF($E38="Distribution Rev.",VLOOKUP(V$4,'4. Billing Determinants'!$B$19:$O$41,8,0)/'4. Billing Determinants'!$I$41*$D38, VLOOKUP(V$4,'4. Billing Determinants'!$B$19:$O$41,3,0)/'4. Billing Determinants'!$D$41*$D38))))),0)</f>
        <v>0</v>
      </c>
      <c r="W38" s="75">
        <f>IFERROR(IF(W$4="",0,IF($E38="kWh",VLOOKUP(W$4,'4. Billing Determinants'!$B$19:$O$41,4,0)/'4. Billing Determinants'!$E$41*$D38,IF($E38="kW",VLOOKUP(W$4,'4. Billing Determinants'!$B$19:$O$41,5,0)/'4. Billing Determinants'!$F$41*$D38,IF($E38="Non-RPP kWh",VLOOKUP(W$4,'4. Billing Determinants'!$B$19:$O$41,6,0)/'4. Billing Determinants'!$G$41*$D38,IF($E38="Distribution Rev.",VLOOKUP(W$4,'4. Billing Determinants'!$B$19:$O$41,8,0)/'4. Billing Determinants'!$I$41*$D38, VLOOKUP(W$4,'4. Billing Determinants'!$B$19:$O$41,3,0)/'4. Billing Determinants'!$D$41*$D38))))),0)</f>
        <v>0</v>
      </c>
      <c r="X38" s="75">
        <f>IFERROR(IF(X$4="",0,IF($E38="kWh",VLOOKUP(X$4,'4. Billing Determinants'!$B$19:$O$41,4,0)/'4. Billing Determinants'!$E$41*$D38,IF($E38="kW",VLOOKUP(X$4,'4. Billing Determinants'!$B$19:$O$41,5,0)/'4. Billing Determinants'!$F$41*$D38,IF($E38="Non-RPP kWh",VLOOKUP(X$4,'4. Billing Determinants'!$B$19:$O$41,6,0)/'4. Billing Determinants'!$G$41*$D38,IF($E38="Distribution Rev.",VLOOKUP(X$4,'4. Billing Determinants'!$B$19:$O$41,8,0)/'4. Billing Determinants'!$I$41*$D38, VLOOKUP(X$4,'4. Billing Determinants'!$B$19:$O$41,3,0)/'4. Billing Determinants'!$D$41*$D38))))),0)</f>
        <v>0</v>
      </c>
      <c r="Y38" s="75">
        <f>IFERROR(IF(Y$4="",0,IF($E38="kWh",VLOOKUP(Y$4,'4. Billing Determinants'!$B$19:$O$41,4,0)/'4. Billing Determinants'!$E$41*$D38,IF($E38="kW",VLOOKUP(Y$4,'4. Billing Determinants'!$B$19:$O$41,5,0)/'4. Billing Determinants'!$F$41*$D38,IF($E38="Non-RPP kWh",VLOOKUP(Y$4,'4. Billing Determinants'!$B$19:$O$41,6,0)/'4. Billing Determinants'!$G$41*$D38,IF($E38="Distribution Rev.",VLOOKUP(Y$4,'4. Billing Determinants'!$B$19:$O$41,8,0)/'4. Billing Determinants'!$I$41*$D38, VLOOKUP(Y$4,'4. Billing Determinants'!$B$19:$O$41,3,0)/'4. Billing Determinants'!$D$41*$D38))))),0)</f>
        <v>0</v>
      </c>
    </row>
    <row r="39" spans="1:25" s="61" customFormat="1" x14ac:dyDescent="0.2">
      <c r="A39" s="60"/>
      <c r="B39" s="93" t="s">
        <v>156</v>
      </c>
      <c r="C39" s="95"/>
      <c r="D39" s="94">
        <f>SUM(D18:D38)</f>
        <v>4728.8520089999993</v>
      </c>
      <c r="E39" s="95"/>
      <c r="F39" s="94">
        <f>SUM(F18:F38)</f>
        <v>2028.0031081787786</v>
      </c>
      <c r="G39" s="94">
        <f t="shared" ref="G39:Y39" si="1">SUM(G18:G38)</f>
        <v>685.03628110901752</v>
      </c>
      <c r="H39" s="94">
        <f t="shared" si="1"/>
        <v>1962.8887545778882</v>
      </c>
      <c r="I39" s="94">
        <f t="shared" si="1"/>
        <v>0.38482675053957088</v>
      </c>
      <c r="J39" s="94">
        <f t="shared" si="1"/>
        <v>52.539038383775775</v>
      </c>
      <c r="K39" s="94">
        <f t="shared" si="1"/>
        <v>0</v>
      </c>
      <c r="L39" s="94">
        <f t="shared" si="1"/>
        <v>0</v>
      </c>
      <c r="M39" s="94">
        <f t="shared" si="1"/>
        <v>0</v>
      </c>
      <c r="N39" s="94">
        <f t="shared" si="1"/>
        <v>0</v>
      </c>
      <c r="O39" s="94">
        <f t="shared" si="1"/>
        <v>0</v>
      </c>
      <c r="P39" s="94">
        <f t="shared" si="1"/>
        <v>0</v>
      </c>
      <c r="Q39" s="94">
        <f t="shared" si="1"/>
        <v>0</v>
      </c>
      <c r="R39" s="94">
        <f t="shared" si="1"/>
        <v>0</v>
      </c>
      <c r="S39" s="94">
        <f t="shared" si="1"/>
        <v>0</v>
      </c>
      <c r="T39" s="94">
        <f t="shared" si="1"/>
        <v>0</v>
      </c>
      <c r="U39" s="94">
        <f t="shared" si="1"/>
        <v>0</v>
      </c>
      <c r="V39" s="94">
        <f t="shared" si="1"/>
        <v>0</v>
      </c>
      <c r="W39" s="94">
        <f t="shared" si="1"/>
        <v>0</v>
      </c>
      <c r="X39" s="94">
        <f t="shared" si="1"/>
        <v>0</v>
      </c>
      <c r="Y39" s="94">
        <f t="shared" si="1"/>
        <v>0</v>
      </c>
    </row>
    <row r="40" spans="1:25" s="81" customFormat="1" x14ac:dyDescent="0.2">
      <c r="B40" s="82"/>
      <c r="C40" s="83"/>
      <c r="D40" s="84"/>
      <c r="E40" s="89"/>
      <c r="F40" s="84"/>
      <c r="G40" s="84"/>
      <c r="H40" s="84"/>
      <c r="I40" s="84"/>
      <c r="J40" s="84"/>
      <c r="K40" s="84"/>
      <c r="L40" s="84"/>
      <c r="M40" s="84"/>
      <c r="N40" s="84"/>
      <c r="O40" s="84"/>
      <c r="P40" s="84"/>
      <c r="Q40" s="84"/>
      <c r="R40" s="84"/>
      <c r="S40" s="84"/>
      <c r="T40" s="84"/>
      <c r="U40" s="84"/>
      <c r="V40" s="84"/>
      <c r="W40" s="84"/>
      <c r="X40" s="84"/>
      <c r="Y40" s="84"/>
    </row>
    <row r="41" spans="1:25" x14ac:dyDescent="0.2">
      <c r="B41" s="90" t="s">
        <v>16</v>
      </c>
      <c r="C41" s="88">
        <v>1562</v>
      </c>
      <c r="D41" s="75">
        <f>'2. 2013 Continuity Schedule'!DC65</f>
        <v>0</v>
      </c>
      <c r="E41" s="144"/>
      <c r="F41" s="75">
        <f>IFERROR(IF(F$4="",0,IF($E41="kWh",VLOOKUP(F$4,'4. Billing Determinants'!$B$19:$O$41,4,0)/'4. Billing Determinants'!$E$41*$D41,IF($E41="kW",VLOOKUP(F$4,'4. Billing Determinants'!$B$19:$O$41,5,0)/'4. Billing Determinants'!$F$41*$D41,IF($E41="Non-RPP kWh",VLOOKUP(F$4,'4. Billing Determinants'!$B$19:$O$41,6,0)/'4. Billing Determinants'!$G$41*$D41,IF($E41="Distribution Rev.",VLOOKUP(F$4,'4. Billing Determinants'!$B$19:$O$41,8,0)/'4. Billing Determinants'!$I$41*$D41, VLOOKUP(F$4,'4. Billing Determinants'!$B$19:$O$41,3,0)/'4. Billing Determinants'!$D$41*$D41))))),0)</f>
        <v>0</v>
      </c>
      <c r="G41" s="75">
        <f>IFERROR(IF(G$4="",0,IF($E41="kWh",VLOOKUP(G$4,'4. Billing Determinants'!$B$19:$O$41,4,0)/'4. Billing Determinants'!$E$41*$D41,IF($E41="kW",VLOOKUP(G$4,'4. Billing Determinants'!$B$19:$O$41,5,0)/'4. Billing Determinants'!$F$41*$D41,IF($E41="Non-RPP kWh",VLOOKUP(G$4,'4. Billing Determinants'!$B$19:$O$41,6,0)/'4. Billing Determinants'!$G$41*$D41,IF($E41="Distribution Rev.",VLOOKUP(G$4,'4. Billing Determinants'!$B$19:$O$41,8,0)/'4. Billing Determinants'!$I$41*$D41, VLOOKUP(G$4,'4. Billing Determinants'!$B$19:$O$41,3,0)/'4. Billing Determinants'!$D$41*$D41))))),0)</f>
        <v>0</v>
      </c>
      <c r="H41" s="75">
        <f>IFERROR(IF(H$4="",0,IF($E41="kWh",VLOOKUP(H$4,'4. Billing Determinants'!$B$19:$O$41,4,0)/'4. Billing Determinants'!$E$41*$D41,IF($E41="kW",VLOOKUP(H$4,'4. Billing Determinants'!$B$19:$O$41,5,0)/'4. Billing Determinants'!$F$41*$D41,IF($E41="Non-RPP kWh",VLOOKUP(H$4,'4. Billing Determinants'!$B$19:$O$41,6,0)/'4. Billing Determinants'!$G$41*$D41,IF($E41="Distribution Rev.",VLOOKUP(H$4,'4. Billing Determinants'!$B$19:$O$41,8,0)/'4. Billing Determinants'!$I$41*$D41, VLOOKUP(H$4,'4. Billing Determinants'!$B$19:$O$41,3,0)/'4. Billing Determinants'!$D$41*$D41))))),0)</f>
        <v>0</v>
      </c>
      <c r="I41" s="75">
        <f>IFERROR(IF(I$4="",0,IF($E41="kWh",VLOOKUP(I$4,'4. Billing Determinants'!$B$19:$O$41,4,0)/'4. Billing Determinants'!$E$41*$D41,IF($E41="kW",VLOOKUP(I$4,'4. Billing Determinants'!$B$19:$O$41,5,0)/'4. Billing Determinants'!$F$41*$D41,IF($E41="Non-RPP kWh",VLOOKUP(I$4,'4. Billing Determinants'!$B$19:$O$41,6,0)/'4. Billing Determinants'!$G$41*$D41,IF($E41="Distribution Rev.",VLOOKUP(I$4,'4. Billing Determinants'!$B$19:$O$41,8,0)/'4. Billing Determinants'!$I$41*$D41, VLOOKUP(I$4,'4. Billing Determinants'!$B$19:$O$41,3,0)/'4. Billing Determinants'!$D$41*$D41))))),0)</f>
        <v>0</v>
      </c>
      <c r="J41" s="75">
        <f>IFERROR(IF(J$4="",0,IF($E41="kWh",VLOOKUP(J$4,'4. Billing Determinants'!$B$19:$O$41,4,0)/'4. Billing Determinants'!$E$41*$D41,IF($E41="kW",VLOOKUP(J$4,'4. Billing Determinants'!$B$19:$O$41,5,0)/'4. Billing Determinants'!$F$41*$D41,IF($E41="Non-RPP kWh",VLOOKUP(J$4,'4. Billing Determinants'!$B$19:$O$41,6,0)/'4. Billing Determinants'!$G$41*$D41,IF($E41="Distribution Rev.",VLOOKUP(J$4,'4. Billing Determinants'!$B$19:$O$41,8,0)/'4. Billing Determinants'!$I$41*$D41, VLOOKUP(J$4,'4. Billing Determinants'!$B$19:$O$41,3,0)/'4. Billing Determinants'!$D$41*$D41))))),0)</f>
        <v>0</v>
      </c>
      <c r="K41" s="75">
        <f>IFERROR(IF(K$4="",0,IF($E41="kWh",VLOOKUP(K$4,'4. Billing Determinants'!$B$19:$O$41,4,0)/'4. Billing Determinants'!$E$41*$D41,IF($E41="kW",VLOOKUP(K$4,'4. Billing Determinants'!$B$19:$O$41,5,0)/'4. Billing Determinants'!$F$41*$D41,IF($E41="Non-RPP kWh",VLOOKUP(K$4,'4. Billing Determinants'!$B$19:$O$41,6,0)/'4. Billing Determinants'!$G$41*$D41,IF($E41="Distribution Rev.",VLOOKUP(K$4,'4. Billing Determinants'!$B$19:$O$41,8,0)/'4. Billing Determinants'!$I$41*$D41, VLOOKUP(K$4,'4. Billing Determinants'!$B$19:$O$41,3,0)/'4. Billing Determinants'!$D$41*$D41))))),0)</f>
        <v>0</v>
      </c>
      <c r="L41" s="75">
        <f>IFERROR(IF(L$4="",0,IF($E41="kWh",VLOOKUP(L$4,'4. Billing Determinants'!$B$19:$O$41,4,0)/'4. Billing Determinants'!$E$41*$D41,IF($E41="kW",VLOOKUP(L$4,'4. Billing Determinants'!$B$19:$O$41,5,0)/'4. Billing Determinants'!$F$41*$D41,IF($E41="Non-RPP kWh",VLOOKUP(L$4,'4. Billing Determinants'!$B$19:$O$41,6,0)/'4. Billing Determinants'!$G$41*$D41,IF($E41="Distribution Rev.",VLOOKUP(L$4,'4. Billing Determinants'!$B$19:$O$41,8,0)/'4. Billing Determinants'!$I$41*$D41, VLOOKUP(L$4,'4. Billing Determinants'!$B$19:$O$41,3,0)/'4. Billing Determinants'!$D$41*$D41))))),0)</f>
        <v>0</v>
      </c>
      <c r="M41" s="75">
        <f>IFERROR(IF(M$4="",0,IF($E41="kWh",VLOOKUP(M$4,'4. Billing Determinants'!$B$19:$O$41,4,0)/'4. Billing Determinants'!$E$41*$D41,IF($E41="kW",VLOOKUP(M$4,'4. Billing Determinants'!$B$19:$O$41,5,0)/'4. Billing Determinants'!$F$41*$D41,IF($E41="Non-RPP kWh",VLOOKUP(M$4,'4. Billing Determinants'!$B$19:$O$41,6,0)/'4. Billing Determinants'!$G$41*$D41,IF($E41="Distribution Rev.",VLOOKUP(M$4,'4. Billing Determinants'!$B$19:$O$41,8,0)/'4. Billing Determinants'!$I$41*$D41, VLOOKUP(M$4,'4. Billing Determinants'!$B$19:$O$41,3,0)/'4. Billing Determinants'!$D$41*$D41))))),0)</f>
        <v>0</v>
      </c>
      <c r="N41" s="75">
        <f>IFERROR(IF(N$4="",0,IF($E41="kWh",VLOOKUP(N$4,'4. Billing Determinants'!$B$19:$O$41,4,0)/'4. Billing Determinants'!$E$41*$D41,IF($E41="kW",VLOOKUP(N$4,'4. Billing Determinants'!$B$19:$O$41,5,0)/'4. Billing Determinants'!$F$41*$D41,IF($E41="Non-RPP kWh",VLOOKUP(N$4,'4. Billing Determinants'!$B$19:$O$41,6,0)/'4. Billing Determinants'!$G$41*$D41,IF($E41="Distribution Rev.",VLOOKUP(N$4,'4. Billing Determinants'!$B$19:$O$41,8,0)/'4. Billing Determinants'!$I$41*$D41, VLOOKUP(N$4,'4. Billing Determinants'!$B$19:$O$41,3,0)/'4. Billing Determinants'!$D$41*$D41))))),0)</f>
        <v>0</v>
      </c>
      <c r="O41" s="75">
        <f>IFERROR(IF(O$4="",0,IF($E41="kWh",VLOOKUP(O$4,'4. Billing Determinants'!$B$19:$O$41,4,0)/'4. Billing Determinants'!$E$41*$D41,IF($E41="kW",VLOOKUP(O$4,'4. Billing Determinants'!$B$19:$O$41,5,0)/'4. Billing Determinants'!$F$41*$D41,IF($E41="Non-RPP kWh",VLOOKUP(O$4,'4. Billing Determinants'!$B$19:$O$41,6,0)/'4. Billing Determinants'!$G$41*$D41,IF($E41="Distribution Rev.",VLOOKUP(O$4,'4. Billing Determinants'!$B$19:$O$41,8,0)/'4. Billing Determinants'!$I$41*$D41, VLOOKUP(O$4,'4. Billing Determinants'!$B$19:$O$41,3,0)/'4. Billing Determinants'!$D$41*$D41))))),0)</f>
        <v>0</v>
      </c>
      <c r="P41" s="75">
        <f>IFERROR(IF(P$4="",0,IF($E41="kWh",VLOOKUP(P$4,'4. Billing Determinants'!$B$19:$O$41,4,0)/'4. Billing Determinants'!$E$41*$D41,IF($E41="kW",VLOOKUP(P$4,'4. Billing Determinants'!$B$19:$O$41,5,0)/'4. Billing Determinants'!$F$41*$D41,IF($E41="Non-RPP kWh",VLOOKUP(P$4,'4. Billing Determinants'!$B$19:$O$41,6,0)/'4. Billing Determinants'!$G$41*$D41,IF($E41="Distribution Rev.",VLOOKUP(P$4,'4. Billing Determinants'!$B$19:$O$41,8,0)/'4. Billing Determinants'!$I$41*$D41, VLOOKUP(P$4,'4. Billing Determinants'!$B$19:$O$41,3,0)/'4. Billing Determinants'!$D$41*$D41))))),0)</f>
        <v>0</v>
      </c>
      <c r="Q41" s="75">
        <f>IFERROR(IF(Q$4="",0,IF($E41="kWh",VLOOKUP(Q$4,'4. Billing Determinants'!$B$19:$O$41,4,0)/'4. Billing Determinants'!$E$41*$D41,IF($E41="kW",VLOOKUP(Q$4,'4. Billing Determinants'!$B$19:$O$41,5,0)/'4. Billing Determinants'!$F$41*$D41,IF($E41="Non-RPP kWh",VLOOKUP(Q$4,'4. Billing Determinants'!$B$19:$O$41,6,0)/'4. Billing Determinants'!$G$41*$D41,IF($E41="Distribution Rev.",VLOOKUP(Q$4,'4. Billing Determinants'!$B$19:$O$41,8,0)/'4. Billing Determinants'!$I$41*$D41, VLOOKUP(Q$4,'4. Billing Determinants'!$B$19:$O$41,3,0)/'4. Billing Determinants'!$D$41*$D41))))),0)</f>
        <v>0</v>
      </c>
      <c r="R41" s="75">
        <f>IFERROR(IF(R$4="",0,IF($E41="kWh",VLOOKUP(R$4,'4. Billing Determinants'!$B$19:$O$41,4,0)/'4. Billing Determinants'!$E$41*$D41,IF($E41="kW",VLOOKUP(R$4,'4. Billing Determinants'!$B$19:$O$41,5,0)/'4. Billing Determinants'!$F$41*$D41,IF($E41="Non-RPP kWh",VLOOKUP(R$4,'4. Billing Determinants'!$B$19:$O$41,6,0)/'4. Billing Determinants'!$G$41*$D41,IF($E41="Distribution Rev.",VLOOKUP(R$4,'4. Billing Determinants'!$B$19:$O$41,8,0)/'4. Billing Determinants'!$I$41*$D41, VLOOKUP(R$4,'4. Billing Determinants'!$B$19:$O$41,3,0)/'4. Billing Determinants'!$D$41*$D41))))),0)</f>
        <v>0</v>
      </c>
      <c r="S41" s="75">
        <f>IFERROR(IF(S$4="",0,IF($E41="kWh",VLOOKUP(S$4,'4. Billing Determinants'!$B$19:$O$41,4,0)/'4. Billing Determinants'!$E$41*$D41,IF($E41="kW",VLOOKUP(S$4,'4. Billing Determinants'!$B$19:$O$41,5,0)/'4. Billing Determinants'!$F$41*$D41,IF($E41="Non-RPP kWh",VLOOKUP(S$4,'4. Billing Determinants'!$B$19:$O$41,6,0)/'4. Billing Determinants'!$G$41*$D41,IF($E41="Distribution Rev.",VLOOKUP(S$4,'4. Billing Determinants'!$B$19:$O$41,8,0)/'4. Billing Determinants'!$I$41*$D41, VLOOKUP(S$4,'4. Billing Determinants'!$B$19:$O$41,3,0)/'4. Billing Determinants'!$D$41*$D41))))),0)</f>
        <v>0</v>
      </c>
      <c r="T41" s="75">
        <f>IFERROR(IF(T$4="",0,IF($E41="kWh",VLOOKUP(T$4,'4. Billing Determinants'!$B$19:$O$41,4,0)/'4. Billing Determinants'!$E$41*$D41,IF($E41="kW",VLOOKUP(T$4,'4. Billing Determinants'!$B$19:$O$41,5,0)/'4. Billing Determinants'!$F$41*$D41,IF($E41="Non-RPP kWh",VLOOKUP(T$4,'4. Billing Determinants'!$B$19:$O$41,6,0)/'4. Billing Determinants'!$G$41*$D41,IF($E41="Distribution Rev.",VLOOKUP(T$4,'4. Billing Determinants'!$B$19:$O$41,8,0)/'4. Billing Determinants'!$I$41*$D41, VLOOKUP(T$4,'4. Billing Determinants'!$B$19:$O$41,3,0)/'4. Billing Determinants'!$D$41*$D41))))),0)</f>
        <v>0</v>
      </c>
      <c r="U41" s="75">
        <f>IFERROR(IF(U$4="",0,IF($E41="kWh",VLOOKUP(U$4,'4. Billing Determinants'!$B$19:$O$41,4,0)/'4. Billing Determinants'!$E$41*$D41,IF($E41="kW",VLOOKUP(U$4,'4. Billing Determinants'!$B$19:$O$41,5,0)/'4. Billing Determinants'!$F$41*$D41,IF($E41="Non-RPP kWh",VLOOKUP(U$4,'4. Billing Determinants'!$B$19:$O$41,6,0)/'4. Billing Determinants'!$G$41*$D41,IF($E41="Distribution Rev.",VLOOKUP(U$4,'4. Billing Determinants'!$B$19:$O$41,8,0)/'4. Billing Determinants'!$I$41*$D41, VLOOKUP(U$4,'4. Billing Determinants'!$B$19:$O$41,3,0)/'4. Billing Determinants'!$D$41*$D41))))),0)</f>
        <v>0</v>
      </c>
      <c r="V41" s="75">
        <f>IFERROR(IF(V$4="",0,IF($E41="kWh",VLOOKUP(V$4,'4. Billing Determinants'!$B$19:$O$41,4,0)/'4. Billing Determinants'!$E$41*$D41,IF($E41="kW",VLOOKUP(V$4,'4. Billing Determinants'!$B$19:$O$41,5,0)/'4. Billing Determinants'!$F$41*$D41,IF($E41="Non-RPP kWh",VLOOKUP(V$4,'4. Billing Determinants'!$B$19:$O$41,6,0)/'4. Billing Determinants'!$G$41*$D41,IF($E41="Distribution Rev.",VLOOKUP(V$4,'4. Billing Determinants'!$B$19:$O$41,8,0)/'4. Billing Determinants'!$I$41*$D41, VLOOKUP(V$4,'4. Billing Determinants'!$B$19:$O$41,3,0)/'4. Billing Determinants'!$D$41*$D41))))),0)</f>
        <v>0</v>
      </c>
      <c r="W41" s="75">
        <f>IFERROR(IF(W$4="",0,IF($E41="kWh",VLOOKUP(W$4,'4. Billing Determinants'!$B$19:$O$41,4,0)/'4. Billing Determinants'!$E$41*$D41,IF($E41="kW",VLOOKUP(W$4,'4. Billing Determinants'!$B$19:$O$41,5,0)/'4. Billing Determinants'!$F$41*$D41,IF($E41="Non-RPP kWh",VLOOKUP(W$4,'4. Billing Determinants'!$B$19:$O$41,6,0)/'4. Billing Determinants'!$G$41*$D41,IF($E41="Distribution Rev.",VLOOKUP(W$4,'4. Billing Determinants'!$B$19:$O$41,8,0)/'4. Billing Determinants'!$I$41*$D41, VLOOKUP(W$4,'4. Billing Determinants'!$B$19:$O$41,3,0)/'4. Billing Determinants'!$D$41*$D41))))),0)</f>
        <v>0</v>
      </c>
      <c r="X41" s="75">
        <f>IFERROR(IF(X$4="",0,IF($E41="kWh",VLOOKUP(X$4,'4. Billing Determinants'!$B$19:$O$41,4,0)/'4. Billing Determinants'!$E$41*$D41,IF($E41="kW",VLOOKUP(X$4,'4. Billing Determinants'!$B$19:$O$41,5,0)/'4. Billing Determinants'!$F$41*$D41,IF($E41="Non-RPP kWh",VLOOKUP(X$4,'4. Billing Determinants'!$B$19:$O$41,6,0)/'4. Billing Determinants'!$G$41*$D41,IF($E41="Distribution Rev.",VLOOKUP(X$4,'4. Billing Determinants'!$B$19:$O$41,8,0)/'4. Billing Determinants'!$I$41*$D41, VLOOKUP(X$4,'4. Billing Determinants'!$B$19:$O$41,3,0)/'4. Billing Determinants'!$D$41*$D41))))),0)</f>
        <v>0</v>
      </c>
      <c r="Y41" s="75">
        <f>IFERROR(IF(Y$4="",0,IF($E41="kWh",VLOOKUP(Y$4,'4. Billing Determinants'!$B$19:$O$41,4,0)/'4. Billing Determinants'!$E$41*$D41,IF($E41="kW",VLOOKUP(Y$4,'4. Billing Determinants'!$B$19:$O$41,5,0)/'4. Billing Determinants'!$F$41*$D41,IF($E41="Non-RPP kWh",VLOOKUP(Y$4,'4. Billing Determinants'!$B$19:$O$41,6,0)/'4. Billing Determinants'!$G$41*$D41,IF($E41="Distribution Rev.",VLOOKUP(Y$4,'4. Billing Determinants'!$B$19:$O$41,8,0)/'4. Billing Determinants'!$I$41*$D41, VLOOKUP(Y$4,'4. Billing Determinants'!$B$19:$O$41,3,0)/'4. Billing Determinants'!$D$41*$D41))))),0)</f>
        <v>0</v>
      </c>
    </row>
    <row r="42" spans="1:25" ht="25.5" x14ac:dyDescent="0.2">
      <c r="B42" s="91" t="s">
        <v>159</v>
      </c>
      <c r="C42" s="88">
        <v>1592</v>
      </c>
      <c r="D42" s="75">
        <f>'2. 2013 Continuity Schedule'!DC66</f>
        <v>0</v>
      </c>
      <c r="E42" s="144"/>
      <c r="F42" s="75">
        <f>IFERROR(IF(F$4="",0,IF($E42="kWh",VLOOKUP(F$4,'4. Billing Determinants'!$B$19:$O$41,4,0)/'4. Billing Determinants'!$E$41*$D42,IF($E42="kW",VLOOKUP(F$4,'4. Billing Determinants'!$B$19:$O$41,5,0)/'4. Billing Determinants'!$F$41*$D42,IF($E42="Non-RPP kWh",VLOOKUP(F$4,'4. Billing Determinants'!$B$19:$O$41,6,0)/'4. Billing Determinants'!$G$41*$D42,IF($E42="Distribution Rev.",VLOOKUP(F$4,'4. Billing Determinants'!$B$19:$O$41,8,0)/'4. Billing Determinants'!$I$41*$D42, VLOOKUP(F$4,'4. Billing Determinants'!$B$19:$O$41,3,0)/'4. Billing Determinants'!$D$41*$D42))))),0)</f>
        <v>0</v>
      </c>
      <c r="G42" s="75">
        <f>IFERROR(IF(G$4="",0,IF($E42="kWh",VLOOKUP(G$4,'4. Billing Determinants'!$B$19:$O$41,4,0)/'4. Billing Determinants'!$E$41*$D42,IF($E42="kW",VLOOKUP(G$4,'4. Billing Determinants'!$B$19:$O$41,5,0)/'4. Billing Determinants'!$F$41*$D42,IF($E42="Non-RPP kWh",VLOOKUP(G$4,'4. Billing Determinants'!$B$19:$O$41,6,0)/'4. Billing Determinants'!$G$41*$D42,IF($E42="Distribution Rev.",VLOOKUP(G$4,'4. Billing Determinants'!$B$19:$O$41,8,0)/'4. Billing Determinants'!$I$41*$D42, VLOOKUP(G$4,'4. Billing Determinants'!$B$19:$O$41,3,0)/'4. Billing Determinants'!$D$41*$D42))))),0)</f>
        <v>0</v>
      </c>
      <c r="H42" s="75">
        <f>IFERROR(IF(H$4="",0,IF($E42="kWh",VLOOKUP(H$4,'4. Billing Determinants'!$B$19:$O$41,4,0)/'4. Billing Determinants'!$E$41*$D42,IF($E42="kW",VLOOKUP(H$4,'4. Billing Determinants'!$B$19:$O$41,5,0)/'4. Billing Determinants'!$F$41*$D42,IF($E42="Non-RPP kWh",VLOOKUP(H$4,'4. Billing Determinants'!$B$19:$O$41,6,0)/'4. Billing Determinants'!$G$41*$D42,IF($E42="Distribution Rev.",VLOOKUP(H$4,'4. Billing Determinants'!$B$19:$O$41,8,0)/'4. Billing Determinants'!$I$41*$D42, VLOOKUP(H$4,'4. Billing Determinants'!$B$19:$O$41,3,0)/'4. Billing Determinants'!$D$41*$D42))))),0)</f>
        <v>0</v>
      </c>
      <c r="I42" s="75">
        <f>IFERROR(IF(I$4="",0,IF($E42="kWh",VLOOKUP(I$4,'4. Billing Determinants'!$B$19:$O$41,4,0)/'4. Billing Determinants'!$E$41*$D42,IF($E42="kW",VLOOKUP(I$4,'4. Billing Determinants'!$B$19:$O$41,5,0)/'4. Billing Determinants'!$F$41*$D42,IF($E42="Non-RPP kWh",VLOOKUP(I$4,'4. Billing Determinants'!$B$19:$O$41,6,0)/'4. Billing Determinants'!$G$41*$D42,IF($E42="Distribution Rev.",VLOOKUP(I$4,'4. Billing Determinants'!$B$19:$O$41,8,0)/'4. Billing Determinants'!$I$41*$D42, VLOOKUP(I$4,'4. Billing Determinants'!$B$19:$O$41,3,0)/'4. Billing Determinants'!$D$41*$D42))))),0)</f>
        <v>0</v>
      </c>
      <c r="J42" s="75">
        <f>IFERROR(IF(J$4="",0,IF($E42="kWh",VLOOKUP(J$4,'4. Billing Determinants'!$B$19:$O$41,4,0)/'4. Billing Determinants'!$E$41*$D42,IF($E42="kW",VLOOKUP(J$4,'4. Billing Determinants'!$B$19:$O$41,5,0)/'4. Billing Determinants'!$F$41*$D42,IF($E42="Non-RPP kWh",VLOOKUP(J$4,'4. Billing Determinants'!$B$19:$O$41,6,0)/'4. Billing Determinants'!$G$41*$D42,IF($E42="Distribution Rev.",VLOOKUP(J$4,'4. Billing Determinants'!$B$19:$O$41,8,0)/'4. Billing Determinants'!$I$41*$D42, VLOOKUP(J$4,'4. Billing Determinants'!$B$19:$O$41,3,0)/'4. Billing Determinants'!$D$41*$D42))))),0)</f>
        <v>0</v>
      </c>
      <c r="K42" s="75">
        <f>IFERROR(IF(K$4="",0,IF($E42="kWh",VLOOKUP(K$4,'4. Billing Determinants'!$B$19:$O$41,4,0)/'4. Billing Determinants'!$E$41*$D42,IF($E42="kW",VLOOKUP(K$4,'4. Billing Determinants'!$B$19:$O$41,5,0)/'4. Billing Determinants'!$F$41*$D42,IF($E42="Non-RPP kWh",VLOOKUP(K$4,'4. Billing Determinants'!$B$19:$O$41,6,0)/'4. Billing Determinants'!$G$41*$D42,IF($E42="Distribution Rev.",VLOOKUP(K$4,'4. Billing Determinants'!$B$19:$O$41,8,0)/'4. Billing Determinants'!$I$41*$D42, VLOOKUP(K$4,'4. Billing Determinants'!$B$19:$O$41,3,0)/'4. Billing Determinants'!$D$41*$D42))))),0)</f>
        <v>0</v>
      </c>
      <c r="L42" s="75">
        <f>IFERROR(IF(L$4="",0,IF($E42="kWh",VLOOKUP(L$4,'4. Billing Determinants'!$B$19:$O$41,4,0)/'4. Billing Determinants'!$E$41*$D42,IF($E42="kW",VLOOKUP(L$4,'4. Billing Determinants'!$B$19:$O$41,5,0)/'4. Billing Determinants'!$F$41*$D42,IF($E42="Non-RPP kWh",VLOOKUP(L$4,'4. Billing Determinants'!$B$19:$O$41,6,0)/'4. Billing Determinants'!$G$41*$D42,IF($E42="Distribution Rev.",VLOOKUP(L$4,'4. Billing Determinants'!$B$19:$O$41,8,0)/'4. Billing Determinants'!$I$41*$D42, VLOOKUP(L$4,'4. Billing Determinants'!$B$19:$O$41,3,0)/'4. Billing Determinants'!$D$41*$D42))))),0)</f>
        <v>0</v>
      </c>
      <c r="M42" s="75">
        <f>IFERROR(IF(M$4="",0,IF($E42="kWh",VLOOKUP(M$4,'4. Billing Determinants'!$B$19:$O$41,4,0)/'4. Billing Determinants'!$E$41*$D42,IF($E42="kW",VLOOKUP(M$4,'4. Billing Determinants'!$B$19:$O$41,5,0)/'4. Billing Determinants'!$F$41*$D42,IF($E42="Non-RPP kWh",VLOOKUP(M$4,'4. Billing Determinants'!$B$19:$O$41,6,0)/'4. Billing Determinants'!$G$41*$D42,IF($E42="Distribution Rev.",VLOOKUP(M$4,'4. Billing Determinants'!$B$19:$O$41,8,0)/'4. Billing Determinants'!$I$41*$D42, VLOOKUP(M$4,'4. Billing Determinants'!$B$19:$O$41,3,0)/'4. Billing Determinants'!$D$41*$D42))))),0)</f>
        <v>0</v>
      </c>
      <c r="N42" s="75">
        <f>IFERROR(IF(N$4="",0,IF($E42="kWh",VLOOKUP(N$4,'4. Billing Determinants'!$B$19:$O$41,4,0)/'4. Billing Determinants'!$E$41*$D42,IF($E42="kW",VLOOKUP(N$4,'4. Billing Determinants'!$B$19:$O$41,5,0)/'4. Billing Determinants'!$F$41*$D42,IF($E42="Non-RPP kWh",VLOOKUP(N$4,'4. Billing Determinants'!$B$19:$O$41,6,0)/'4. Billing Determinants'!$G$41*$D42,IF($E42="Distribution Rev.",VLOOKUP(N$4,'4. Billing Determinants'!$B$19:$O$41,8,0)/'4. Billing Determinants'!$I$41*$D42, VLOOKUP(N$4,'4. Billing Determinants'!$B$19:$O$41,3,0)/'4. Billing Determinants'!$D$41*$D42))))),0)</f>
        <v>0</v>
      </c>
      <c r="O42" s="75">
        <f>IFERROR(IF(O$4="",0,IF($E42="kWh",VLOOKUP(O$4,'4. Billing Determinants'!$B$19:$O$41,4,0)/'4. Billing Determinants'!$E$41*$D42,IF($E42="kW",VLOOKUP(O$4,'4. Billing Determinants'!$B$19:$O$41,5,0)/'4. Billing Determinants'!$F$41*$D42,IF($E42="Non-RPP kWh",VLOOKUP(O$4,'4. Billing Determinants'!$B$19:$O$41,6,0)/'4. Billing Determinants'!$G$41*$D42,IF($E42="Distribution Rev.",VLOOKUP(O$4,'4. Billing Determinants'!$B$19:$O$41,8,0)/'4. Billing Determinants'!$I$41*$D42, VLOOKUP(O$4,'4. Billing Determinants'!$B$19:$O$41,3,0)/'4. Billing Determinants'!$D$41*$D42))))),0)</f>
        <v>0</v>
      </c>
      <c r="P42" s="75">
        <f>IFERROR(IF(P$4="",0,IF($E42="kWh",VLOOKUP(P$4,'4. Billing Determinants'!$B$19:$O$41,4,0)/'4. Billing Determinants'!$E$41*$D42,IF($E42="kW",VLOOKUP(P$4,'4. Billing Determinants'!$B$19:$O$41,5,0)/'4. Billing Determinants'!$F$41*$D42,IF($E42="Non-RPP kWh",VLOOKUP(P$4,'4. Billing Determinants'!$B$19:$O$41,6,0)/'4. Billing Determinants'!$G$41*$D42,IF($E42="Distribution Rev.",VLOOKUP(P$4,'4. Billing Determinants'!$B$19:$O$41,8,0)/'4. Billing Determinants'!$I$41*$D42, VLOOKUP(P$4,'4. Billing Determinants'!$B$19:$O$41,3,0)/'4. Billing Determinants'!$D$41*$D42))))),0)</f>
        <v>0</v>
      </c>
      <c r="Q42" s="75">
        <f>IFERROR(IF(Q$4="",0,IF($E42="kWh",VLOOKUP(Q$4,'4. Billing Determinants'!$B$19:$O$41,4,0)/'4. Billing Determinants'!$E$41*$D42,IF($E42="kW",VLOOKUP(Q$4,'4. Billing Determinants'!$B$19:$O$41,5,0)/'4. Billing Determinants'!$F$41*$D42,IF($E42="Non-RPP kWh",VLOOKUP(Q$4,'4. Billing Determinants'!$B$19:$O$41,6,0)/'4. Billing Determinants'!$G$41*$D42,IF($E42="Distribution Rev.",VLOOKUP(Q$4,'4. Billing Determinants'!$B$19:$O$41,8,0)/'4. Billing Determinants'!$I$41*$D42, VLOOKUP(Q$4,'4. Billing Determinants'!$B$19:$O$41,3,0)/'4. Billing Determinants'!$D$41*$D42))))),0)</f>
        <v>0</v>
      </c>
      <c r="R42" s="75">
        <f>IFERROR(IF(R$4="",0,IF($E42="kWh",VLOOKUP(R$4,'4. Billing Determinants'!$B$19:$O$41,4,0)/'4. Billing Determinants'!$E$41*$D42,IF($E42="kW",VLOOKUP(R$4,'4. Billing Determinants'!$B$19:$O$41,5,0)/'4. Billing Determinants'!$F$41*$D42,IF($E42="Non-RPP kWh",VLOOKUP(R$4,'4. Billing Determinants'!$B$19:$O$41,6,0)/'4. Billing Determinants'!$G$41*$D42,IF($E42="Distribution Rev.",VLOOKUP(R$4,'4. Billing Determinants'!$B$19:$O$41,8,0)/'4. Billing Determinants'!$I$41*$D42, VLOOKUP(R$4,'4. Billing Determinants'!$B$19:$O$41,3,0)/'4. Billing Determinants'!$D$41*$D42))))),0)</f>
        <v>0</v>
      </c>
      <c r="S42" s="75">
        <f>IFERROR(IF(S$4="",0,IF($E42="kWh",VLOOKUP(S$4,'4. Billing Determinants'!$B$19:$O$41,4,0)/'4. Billing Determinants'!$E$41*$D42,IF($E42="kW",VLOOKUP(S$4,'4. Billing Determinants'!$B$19:$O$41,5,0)/'4. Billing Determinants'!$F$41*$D42,IF($E42="Non-RPP kWh",VLOOKUP(S$4,'4. Billing Determinants'!$B$19:$O$41,6,0)/'4. Billing Determinants'!$G$41*$D42,IF($E42="Distribution Rev.",VLOOKUP(S$4,'4. Billing Determinants'!$B$19:$O$41,8,0)/'4. Billing Determinants'!$I$41*$D42, VLOOKUP(S$4,'4. Billing Determinants'!$B$19:$O$41,3,0)/'4. Billing Determinants'!$D$41*$D42))))),0)</f>
        <v>0</v>
      </c>
      <c r="T42" s="75">
        <f>IFERROR(IF(T$4="",0,IF($E42="kWh",VLOOKUP(T$4,'4. Billing Determinants'!$B$19:$O$41,4,0)/'4. Billing Determinants'!$E$41*$D42,IF($E42="kW",VLOOKUP(T$4,'4. Billing Determinants'!$B$19:$O$41,5,0)/'4. Billing Determinants'!$F$41*$D42,IF($E42="Non-RPP kWh",VLOOKUP(T$4,'4. Billing Determinants'!$B$19:$O$41,6,0)/'4. Billing Determinants'!$G$41*$D42,IF($E42="Distribution Rev.",VLOOKUP(T$4,'4. Billing Determinants'!$B$19:$O$41,8,0)/'4. Billing Determinants'!$I$41*$D42, VLOOKUP(T$4,'4. Billing Determinants'!$B$19:$O$41,3,0)/'4. Billing Determinants'!$D$41*$D42))))),0)</f>
        <v>0</v>
      </c>
      <c r="U42" s="75">
        <f>IFERROR(IF(U$4="",0,IF($E42="kWh",VLOOKUP(U$4,'4. Billing Determinants'!$B$19:$O$41,4,0)/'4. Billing Determinants'!$E$41*$D42,IF($E42="kW",VLOOKUP(U$4,'4. Billing Determinants'!$B$19:$O$41,5,0)/'4. Billing Determinants'!$F$41*$D42,IF($E42="Non-RPP kWh",VLOOKUP(U$4,'4. Billing Determinants'!$B$19:$O$41,6,0)/'4. Billing Determinants'!$G$41*$D42,IF($E42="Distribution Rev.",VLOOKUP(U$4,'4. Billing Determinants'!$B$19:$O$41,8,0)/'4. Billing Determinants'!$I$41*$D42, VLOOKUP(U$4,'4. Billing Determinants'!$B$19:$O$41,3,0)/'4. Billing Determinants'!$D$41*$D42))))),0)</f>
        <v>0</v>
      </c>
      <c r="V42" s="75">
        <f>IFERROR(IF(V$4="",0,IF($E42="kWh",VLOOKUP(V$4,'4. Billing Determinants'!$B$19:$O$41,4,0)/'4. Billing Determinants'!$E$41*$D42,IF($E42="kW",VLOOKUP(V$4,'4. Billing Determinants'!$B$19:$O$41,5,0)/'4. Billing Determinants'!$F$41*$D42,IF($E42="Non-RPP kWh",VLOOKUP(V$4,'4. Billing Determinants'!$B$19:$O$41,6,0)/'4. Billing Determinants'!$G$41*$D42,IF($E42="Distribution Rev.",VLOOKUP(V$4,'4. Billing Determinants'!$B$19:$O$41,8,0)/'4. Billing Determinants'!$I$41*$D42, VLOOKUP(V$4,'4. Billing Determinants'!$B$19:$O$41,3,0)/'4. Billing Determinants'!$D$41*$D42))))),0)</f>
        <v>0</v>
      </c>
      <c r="W42" s="75">
        <f>IFERROR(IF(W$4="",0,IF($E42="kWh",VLOOKUP(W$4,'4. Billing Determinants'!$B$19:$O$41,4,0)/'4. Billing Determinants'!$E$41*$D42,IF($E42="kW",VLOOKUP(W$4,'4. Billing Determinants'!$B$19:$O$41,5,0)/'4. Billing Determinants'!$F$41*$D42,IF($E42="Non-RPP kWh",VLOOKUP(W$4,'4. Billing Determinants'!$B$19:$O$41,6,0)/'4. Billing Determinants'!$G$41*$D42,IF($E42="Distribution Rev.",VLOOKUP(W$4,'4. Billing Determinants'!$B$19:$O$41,8,0)/'4. Billing Determinants'!$I$41*$D42, VLOOKUP(W$4,'4. Billing Determinants'!$B$19:$O$41,3,0)/'4. Billing Determinants'!$D$41*$D42))))),0)</f>
        <v>0</v>
      </c>
      <c r="X42" s="75">
        <f>IFERROR(IF(X$4="",0,IF($E42="kWh",VLOOKUP(X$4,'4. Billing Determinants'!$B$19:$O$41,4,0)/'4. Billing Determinants'!$E$41*$D42,IF($E42="kW",VLOOKUP(X$4,'4. Billing Determinants'!$B$19:$O$41,5,0)/'4. Billing Determinants'!$F$41*$D42,IF($E42="Non-RPP kWh",VLOOKUP(X$4,'4. Billing Determinants'!$B$19:$O$41,6,0)/'4. Billing Determinants'!$G$41*$D42,IF($E42="Distribution Rev.",VLOOKUP(X$4,'4. Billing Determinants'!$B$19:$O$41,8,0)/'4. Billing Determinants'!$I$41*$D42, VLOOKUP(X$4,'4. Billing Determinants'!$B$19:$O$41,3,0)/'4. Billing Determinants'!$D$41*$D42))))),0)</f>
        <v>0</v>
      </c>
      <c r="Y42" s="75">
        <f>IFERROR(IF(Y$4="",0,IF($E42="kWh",VLOOKUP(Y$4,'4. Billing Determinants'!$B$19:$O$41,4,0)/'4. Billing Determinants'!$E$41*$D42,IF($E42="kW",VLOOKUP(Y$4,'4. Billing Determinants'!$B$19:$O$41,5,0)/'4. Billing Determinants'!$F$41*$D42,IF($E42="Non-RPP kWh",VLOOKUP(Y$4,'4. Billing Determinants'!$B$19:$O$41,6,0)/'4. Billing Determinants'!$G$41*$D42,IF($E42="Distribution Rev.",VLOOKUP(Y$4,'4. Billing Determinants'!$B$19:$O$41,8,0)/'4. Billing Determinants'!$I$41*$D42, VLOOKUP(Y$4,'4. Billing Determinants'!$B$19:$O$41,3,0)/'4. Billing Determinants'!$D$41*$D42))))),0)</f>
        <v>0</v>
      </c>
    </row>
    <row r="43" spans="1:25" ht="25.5" x14ac:dyDescent="0.2">
      <c r="B43" s="91" t="s">
        <v>154</v>
      </c>
      <c r="C43" s="88">
        <v>1592</v>
      </c>
      <c r="D43" s="75">
        <f>'2. 2013 Continuity Schedule'!DC67</f>
        <v>0</v>
      </c>
      <c r="E43" s="144"/>
      <c r="F43" s="75">
        <f>IFERROR(IF(F$4="",0,IF($E43="kWh",VLOOKUP(F$4,'4. Billing Determinants'!$B$19:$O$41,4,0)/'4. Billing Determinants'!$E$41*$D43,IF($E43="kW",VLOOKUP(F$4,'4. Billing Determinants'!$B$19:$O$41,5,0)/'4. Billing Determinants'!$F$41*$D43,IF($E43="Non-RPP kWh",VLOOKUP(F$4,'4. Billing Determinants'!$B$19:$O$41,6,0)/'4. Billing Determinants'!$G$41*$D43,IF($E43="Distribution Rev.",VLOOKUP(F$4,'4. Billing Determinants'!$B$19:$O$41,8,0)/'4. Billing Determinants'!$I$41*$D43, VLOOKUP(F$4,'4. Billing Determinants'!$B$19:$O$41,3,0)/'4. Billing Determinants'!$D$41*$D43))))),0)</f>
        <v>0</v>
      </c>
      <c r="G43" s="75">
        <f>IFERROR(IF(G$4="",0,IF($E43="kWh",VLOOKUP(G$4,'4. Billing Determinants'!$B$19:$O$41,4,0)/'4. Billing Determinants'!$E$41*$D43,IF($E43="kW",VLOOKUP(G$4,'4. Billing Determinants'!$B$19:$O$41,5,0)/'4. Billing Determinants'!$F$41*$D43,IF($E43="Non-RPP kWh",VLOOKUP(G$4,'4. Billing Determinants'!$B$19:$O$41,6,0)/'4. Billing Determinants'!$G$41*$D43,IF($E43="Distribution Rev.",VLOOKUP(G$4,'4. Billing Determinants'!$B$19:$O$41,8,0)/'4. Billing Determinants'!$I$41*$D43, VLOOKUP(G$4,'4. Billing Determinants'!$B$19:$O$41,3,0)/'4. Billing Determinants'!$D$41*$D43))))),0)</f>
        <v>0</v>
      </c>
      <c r="H43" s="75">
        <f>IFERROR(IF(H$4="",0,IF($E43="kWh",VLOOKUP(H$4,'4. Billing Determinants'!$B$19:$O$41,4,0)/'4. Billing Determinants'!$E$41*$D43,IF($E43="kW",VLOOKUP(H$4,'4. Billing Determinants'!$B$19:$O$41,5,0)/'4. Billing Determinants'!$F$41*$D43,IF($E43="Non-RPP kWh",VLOOKUP(H$4,'4. Billing Determinants'!$B$19:$O$41,6,0)/'4. Billing Determinants'!$G$41*$D43,IF($E43="Distribution Rev.",VLOOKUP(H$4,'4. Billing Determinants'!$B$19:$O$41,8,0)/'4. Billing Determinants'!$I$41*$D43, VLOOKUP(H$4,'4. Billing Determinants'!$B$19:$O$41,3,0)/'4. Billing Determinants'!$D$41*$D43))))),0)</f>
        <v>0</v>
      </c>
      <c r="I43" s="75">
        <f>IFERROR(IF(I$4="",0,IF($E43="kWh",VLOOKUP(I$4,'4. Billing Determinants'!$B$19:$O$41,4,0)/'4. Billing Determinants'!$E$41*$D43,IF($E43="kW",VLOOKUP(I$4,'4. Billing Determinants'!$B$19:$O$41,5,0)/'4. Billing Determinants'!$F$41*$D43,IF($E43="Non-RPP kWh",VLOOKUP(I$4,'4. Billing Determinants'!$B$19:$O$41,6,0)/'4. Billing Determinants'!$G$41*$D43,IF($E43="Distribution Rev.",VLOOKUP(I$4,'4. Billing Determinants'!$B$19:$O$41,8,0)/'4. Billing Determinants'!$I$41*$D43, VLOOKUP(I$4,'4. Billing Determinants'!$B$19:$O$41,3,0)/'4. Billing Determinants'!$D$41*$D43))))),0)</f>
        <v>0</v>
      </c>
      <c r="J43" s="75">
        <f>IFERROR(IF(J$4="",0,IF($E43="kWh",VLOOKUP(J$4,'4. Billing Determinants'!$B$19:$O$41,4,0)/'4. Billing Determinants'!$E$41*$D43,IF($E43="kW",VLOOKUP(J$4,'4. Billing Determinants'!$B$19:$O$41,5,0)/'4. Billing Determinants'!$F$41*$D43,IF($E43="Non-RPP kWh",VLOOKUP(J$4,'4. Billing Determinants'!$B$19:$O$41,6,0)/'4. Billing Determinants'!$G$41*$D43,IF($E43="Distribution Rev.",VLOOKUP(J$4,'4. Billing Determinants'!$B$19:$O$41,8,0)/'4. Billing Determinants'!$I$41*$D43, VLOOKUP(J$4,'4. Billing Determinants'!$B$19:$O$41,3,0)/'4. Billing Determinants'!$D$41*$D43))))),0)</f>
        <v>0</v>
      </c>
      <c r="K43" s="75">
        <f>IFERROR(IF(K$4="",0,IF($E43="kWh",VLOOKUP(K$4,'4. Billing Determinants'!$B$19:$O$41,4,0)/'4. Billing Determinants'!$E$41*$D43,IF($E43="kW",VLOOKUP(K$4,'4. Billing Determinants'!$B$19:$O$41,5,0)/'4. Billing Determinants'!$F$41*$D43,IF($E43="Non-RPP kWh",VLOOKUP(K$4,'4. Billing Determinants'!$B$19:$O$41,6,0)/'4. Billing Determinants'!$G$41*$D43,IF($E43="Distribution Rev.",VLOOKUP(K$4,'4. Billing Determinants'!$B$19:$O$41,8,0)/'4. Billing Determinants'!$I$41*$D43, VLOOKUP(K$4,'4. Billing Determinants'!$B$19:$O$41,3,0)/'4. Billing Determinants'!$D$41*$D43))))),0)</f>
        <v>0</v>
      </c>
      <c r="L43" s="75">
        <f>IFERROR(IF(L$4="",0,IF($E43="kWh",VLOOKUP(L$4,'4. Billing Determinants'!$B$19:$O$41,4,0)/'4. Billing Determinants'!$E$41*$D43,IF($E43="kW",VLOOKUP(L$4,'4. Billing Determinants'!$B$19:$O$41,5,0)/'4. Billing Determinants'!$F$41*$D43,IF($E43="Non-RPP kWh",VLOOKUP(L$4,'4. Billing Determinants'!$B$19:$O$41,6,0)/'4. Billing Determinants'!$G$41*$D43,IF($E43="Distribution Rev.",VLOOKUP(L$4,'4. Billing Determinants'!$B$19:$O$41,8,0)/'4. Billing Determinants'!$I$41*$D43, VLOOKUP(L$4,'4. Billing Determinants'!$B$19:$O$41,3,0)/'4. Billing Determinants'!$D$41*$D43))))),0)</f>
        <v>0</v>
      </c>
      <c r="M43" s="75">
        <f>IFERROR(IF(M$4="",0,IF($E43="kWh",VLOOKUP(M$4,'4. Billing Determinants'!$B$19:$O$41,4,0)/'4. Billing Determinants'!$E$41*$D43,IF($E43="kW",VLOOKUP(M$4,'4. Billing Determinants'!$B$19:$O$41,5,0)/'4. Billing Determinants'!$F$41*$D43,IF($E43="Non-RPP kWh",VLOOKUP(M$4,'4. Billing Determinants'!$B$19:$O$41,6,0)/'4. Billing Determinants'!$G$41*$D43,IF($E43="Distribution Rev.",VLOOKUP(M$4,'4. Billing Determinants'!$B$19:$O$41,8,0)/'4. Billing Determinants'!$I$41*$D43, VLOOKUP(M$4,'4. Billing Determinants'!$B$19:$O$41,3,0)/'4. Billing Determinants'!$D$41*$D43))))),0)</f>
        <v>0</v>
      </c>
      <c r="N43" s="75">
        <f>IFERROR(IF(N$4="",0,IF($E43="kWh",VLOOKUP(N$4,'4. Billing Determinants'!$B$19:$O$41,4,0)/'4. Billing Determinants'!$E$41*$D43,IF($E43="kW",VLOOKUP(N$4,'4. Billing Determinants'!$B$19:$O$41,5,0)/'4. Billing Determinants'!$F$41*$D43,IF($E43="Non-RPP kWh",VLOOKUP(N$4,'4. Billing Determinants'!$B$19:$O$41,6,0)/'4. Billing Determinants'!$G$41*$D43,IF($E43="Distribution Rev.",VLOOKUP(N$4,'4. Billing Determinants'!$B$19:$O$41,8,0)/'4. Billing Determinants'!$I$41*$D43, VLOOKUP(N$4,'4. Billing Determinants'!$B$19:$O$41,3,0)/'4. Billing Determinants'!$D$41*$D43))))),0)</f>
        <v>0</v>
      </c>
      <c r="O43" s="75">
        <f>IFERROR(IF(O$4="",0,IF($E43="kWh",VLOOKUP(O$4,'4. Billing Determinants'!$B$19:$O$41,4,0)/'4. Billing Determinants'!$E$41*$D43,IF($E43="kW",VLOOKUP(O$4,'4. Billing Determinants'!$B$19:$O$41,5,0)/'4. Billing Determinants'!$F$41*$D43,IF($E43="Non-RPP kWh",VLOOKUP(O$4,'4. Billing Determinants'!$B$19:$O$41,6,0)/'4. Billing Determinants'!$G$41*$D43,IF($E43="Distribution Rev.",VLOOKUP(O$4,'4. Billing Determinants'!$B$19:$O$41,8,0)/'4. Billing Determinants'!$I$41*$D43, VLOOKUP(O$4,'4. Billing Determinants'!$B$19:$O$41,3,0)/'4. Billing Determinants'!$D$41*$D43))))),0)</f>
        <v>0</v>
      </c>
      <c r="P43" s="75">
        <f>IFERROR(IF(P$4="",0,IF($E43="kWh",VLOOKUP(P$4,'4. Billing Determinants'!$B$19:$O$41,4,0)/'4. Billing Determinants'!$E$41*$D43,IF($E43="kW",VLOOKUP(P$4,'4. Billing Determinants'!$B$19:$O$41,5,0)/'4. Billing Determinants'!$F$41*$D43,IF($E43="Non-RPP kWh",VLOOKUP(P$4,'4. Billing Determinants'!$B$19:$O$41,6,0)/'4. Billing Determinants'!$G$41*$D43,IF($E43="Distribution Rev.",VLOOKUP(P$4,'4. Billing Determinants'!$B$19:$O$41,8,0)/'4. Billing Determinants'!$I$41*$D43, VLOOKUP(P$4,'4. Billing Determinants'!$B$19:$O$41,3,0)/'4. Billing Determinants'!$D$41*$D43))))),0)</f>
        <v>0</v>
      </c>
      <c r="Q43" s="75">
        <f>IFERROR(IF(Q$4="",0,IF($E43="kWh",VLOOKUP(Q$4,'4. Billing Determinants'!$B$19:$O$41,4,0)/'4. Billing Determinants'!$E$41*$D43,IF($E43="kW",VLOOKUP(Q$4,'4. Billing Determinants'!$B$19:$O$41,5,0)/'4. Billing Determinants'!$F$41*$D43,IF($E43="Non-RPP kWh",VLOOKUP(Q$4,'4. Billing Determinants'!$B$19:$O$41,6,0)/'4. Billing Determinants'!$G$41*$D43,IF($E43="Distribution Rev.",VLOOKUP(Q$4,'4. Billing Determinants'!$B$19:$O$41,8,0)/'4. Billing Determinants'!$I$41*$D43, VLOOKUP(Q$4,'4. Billing Determinants'!$B$19:$O$41,3,0)/'4. Billing Determinants'!$D$41*$D43))))),0)</f>
        <v>0</v>
      </c>
      <c r="R43" s="75">
        <f>IFERROR(IF(R$4="",0,IF($E43="kWh",VLOOKUP(R$4,'4. Billing Determinants'!$B$19:$O$41,4,0)/'4. Billing Determinants'!$E$41*$D43,IF($E43="kW",VLOOKUP(R$4,'4. Billing Determinants'!$B$19:$O$41,5,0)/'4. Billing Determinants'!$F$41*$D43,IF($E43="Non-RPP kWh",VLOOKUP(R$4,'4. Billing Determinants'!$B$19:$O$41,6,0)/'4. Billing Determinants'!$G$41*$D43,IF($E43="Distribution Rev.",VLOOKUP(R$4,'4. Billing Determinants'!$B$19:$O$41,8,0)/'4. Billing Determinants'!$I$41*$D43, VLOOKUP(R$4,'4. Billing Determinants'!$B$19:$O$41,3,0)/'4. Billing Determinants'!$D$41*$D43))))),0)</f>
        <v>0</v>
      </c>
      <c r="S43" s="75">
        <f>IFERROR(IF(S$4="",0,IF($E43="kWh",VLOOKUP(S$4,'4. Billing Determinants'!$B$19:$O$41,4,0)/'4. Billing Determinants'!$E$41*$D43,IF($E43="kW",VLOOKUP(S$4,'4. Billing Determinants'!$B$19:$O$41,5,0)/'4. Billing Determinants'!$F$41*$D43,IF($E43="Non-RPP kWh",VLOOKUP(S$4,'4. Billing Determinants'!$B$19:$O$41,6,0)/'4. Billing Determinants'!$G$41*$D43,IF($E43="Distribution Rev.",VLOOKUP(S$4,'4. Billing Determinants'!$B$19:$O$41,8,0)/'4. Billing Determinants'!$I$41*$D43, VLOOKUP(S$4,'4. Billing Determinants'!$B$19:$O$41,3,0)/'4. Billing Determinants'!$D$41*$D43))))),0)</f>
        <v>0</v>
      </c>
      <c r="T43" s="75">
        <f>IFERROR(IF(T$4="",0,IF($E43="kWh",VLOOKUP(T$4,'4. Billing Determinants'!$B$19:$O$41,4,0)/'4. Billing Determinants'!$E$41*$D43,IF($E43="kW",VLOOKUP(T$4,'4. Billing Determinants'!$B$19:$O$41,5,0)/'4. Billing Determinants'!$F$41*$D43,IF($E43="Non-RPP kWh",VLOOKUP(T$4,'4. Billing Determinants'!$B$19:$O$41,6,0)/'4. Billing Determinants'!$G$41*$D43,IF($E43="Distribution Rev.",VLOOKUP(T$4,'4. Billing Determinants'!$B$19:$O$41,8,0)/'4. Billing Determinants'!$I$41*$D43, VLOOKUP(T$4,'4. Billing Determinants'!$B$19:$O$41,3,0)/'4. Billing Determinants'!$D$41*$D43))))),0)</f>
        <v>0</v>
      </c>
      <c r="U43" s="75">
        <f>IFERROR(IF(U$4="",0,IF($E43="kWh",VLOOKUP(U$4,'4. Billing Determinants'!$B$19:$O$41,4,0)/'4. Billing Determinants'!$E$41*$D43,IF($E43="kW",VLOOKUP(U$4,'4. Billing Determinants'!$B$19:$O$41,5,0)/'4. Billing Determinants'!$F$41*$D43,IF($E43="Non-RPP kWh",VLOOKUP(U$4,'4. Billing Determinants'!$B$19:$O$41,6,0)/'4. Billing Determinants'!$G$41*$D43,IF($E43="Distribution Rev.",VLOOKUP(U$4,'4. Billing Determinants'!$B$19:$O$41,8,0)/'4. Billing Determinants'!$I$41*$D43, VLOOKUP(U$4,'4. Billing Determinants'!$B$19:$O$41,3,0)/'4. Billing Determinants'!$D$41*$D43))))),0)</f>
        <v>0</v>
      </c>
      <c r="V43" s="75">
        <f>IFERROR(IF(V$4="",0,IF($E43="kWh",VLOOKUP(V$4,'4. Billing Determinants'!$B$19:$O$41,4,0)/'4. Billing Determinants'!$E$41*$D43,IF($E43="kW",VLOOKUP(V$4,'4. Billing Determinants'!$B$19:$O$41,5,0)/'4. Billing Determinants'!$F$41*$D43,IF($E43="Non-RPP kWh",VLOOKUP(V$4,'4. Billing Determinants'!$B$19:$O$41,6,0)/'4. Billing Determinants'!$G$41*$D43,IF($E43="Distribution Rev.",VLOOKUP(V$4,'4. Billing Determinants'!$B$19:$O$41,8,0)/'4. Billing Determinants'!$I$41*$D43, VLOOKUP(V$4,'4. Billing Determinants'!$B$19:$O$41,3,0)/'4. Billing Determinants'!$D$41*$D43))))),0)</f>
        <v>0</v>
      </c>
      <c r="W43" s="75">
        <f>IFERROR(IF(W$4="",0,IF($E43="kWh",VLOOKUP(W$4,'4. Billing Determinants'!$B$19:$O$41,4,0)/'4. Billing Determinants'!$E$41*$D43,IF($E43="kW",VLOOKUP(W$4,'4. Billing Determinants'!$B$19:$O$41,5,0)/'4. Billing Determinants'!$F$41*$D43,IF($E43="Non-RPP kWh",VLOOKUP(W$4,'4. Billing Determinants'!$B$19:$O$41,6,0)/'4. Billing Determinants'!$G$41*$D43,IF($E43="Distribution Rev.",VLOOKUP(W$4,'4. Billing Determinants'!$B$19:$O$41,8,0)/'4. Billing Determinants'!$I$41*$D43, VLOOKUP(W$4,'4. Billing Determinants'!$B$19:$O$41,3,0)/'4. Billing Determinants'!$D$41*$D43))))),0)</f>
        <v>0</v>
      </c>
      <c r="X43" s="75">
        <f>IFERROR(IF(X$4="",0,IF($E43="kWh",VLOOKUP(X$4,'4. Billing Determinants'!$B$19:$O$41,4,0)/'4. Billing Determinants'!$E$41*$D43,IF($E43="kW",VLOOKUP(X$4,'4. Billing Determinants'!$B$19:$O$41,5,0)/'4. Billing Determinants'!$F$41*$D43,IF($E43="Non-RPP kWh",VLOOKUP(X$4,'4. Billing Determinants'!$B$19:$O$41,6,0)/'4. Billing Determinants'!$G$41*$D43,IF($E43="Distribution Rev.",VLOOKUP(X$4,'4. Billing Determinants'!$B$19:$O$41,8,0)/'4. Billing Determinants'!$I$41*$D43, VLOOKUP(X$4,'4. Billing Determinants'!$B$19:$O$41,3,0)/'4. Billing Determinants'!$D$41*$D43))))),0)</f>
        <v>0</v>
      </c>
      <c r="Y43" s="75">
        <f>IFERROR(IF(Y$4="",0,IF($E43="kWh",VLOOKUP(Y$4,'4. Billing Determinants'!$B$19:$O$41,4,0)/'4. Billing Determinants'!$E$41*$D43,IF($E43="kW",VLOOKUP(Y$4,'4. Billing Determinants'!$B$19:$O$41,5,0)/'4. Billing Determinants'!$F$41*$D43,IF($E43="Non-RPP kWh",VLOOKUP(Y$4,'4. Billing Determinants'!$B$19:$O$41,6,0)/'4. Billing Determinants'!$G$41*$D43,IF($E43="Distribution Rev.",VLOOKUP(Y$4,'4. Billing Determinants'!$B$19:$O$41,8,0)/'4. Billing Determinants'!$I$41*$D43, VLOOKUP(Y$4,'4. Billing Determinants'!$B$19:$O$41,3,0)/'4. Billing Determinants'!$D$41*$D43))))),0)</f>
        <v>0</v>
      </c>
    </row>
    <row r="44" spans="1:25" s="61" customFormat="1" x14ac:dyDescent="0.2">
      <c r="A44" s="60"/>
      <c r="B44" s="93" t="s">
        <v>160</v>
      </c>
      <c r="C44" s="95"/>
      <c r="D44" s="94">
        <f>SUM(D41:D43)</f>
        <v>0</v>
      </c>
      <c r="E44" s="95"/>
      <c r="F44" s="94">
        <f>SUM(F41:F43)</f>
        <v>0</v>
      </c>
      <c r="G44" s="94">
        <f t="shared" ref="G44:Y44" si="2">SUM(G41:G43)</f>
        <v>0</v>
      </c>
      <c r="H44" s="94">
        <f t="shared" si="2"/>
        <v>0</v>
      </c>
      <c r="I44" s="94">
        <f t="shared" si="2"/>
        <v>0</v>
      </c>
      <c r="J44" s="94">
        <f t="shared" si="2"/>
        <v>0</v>
      </c>
      <c r="K44" s="94">
        <f t="shared" si="2"/>
        <v>0</v>
      </c>
      <c r="L44" s="94">
        <f t="shared" si="2"/>
        <v>0</v>
      </c>
      <c r="M44" s="94">
        <f t="shared" si="2"/>
        <v>0</v>
      </c>
      <c r="N44" s="94">
        <f t="shared" si="2"/>
        <v>0</v>
      </c>
      <c r="O44" s="94">
        <f t="shared" si="2"/>
        <v>0</v>
      </c>
      <c r="P44" s="94">
        <f t="shared" si="2"/>
        <v>0</v>
      </c>
      <c r="Q44" s="94">
        <f t="shared" si="2"/>
        <v>0</v>
      </c>
      <c r="R44" s="94">
        <f t="shared" si="2"/>
        <v>0</v>
      </c>
      <c r="S44" s="94">
        <f t="shared" si="2"/>
        <v>0</v>
      </c>
      <c r="T44" s="94">
        <f t="shared" si="2"/>
        <v>0</v>
      </c>
      <c r="U44" s="94">
        <f t="shared" si="2"/>
        <v>0</v>
      </c>
      <c r="V44" s="94">
        <f t="shared" si="2"/>
        <v>0</v>
      </c>
      <c r="W44" s="94">
        <f t="shared" si="2"/>
        <v>0</v>
      </c>
      <c r="X44" s="94">
        <f t="shared" si="2"/>
        <v>0</v>
      </c>
      <c r="Y44" s="94">
        <f t="shared" si="2"/>
        <v>0</v>
      </c>
    </row>
    <row r="45" spans="1:25" x14ac:dyDescent="0.2">
      <c r="B45" s="82"/>
      <c r="C45" s="85"/>
      <c r="D45" s="86"/>
      <c r="E45" s="85"/>
    </row>
    <row r="46" spans="1:25" x14ac:dyDescent="0.2">
      <c r="B46" s="91" t="s">
        <v>161</v>
      </c>
      <c r="C46" s="88">
        <v>1568</v>
      </c>
      <c r="D46" s="75">
        <f>'2. 2013 Continuity Schedule'!DC72</f>
        <v>32281.147300000001</v>
      </c>
      <c r="E46" s="99"/>
      <c r="F46" s="145"/>
      <c r="G46" s="145"/>
      <c r="H46" s="145"/>
      <c r="I46" s="145"/>
      <c r="J46" s="145"/>
      <c r="K46" s="145"/>
      <c r="L46" s="145"/>
      <c r="M46" s="145"/>
      <c r="N46" s="145"/>
      <c r="O46" s="145"/>
      <c r="P46" s="145"/>
      <c r="Q46" s="145"/>
      <c r="R46" s="145"/>
      <c r="S46" s="145"/>
      <c r="T46" s="145"/>
      <c r="U46" s="145"/>
      <c r="V46" s="145"/>
      <c r="W46" s="145"/>
      <c r="X46" s="145"/>
      <c r="Y46" s="145"/>
    </row>
    <row r="47" spans="1:25" s="81" customFormat="1" x14ac:dyDescent="0.2">
      <c r="B47" s="291" t="s">
        <v>163</v>
      </c>
      <c r="C47" s="291"/>
      <c r="D47" s="100">
        <f>SUM(F46:Y46)</f>
        <v>0</v>
      </c>
    </row>
    <row r="48" spans="1:25" s="81" customFormat="1" x14ac:dyDescent="0.2">
      <c r="B48" s="292" t="s">
        <v>148</v>
      </c>
      <c r="C48" s="292"/>
      <c r="D48" s="84">
        <f>D46-D47</f>
        <v>32281.147300000001</v>
      </c>
      <c r="E48" s="98"/>
    </row>
    <row r="49" spans="2:25" s="81" customFormat="1" x14ac:dyDescent="0.2"/>
    <row r="50" spans="2:25" s="102" customFormat="1" x14ac:dyDescent="0.2">
      <c r="B50" s="293" t="s">
        <v>187</v>
      </c>
      <c r="C50" s="293"/>
      <c r="D50" s="107">
        <f>SUM(F50:Y50)</f>
        <v>-761441.00612500007</v>
      </c>
      <c r="E50" s="108"/>
      <c r="F50" s="107">
        <f t="shared" ref="F50:Y50" si="3">SUM(F46:F46,F44,F39,F16)</f>
        <v>-326843.21807465988</v>
      </c>
      <c r="G50" s="107">
        <f t="shared" si="3"/>
        <v>-110464.95295401367</v>
      </c>
      <c r="H50" s="107">
        <f t="shared" si="3"/>
        <v>-315601.50453084736</v>
      </c>
      <c r="I50" s="107">
        <f t="shared" si="3"/>
        <v>-60.057209215002494</v>
      </c>
      <c r="J50" s="107">
        <f t="shared" si="3"/>
        <v>-8471.273356264066</v>
      </c>
      <c r="K50" s="107">
        <f t="shared" si="3"/>
        <v>0</v>
      </c>
      <c r="L50" s="107">
        <f t="shared" si="3"/>
        <v>0</v>
      </c>
      <c r="M50" s="107">
        <f t="shared" si="3"/>
        <v>0</v>
      </c>
      <c r="N50" s="107">
        <f t="shared" si="3"/>
        <v>0</v>
      </c>
      <c r="O50" s="107">
        <f t="shared" si="3"/>
        <v>0</v>
      </c>
      <c r="P50" s="107">
        <f t="shared" si="3"/>
        <v>0</v>
      </c>
      <c r="Q50" s="107">
        <f t="shared" si="3"/>
        <v>0</v>
      </c>
      <c r="R50" s="107">
        <f t="shared" si="3"/>
        <v>0</v>
      </c>
      <c r="S50" s="107">
        <f t="shared" si="3"/>
        <v>0</v>
      </c>
      <c r="T50" s="107">
        <f t="shared" si="3"/>
        <v>0</v>
      </c>
      <c r="U50" s="107">
        <f t="shared" si="3"/>
        <v>0</v>
      </c>
      <c r="V50" s="107">
        <f t="shared" si="3"/>
        <v>0</v>
      </c>
      <c r="W50" s="107">
        <f t="shared" si="3"/>
        <v>0</v>
      </c>
      <c r="X50" s="107">
        <f t="shared" si="3"/>
        <v>0</v>
      </c>
      <c r="Y50" s="107">
        <f t="shared" si="3"/>
        <v>0</v>
      </c>
    </row>
    <row r="51" spans="2:25" s="103" customFormat="1" x14ac:dyDescent="0.2">
      <c r="B51" s="293" t="s">
        <v>195</v>
      </c>
      <c r="C51" s="293"/>
      <c r="D51" s="107">
        <f>D10</f>
        <v>695102.31909100024</v>
      </c>
      <c r="E51" s="107"/>
      <c r="F51" s="107">
        <f t="shared" ref="F51:Y51" si="4">F10</f>
        <v>298099.76310020441</v>
      </c>
      <c r="G51" s="107">
        <f t="shared" si="4"/>
        <v>100694.69434740192</v>
      </c>
      <c r="H51" s="107">
        <f t="shared" si="4"/>
        <v>288528.48911913065</v>
      </c>
      <c r="I51" s="107">
        <f t="shared" si="4"/>
        <v>56.566364572038268</v>
      </c>
      <c r="J51" s="107">
        <f t="shared" si="4"/>
        <v>7722.8061596912657</v>
      </c>
      <c r="K51" s="107">
        <f t="shared" si="4"/>
        <v>0</v>
      </c>
      <c r="L51" s="107">
        <f t="shared" si="4"/>
        <v>0</v>
      </c>
      <c r="M51" s="107">
        <f t="shared" si="4"/>
        <v>0</v>
      </c>
      <c r="N51" s="107">
        <f t="shared" si="4"/>
        <v>0</v>
      </c>
      <c r="O51" s="107">
        <f t="shared" si="4"/>
        <v>0</v>
      </c>
      <c r="P51" s="107">
        <f t="shared" si="4"/>
        <v>0</v>
      </c>
      <c r="Q51" s="107">
        <f t="shared" si="4"/>
        <v>0</v>
      </c>
      <c r="R51" s="107">
        <f t="shared" si="4"/>
        <v>0</v>
      </c>
      <c r="S51" s="107">
        <f t="shared" si="4"/>
        <v>0</v>
      </c>
      <c r="T51" s="107">
        <f t="shared" si="4"/>
        <v>0</v>
      </c>
      <c r="U51" s="107">
        <f t="shared" si="4"/>
        <v>0</v>
      </c>
      <c r="V51" s="107">
        <f t="shared" si="4"/>
        <v>0</v>
      </c>
      <c r="W51" s="107">
        <f t="shared" si="4"/>
        <v>0</v>
      </c>
      <c r="X51" s="107">
        <f t="shared" si="4"/>
        <v>0</v>
      </c>
      <c r="Y51" s="107">
        <f t="shared" si="4"/>
        <v>0</v>
      </c>
    </row>
    <row r="52" spans="2:25" s="81" customFormat="1" x14ac:dyDescent="0.2">
      <c r="B52" s="294" t="s">
        <v>188</v>
      </c>
      <c r="C52" s="294"/>
      <c r="D52" s="109">
        <f>SUM(D50:D51)</f>
        <v>-66338.687033999828</v>
      </c>
      <c r="E52" s="110"/>
      <c r="F52" s="109">
        <f t="shared" ref="F52:Y52" si="5">SUM(F50:F51)</f>
        <v>-28743.454974455468</v>
      </c>
      <c r="G52" s="109">
        <f t="shared" si="5"/>
        <v>-9770.258606611751</v>
      </c>
      <c r="H52" s="109">
        <f t="shared" si="5"/>
        <v>-27073.015411716711</v>
      </c>
      <c r="I52" s="109">
        <f t="shared" si="5"/>
        <v>-3.4908446429642268</v>
      </c>
      <c r="J52" s="109">
        <f t="shared" si="5"/>
        <v>-748.46719657280028</v>
      </c>
      <c r="K52" s="109">
        <f t="shared" si="5"/>
        <v>0</v>
      </c>
      <c r="L52" s="109">
        <f t="shared" si="5"/>
        <v>0</v>
      </c>
      <c r="M52" s="109">
        <f t="shared" si="5"/>
        <v>0</v>
      </c>
      <c r="N52" s="109">
        <f t="shared" si="5"/>
        <v>0</v>
      </c>
      <c r="O52" s="109">
        <f t="shared" si="5"/>
        <v>0</v>
      </c>
      <c r="P52" s="109">
        <f t="shared" si="5"/>
        <v>0</v>
      </c>
      <c r="Q52" s="109">
        <f t="shared" si="5"/>
        <v>0</v>
      </c>
      <c r="R52" s="109">
        <f t="shared" si="5"/>
        <v>0</v>
      </c>
      <c r="S52" s="109">
        <f t="shared" si="5"/>
        <v>0</v>
      </c>
      <c r="T52" s="109">
        <f t="shared" si="5"/>
        <v>0</v>
      </c>
      <c r="U52" s="109">
        <f t="shared" si="5"/>
        <v>0</v>
      </c>
      <c r="V52" s="109">
        <f t="shared" si="5"/>
        <v>0</v>
      </c>
      <c r="W52" s="109">
        <f t="shared" si="5"/>
        <v>0</v>
      </c>
      <c r="X52" s="109">
        <f t="shared" si="5"/>
        <v>0</v>
      </c>
      <c r="Y52" s="109">
        <f t="shared" si="5"/>
        <v>0</v>
      </c>
    </row>
    <row r="53" spans="2:25" x14ac:dyDescent="0.2">
      <c r="D53" s="87"/>
    </row>
    <row r="54" spans="2:25" x14ac:dyDescent="0.2">
      <c r="B54" s="76" t="s">
        <v>283</v>
      </c>
      <c r="C54" s="76">
        <v>1575</v>
      </c>
      <c r="D54" s="75">
        <f>'2. 2013 Continuity Schedule'!DC82</f>
        <v>0</v>
      </c>
      <c r="E54" s="144"/>
      <c r="F54" s="75">
        <f>IFERROR(IF(F$4="",0,IF($E54="kWh",VLOOKUP(F$4,'4. Billing Determinants'!$B$19:$O$41,4,0)/'4. Billing Determinants'!$E$41*$D54,IF($E54="kW",VLOOKUP(F$4,'4. Billing Determinants'!$B$19:$O$41,5,0)/'4. Billing Determinants'!$F$41*$D54,IF($E54="Non-RPP kWh",VLOOKUP(F$4,'4. Billing Determinants'!$B$19:$O$41,6,0)/'4. Billing Determinants'!$G$41*$D54,IF($E54="Distribution Rev.",VLOOKUP(F$4,'4. Billing Determinants'!$B$19:$O$41,8,0)/'4. Billing Determinants'!$I$41*$D54, VLOOKUP(F$4,'4. Billing Determinants'!$B$19:$O$41,3,0)/'4. Billing Determinants'!$D$41*$D54))))),0)</f>
        <v>0</v>
      </c>
      <c r="G54" s="75">
        <f>IFERROR(IF(G$4="",0,IF($E54="kWh",VLOOKUP(G$4,'4. Billing Determinants'!$B$19:$O$41,4,0)/'4. Billing Determinants'!$E$41*$D54,IF($E54="kW",VLOOKUP(G$4,'4. Billing Determinants'!$B$19:$O$41,5,0)/'4. Billing Determinants'!$F$41*$D54,IF($E54="Non-RPP kWh",VLOOKUP(G$4,'4. Billing Determinants'!$B$19:$O$41,6,0)/'4. Billing Determinants'!$G$41*$D54,IF($E54="Distribution Rev.",VLOOKUP(G$4,'4. Billing Determinants'!$B$19:$O$41,8,0)/'4. Billing Determinants'!$I$41*$D54, VLOOKUP(G$4,'4. Billing Determinants'!$B$19:$O$41,3,0)/'4. Billing Determinants'!$D$41*$D54))))),0)</f>
        <v>0</v>
      </c>
      <c r="H54" s="75">
        <f>IFERROR(IF(H$4="",0,IF($E54="kWh",VLOOKUP(H$4,'4. Billing Determinants'!$B$19:$O$41,4,0)/'4. Billing Determinants'!$E$41*$D54,IF($E54="kW",VLOOKUP(H$4,'4. Billing Determinants'!$B$19:$O$41,5,0)/'4. Billing Determinants'!$F$41*$D54,IF($E54="Non-RPP kWh",VLOOKUP(H$4,'4. Billing Determinants'!$B$19:$O$41,6,0)/'4. Billing Determinants'!$G$41*$D54,IF($E54="Distribution Rev.",VLOOKUP(H$4,'4. Billing Determinants'!$B$19:$O$41,8,0)/'4. Billing Determinants'!$I$41*$D54, VLOOKUP(H$4,'4. Billing Determinants'!$B$19:$O$41,3,0)/'4. Billing Determinants'!$D$41*$D54))))),0)</f>
        <v>0</v>
      </c>
      <c r="I54" s="75">
        <f>IFERROR(IF(I$4="",0,IF($E54="kWh",VLOOKUP(I$4,'4. Billing Determinants'!$B$19:$O$41,4,0)/'4. Billing Determinants'!$E$41*$D54,IF($E54="kW",VLOOKUP(I$4,'4. Billing Determinants'!$B$19:$O$41,5,0)/'4. Billing Determinants'!$F$41*$D54,IF($E54="Non-RPP kWh",VLOOKUP(I$4,'4. Billing Determinants'!$B$19:$O$41,6,0)/'4. Billing Determinants'!$G$41*$D54,IF($E54="Distribution Rev.",VLOOKUP(I$4,'4. Billing Determinants'!$B$19:$O$41,8,0)/'4. Billing Determinants'!$I$41*$D54, VLOOKUP(I$4,'4. Billing Determinants'!$B$19:$O$41,3,0)/'4. Billing Determinants'!$D$41*$D54))))),0)</f>
        <v>0</v>
      </c>
      <c r="J54" s="75">
        <f>IFERROR(IF(J$4="",0,IF($E54="kWh",VLOOKUP(J$4,'4. Billing Determinants'!$B$19:$O$41,4,0)/'4. Billing Determinants'!$E$41*$D54,IF($E54="kW",VLOOKUP(J$4,'4. Billing Determinants'!$B$19:$O$41,5,0)/'4. Billing Determinants'!$F$41*$D54,IF($E54="Non-RPP kWh",VLOOKUP(J$4,'4. Billing Determinants'!$B$19:$O$41,6,0)/'4. Billing Determinants'!$G$41*$D54,IF($E54="Distribution Rev.",VLOOKUP(J$4,'4. Billing Determinants'!$B$19:$O$41,8,0)/'4. Billing Determinants'!$I$41*$D54, VLOOKUP(J$4,'4. Billing Determinants'!$B$19:$O$41,3,0)/'4. Billing Determinants'!$D$41*$D54))))),0)</f>
        <v>0</v>
      </c>
      <c r="K54" s="75">
        <f>IFERROR(IF(K$4="",0,IF($E54="kWh",VLOOKUP(K$4,'4. Billing Determinants'!$B$19:$O$41,4,0)/'4. Billing Determinants'!$E$41*$D54,IF($E54="kW",VLOOKUP(K$4,'4. Billing Determinants'!$B$19:$O$41,5,0)/'4. Billing Determinants'!$F$41*$D54,IF($E54="Non-RPP kWh",VLOOKUP(K$4,'4. Billing Determinants'!$B$19:$O$41,6,0)/'4. Billing Determinants'!$G$41*$D54,IF($E54="Distribution Rev.",VLOOKUP(K$4,'4. Billing Determinants'!$B$19:$O$41,8,0)/'4. Billing Determinants'!$I$41*$D54, VLOOKUP(K$4,'4. Billing Determinants'!$B$19:$O$41,3,0)/'4. Billing Determinants'!$D$41*$D54))))),0)</f>
        <v>0</v>
      </c>
      <c r="L54" s="75">
        <f>IFERROR(IF(L$4="",0,IF($E54="kWh",VLOOKUP(L$4,'4. Billing Determinants'!$B$19:$O$41,4,0)/'4. Billing Determinants'!$E$41*$D54,IF($E54="kW",VLOOKUP(L$4,'4. Billing Determinants'!$B$19:$O$41,5,0)/'4. Billing Determinants'!$F$41*$D54,IF($E54="Non-RPP kWh",VLOOKUP(L$4,'4. Billing Determinants'!$B$19:$O$41,6,0)/'4. Billing Determinants'!$G$41*$D54,IF($E54="Distribution Rev.",VLOOKUP(L$4,'4. Billing Determinants'!$B$19:$O$41,8,0)/'4. Billing Determinants'!$I$41*$D54, VLOOKUP(L$4,'4. Billing Determinants'!$B$19:$O$41,3,0)/'4. Billing Determinants'!$D$41*$D54))))),0)</f>
        <v>0</v>
      </c>
      <c r="M54" s="75">
        <f>IFERROR(IF(M$4="",0,IF($E54="kWh",VLOOKUP(M$4,'4. Billing Determinants'!$B$19:$O$41,4,0)/'4. Billing Determinants'!$E$41*$D54,IF($E54="kW",VLOOKUP(M$4,'4. Billing Determinants'!$B$19:$O$41,5,0)/'4. Billing Determinants'!$F$41*$D54,IF($E54="Non-RPP kWh",VLOOKUP(M$4,'4. Billing Determinants'!$B$19:$O$41,6,0)/'4. Billing Determinants'!$G$41*$D54,IF($E54="Distribution Rev.",VLOOKUP(M$4,'4. Billing Determinants'!$B$19:$O$41,8,0)/'4. Billing Determinants'!$I$41*$D54, VLOOKUP(M$4,'4. Billing Determinants'!$B$19:$O$41,3,0)/'4. Billing Determinants'!$D$41*$D54))))),0)</f>
        <v>0</v>
      </c>
      <c r="N54" s="75">
        <f>IFERROR(IF(N$4="",0,IF($E54="kWh",VLOOKUP(N$4,'4. Billing Determinants'!$B$19:$O$41,4,0)/'4. Billing Determinants'!$E$41*$D54,IF($E54="kW",VLOOKUP(N$4,'4. Billing Determinants'!$B$19:$O$41,5,0)/'4. Billing Determinants'!$F$41*$D54,IF($E54="Non-RPP kWh",VLOOKUP(N$4,'4. Billing Determinants'!$B$19:$O$41,6,0)/'4. Billing Determinants'!$G$41*$D54,IF($E54="Distribution Rev.",VLOOKUP(N$4,'4. Billing Determinants'!$B$19:$O$41,8,0)/'4. Billing Determinants'!$I$41*$D54, VLOOKUP(N$4,'4. Billing Determinants'!$B$19:$O$41,3,0)/'4. Billing Determinants'!$D$41*$D54))))),0)</f>
        <v>0</v>
      </c>
      <c r="O54" s="75">
        <f>IFERROR(IF(O$4="",0,IF($E54="kWh",VLOOKUP(O$4,'4. Billing Determinants'!$B$19:$O$41,4,0)/'4. Billing Determinants'!$E$41*$D54,IF($E54="kW",VLOOKUP(O$4,'4. Billing Determinants'!$B$19:$O$41,5,0)/'4. Billing Determinants'!$F$41*$D54,IF($E54="Non-RPP kWh",VLOOKUP(O$4,'4. Billing Determinants'!$B$19:$O$41,6,0)/'4. Billing Determinants'!$G$41*$D54,IF($E54="Distribution Rev.",VLOOKUP(O$4,'4. Billing Determinants'!$B$19:$O$41,8,0)/'4. Billing Determinants'!$I$41*$D54, VLOOKUP(O$4,'4. Billing Determinants'!$B$19:$O$41,3,0)/'4. Billing Determinants'!$D$41*$D54))))),0)</f>
        <v>0</v>
      </c>
      <c r="P54" s="75">
        <f>IFERROR(IF(P$4="",0,IF($E54="kWh",VLOOKUP(P$4,'4. Billing Determinants'!$B$19:$O$41,4,0)/'4. Billing Determinants'!$E$41*$D54,IF($E54="kW",VLOOKUP(P$4,'4. Billing Determinants'!$B$19:$O$41,5,0)/'4. Billing Determinants'!$F$41*$D54,IF($E54="Non-RPP kWh",VLOOKUP(P$4,'4. Billing Determinants'!$B$19:$O$41,6,0)/'4. Billing Determinants'!$G$41*$D54,IF($E54="Distribution Rev.",VLOOKUP(P$4,'4. Billing Determinants'!$B$19:$O$41,8,0)/'4. Billing Determinants'!$I$41*$D54, VLOOKUP(P$4,'4. Billing Determinants'!$B$19:$O$41,3,0)/'4. Billing Determinants'!$D$41*$D54))))),0)</f>
        <v>0</v>
      </c>
      <c r="Q54" s="75">
        <f>IFERROR(IF(Q$4="",0,IF($E54="kWh",VLOOKUP(Q$4,'4. Billing Determinants'!$B$19:$O$41,4,0)/'4. Billing Determinants'!$E$41*$D54,IF($E54="kW",VLOOKUP(Q$4,'4. Billing Determinants'!$B$19:$O$41,5,0)/'4. Billing Determinants'!$F$41*$D54,IF($E54="Non-RPP kWh",VLOOKUP(Q$4,'4. Billing Determinants'!$B$19:$O$41,6,0)/'4. Billing Determinants'!$G$41*$D54,IF($E54="Distribution Rev.",VLOOKUP(Q$4,'4. Billing Determinants'!$B$19:$O$41,8,0)/'4. Billing Determinants'!$I$41*$D54, VLOOKUP(Q$4,'4. Billing Determinants'!$B$19:$O$41,3,0)/'4. Billing Determinants'!$D$41*$D54))))),0)</f>
        <v>0</v>
      </c>
      <c r="R54" s="75">
        <f>IFERROR(IF(R$4="",0,IF($E54="kWh",VLOOKUP(R$4,'4. Billing Determinants'!$B$19:$O$41,4,0)/'4. Billing Determinants'!$E$41*$D54,IF($E54="kW",VLOOKUP(R$4,'4. Billing Determinants'!$B$19:$O$41,5,0)/'4. Billing Determinants'!$F$41*$D54,IF($E54="Non-RPP kWh",VLOOKUP(R$4,'4. Billing Determinants'!$B$19:$O$41,6,0)/'4. Billing Determinants'!$G$41*$D54,IF($E54="Distribution Rev.",VLOOKUP(R$4,'4. Billing Determinants'!$B$19:$O$41,8,0)/'4. Billing Determinants'!$I$41*$D54, VLOOKUP(R$4,'4. Billing Determinants'!$B$19:$O$41,3,0)/'4. Billing Determinants'!$D$41*$D54))))),0)</f>
        <v>0</v>
      </c>
      <c r="S54" s="75">
        <f>IFERROR(IF(S$4="",0,IF($E54="kWh",VLOOKUP(S$4,'4. Billing Determinants'!$B$19:$O$41,4,0)/'4. Billing Determinants'!$E$41*$D54,IF($E54="kW",VLOOKUP(S$4,'4. Billing Determinants'!$B$19:$O$41,5,0)/'4. Billing Determinants'!$F$41*$D54,IF($E54="Non-RPP kWh",VLOOKUP(S$4,'4. Billing Determinants'!$B$19:$O$41,6,0)/'4. Billing Determinants'!$G$41*$D54,IF($E54="Distribution Rev.",VLOOKUP(S$4,'4. Billing Determinants'!$B$19:$O$41,8,0)/'4. Billing Determinants'!$I$41*$D54, VLOOKUP(S$4,'4. Billing Determinants'!$B$19:$O$41,3,0)/'4. Billing Determinants'!$D$41*$D54))))),0)</f>
        <v>0</v>
      </c>
      <c r="T54" s="75">
        <f>IFERROR(IF(T$4="",0,IF($E54="kWh",VLOOKUP(T$4,'4. Billing Determinants'!$B$19:$O$41,4,0)/'4. Billing Determinants'!$E$41*$D54,IF($E54="kW",VLOOKUP(T$4,'4. Billing Determinants'!$B$19:$O$41,5,0)/'4. Billing Determinants'!$F$41*$D54,IF($E54="Non-RPP kWh",VLOOKUP(T$4,'4. Billing Determinants'!$B$19:$O$41,6,0)/'4. Billing Determinants'!$G$41*$D54,IF($E54="Distribution Rev.",VLOOKUP(T$4,'4. Billing Determinants'!$B$19:$O$41,8,0)/'4. Billing Determinants'!$I$41*$D54, VLOOKUP(T$4,'4. Billing Determinants'!$B$19:$O$41,3,0)/'4. Billing Determinants'!$D$41*$D54))))),0)</f>
        <v>0</v>
      </c>
      <c r="U54" s="75">
        <f>IFERROR(IF(U$4="",0,IF($E54="kWh",VLOOKUP(U$4,'4. Billing Determinants'!$B$19:$O$41,4,0)/'4. Billing Determinants'!$E$41*$D54,IF($E54="kW",VLOOKUP(U$4,'4. Billing Determinants'!$B$19:$O$41,5,0)/'4. Billing Determinants'!$F$41*$D54,IF($E54="Non-RPP kWh",VLOOKUP(U$4,'4. Billing Determinants'!$B$19:$O$41,6,0)/'4. Billing Determinants'!$G$41*$D54,IF($E54="Distribution Rev.",VLOOKUP(U$4,'4. Billing Determinants'!$B$19:$O$41,8,0)/'4. Billing Determinants'!$I$41*$D54, VLOOKUP(U$4,'4. Billing Determinants'!$B$19:$O$41,3,0)/'4. Billing Determinants'!$D$41*$D54))))),0)</f>
        <v>0</v>
      </c>
      <c r="V54" s="75">
        <f>IFERROR(IF(V$4="",0,IF($E54="kWh",VLOOKUP(V$4,'4. Billing Determinants'!$B$19:$O$41,4,0)/'4. Billing Determinants'!$E$41*$D54,IF($E54="kW",VLOOKUP(V$4,'4. Billing Determinants'!$B$19:$O$41,5,0)/'4. Billing Determinants'!$F$41*$D54,IF($E54="Non-RPP kWh",VLOOKUP(V$4,'4. Billing Determinants'!$B$19:$O$41,6,0)/'4. Billing Determinants'!$G$41*$D54,IF($E54="Distribution Rev.",VLOOKUP(V$4,'4. Billing Determinants'!$B$19:$O$41,8,0)/'4. Billing Determinants'!$I$41*$D54, VLOOKUP(V$4,'4. Billing Determinants'!$B$19:$O$41,3,0)/'4. Billing Determinants'!$D$41*$D54))))),0)</f>
        <v>0</v>
      </c>
      <c r="W54" s="75">
        <f>IFERROR(IF(W$4="",0,IF($E54="kWh",VLOOKUP(W$4,'4. Billing Determinants'!$B$19:$O$41,4,0)/'4. Billing Determinants'!$E$41*$D54,IF($E54="kW",VLOOKUP(W$4,'4. Billing Determinants'!$B$19:$O$41,5,0)/'4. Billing Determinants'!$F$41*$D54,IF($E54="Non-RPP kWh",VLOOKUP(W$4,'4. Billing Determinants'!$B$19:$O$41,6,0)/'4. Billing Determinants'!$G$41*$D54,IF($E54="Distribution Rev.",VLOOKUP(W$4,'4. Billing Determinants'!$B$19:$O$41,8,0)/'4. Billing Determinants'!$I$41*$D54, VLOOKUP(W$4,'4. Billing Determinants'!$B$19:$O$41,3,0)/'4. Billing Determinants'!$D$41*$D54))))),0)</f>
        <v>0</v>
      </c>
      <c r="X54" s="75">
        <f>IFERROR(IF(X$4="",0,IF($E54="kWh",VLOOKUP(X$4,'4. Billing Determinants'!$B$19:$O$41,4,0)/'4. Billing Determinants'!$E$41*$D54,IF($E54="kW",VLOOKUP(X$4,'4. Billing Determinants'!$B$19:$O$41,5,0)/'4. Billing Determinants'!$F$41*$D54,IF($E54="Non-RPP kWh",VLOOKUP(X$4,'4. Billing Determinants'!$B$19:$O$41,6,0)/'4. Billing Determinants'!$G$41*$D54,IF($E54="Distribution Rev.",VLOOKUP(X$4,'4. Billing Determinants'!$B$19:$O$41,8,0)/'4. Billing Determinants'!$I$41*$D54, VLOOKUP(X$4,'4. Billing Determinants'!$B$19:$O$41,3,0)/'4. Billing Determinants'!$D$41*$D54))))),0)</f>
        <v>0</v>
      </c>
      <c r="Y54" s="75">
        <f>IFERROR(IF(Y$4="",0,IF($E54="kWh",VLOOKUP(Y$4,'4. Billing Determinants'!$B$19:$O$41,4,0)/'4. Billing Determinants'!$E$41*$D54,IF($E54="kW",VLOOKUP(Y$4,'4. Billing Determinants'!$B$19:$O$41,5,0)/'4. Billing Determinants'!$F$41*$D54,IF($E54="Non-RPP kWh",VLOOKUP(Y$4,'4. Billing Determinants'!$B$19:$O$41,6,0)/'4. Billing Determinants'!$G$41*$D54,IF($E54="Distribution Rev.",VLOOKUP(Y$4,'4. Billing Determinants'!$B$19:$O$41,8,0)/'4. Billing Determinants'!$I$41*$D54, VLOOKUP(Y$4,'4. Billing Determinants'!$B$19:$O$41,3,0)/'4. Billing Determinants'!$D$41*$D54))))),0)</f>
        <v>0</v>
      </c>
    </row>
    <row r="55" spans="2:25" x14ac:dyDescent="0.2">
      <c r="B55" s="76" t="s">
        <v>284</v>
      </c>
      <c r="C55" s="76">
        <v>1576</v>
      </c>
      <c r="D55" s="75">
        <f>'2. 2013 Continuity Schedule'!DC83</f>
        <v>0</v>
      </c>
      <c r="E55" s="144"/>
      <c r="F55" s="75">
        <f>IFERROR(IF(F$4="",0,IF($E55="kWh",VLOOKUP(F$4,'4. Billing Determinants'!$B$19:$O$41,4,0)/'4. Billing Determinants'!$E$41*$D55,IF($E55="kW",VLOOKUP(F$4,'4. Billing Determinants'!$B$19:$O$41,5,0)/'4. Billing Determinants'!$F$41*$D55,IF($E55="Non-RPP kWh",VLOOKUP(F$4,'4. Billing Determinants'!$B$19:$O$41,6,0)/'4. Billing Determinants'!$G$41*$D55,IF($E55="Distribution Rev.",VLOOKUP(F$4,'4. Billing Determinants'!$B$19:$O$41,8,0)/'4. Billing Determinants'!$I$41*$D55, VLOOKUP(F$4,'4. Billing Determinants'!$B$19:$O$41,3,0)/'4. Billing Determinants'!$D$41*$D55))))),0)</f>
        <v>0</v>
      </c>
      <c r="G55" s="75">
        <f>IFERROR(IF(G$4="",0,IF($E55="kWh",VLOOKUP(G$4,'4. Billing Determinants'!$B$19:$O$41,4,0)/'4. Billing Determinants'!$E$41*$D55,IF($E55="kW",VLOOKUP(G$4,'4. Billing Determinants'!$B$19:$O$41,5,0)/'4. Billing Determinants'!$F$41*$D55,IF($E55="Non-RPP kWh",VLOOKUP(G$4,'4. Billing Determinants'!$B$19:$O$41,6,0)/'4. Billing Determinants'!$G$41*$D55,IF($E55="Distribution Rev.",VLOOKUP(G$4,'4. Billing Determinants'!$B$19:$O$41,8,0)/'4. Billing Determinants'!$I$41*$D55, VLOOKUP(G$4,'4. Billing Determinants'!$B$19:$O$41,3,0)/'4. Billing Determinants'!$D$41*$D55))))),0)</f>
        <v>0</v>
      </c>
      <c r="H55" s="75">
        <f>IFERROR(IF(H$4="",0,IF($E55="kWh",VLOOKUP(H$4,'4. Billing Determinants'!$B$19:$O$41,4,0)/'4. Billing Determinants'!$E$41*$D55,IF($E55="kW",VLOOKUP(H$4,'4. Billing Determinants'!$B$19:$O$41,5,0)/'4. Billing Determinants'!$F$41*$D55,IF($E55="Non-RPP kWh",VLOOKUP(H$4,'4. Billing Determinants'!$B$19:$O$41,6,0)/'4. Billing Determinants'!$G$41*$D55,IF($E55="Distribution Rev.",VLOOKUP(H$4,'4. Billing Determinants'!$B$19:$O$41,8,0)/'4. Billing Determinants'!$I$41*$D55, VLOOKUP(H$4,'4. Billing Determinants'!$B$19:$O$41,3,0)/'4. Billing Determinants'!$D$41*$D55))))),0)</f>
        <v>0</v>
      </c>
      <c r="I55" s="75">
        <f>IFERROR(IF(I$4="",0,IF($E55="kWh",VLOOKUP(I$4,'4. Billing Determinants'!$B$19:$O$41,4,0)/'4. Billing Determinants'!$E$41*$D55,IF($E55="kW",VLOOKUP(I$4,'4. Billing Determinants'!$B$19:$O$41,5,0)/'4. Billing Determinants'!$F$41*$D55,IF($E55="Non-RPP kWh",VLOOKUP(I$4,'4. Billing Determinants'!$B$19:$O$41,6,0)/'4. Billing Determinants'!$G$41*$D55,IF($E55="Distribution Rev.",VLOOKUP(I$4,'4. Billing Determinants'!$B$19:$O$41,8,0)/'4. Billing Determinants'!$I$41*$D55, VLOOKUP(I$4,'4. Billing Determinants'!$B$19:$O$41,3,0)/'4. Billing Determinants'!$D$41*$D55))))),0)</f>
        <v>0</v>
      </c>
      <c r="J55" s="75">
        <f>IFERROR(IF(J$4="",0,IF($E55="kWh",VLOOKUP(J$4,'4. Billing Determinants'!$B$19:$O$41,4,0)/'4. Billing Determinants'!$E$41*$D55,IF($E55="kW",VLOOKUP(J$4,'4. Billing Determinants'!$B$19:$O$41,5,0)/'4. Billing Determinants'!$F$41*$D55,IF($E55="Non-RPP kWh",VLOOKUP(J$4,'4. Billing Determinants'!$B$19:$O$41,6,0)/'4. Billing Determinants'!$G$41*$D55,IF($E55="Distribution Rev.",VLOOKUP(J$4,'4. Billing Determinants'!$B$19:$O$41,8,0)/'4. Billing Determinants'!$I$41*$D55, VLOOKUP(J$4,'4. Billing Determinants'!$B$19:$O$41,3,0)/'4. Billing Determinants'!$D$41*$D55))))),0)</f>
        <v>0</v>
      </c>
      <c r="K55" s="75">
        <f>IFERROR(IF(K$4="",0,IF($E55="kWh",VLOOKUP(K$4,'4. Billing Determinants'!$B$19:$O$41,4,0)/'4. Billing Determinants'!$E$41*$D55,IF($E55="kW",VLOOKUP(K$4,'4. Billing Determinants'!$B$19:$O$41,5,0)/'4. Billing Determinants'!$F$41*$D55,IF($E55="Non-RPP kWh",VLOOKUP(K$4,'4. Billing Determinants'!$B$19:$O$41,6,0)/'4. Billing Determinants'!$G$41*$D55,IF($E55="Distribution Rev.",VLOOKUP(K$4,'4. Billing Determinants'!$B$19:$O$41,8,0)/'4. Billing Determinants'!$I$41*$D55, VLOOKUP(K$4,'4. Billing Determinants'!$B$19:$O$41,3,0)/'4. Billing Determinants'!$D$41*$D55))))),0)</f>
        <v>0</v>
      </c>
      <c r="L55" s="75">
        <f>IFERROR(IF(L$4="",0,IF($E55="kWh",VLOOKUP(L$4,'4. Billing Determinants'!$B$19:$O$41,4,0)/'4. Billing Determinants'!$E$41*$D55,IF($E55="kW",VLOOKUP(L$4,'4. Billing Determinants'!$B$19:$O$41,5,0)/'4. Billing Determinants'!$F$41*$D55,IF($E55="Non-RPP kWh",VLOOKUP(L$4,'4. Billing Determinants'!$B$19:$O$41,6,0)/'4. Billing Determinants'!$G$41*$D55,IF($E55="Distribution Rev.",VLOOKUP(L$4,'4. Billing Determinants'!$B$19:$O$41,8,0)/'4. Billing Determinants'!$I$41*$D55, VLOOKUP(L$4,'4. Billing Determinants'!$B$19:$O$41,3,0)/'4. Billing Determinants'!$D$41*$D55))))),0)</f>
        <v>0</v>
      </c>
      <c r="M55" s="75">
        <f>IFERROR(IF(M$4="",0,IF($E55="kWh",VLOOKUP(M$4,'4. Billing Determinants'!$B$19:$O$41,4,0)/'4. Billing Determinants'!$E$41*$D55,IF($E55="kW",VLOOKUP(M$4,'4. Billing Determinants'!$B$19:$O$41,5,0)/'4. Billing Determinants'!$F$41*$D55,IF($E55="Non-RPP kWh",VLOOKUP(M$4,'4. Billing Determinants'!$B$19:$O$41,6,0)/'4. Billing Determinants'!$G$41*$D55,IF($E55="Distribution Rev.",VLOOKUP(M$4,'4. Billing Determinants'!$B$19:$O$41,8,0)/'4. Billing Determinants'!$I$41*$D55, VLOOKUP(M$4,'4. Billing Determinants'!$B$19:$O$41,3,0)/'4. Billing Determinants'!$D$41*$D55))))),0)</f>
        <v>0</v>
      </c>
      <c r="N55" s="75">
        <f>IFERROR(IF(N$4="",0,IF($E55="kWh",VLOOKUP(N$4,'4. Billing Determinants'!$B$19:$O$41,4,0)/'4. Billing Determinants'!$E$41*$D55,IF($E55="kW",VLOOKUP(N$4,'4. Billing Determinants'!$B$19:$O$41,5,0)/'4. Billing Determinants'!$F$41*$D55,IF($E55="Non-RPP kWh",VLOOKUP(N$4,'4. Billing Determinants'!$B$19:$O$41,6,0)/'4. Billing Determinants'!$G$41*$D55,IF($E55="Distribution Rev.",VLOOKUP(N$4,'4. Billing Determinants'!$B$19:$O$41,8,0)/'4. Billing Determinants'!$I$41*$D55, VLOOKUP(N$4,'4. Billing Determinants'!$B$19:$O$41,3,0)/'4. Billing Determinants'!$D$41*$D55))))),0)</f>
        <v>0</v>
      </c>
      <c r="O55" s="75">
        <f>IFERROR(IF(O$4="",0,IF($E55="kWh",VLOOKUP(O$4,'4. Billing Determinants'!$B$19:$O$41,4,0)/'4. Billing Determinants'!$E$41*$D55,IF($E55="kW",VLOOKUP(O$4,'4. Billing Determinants'!$B$19:$O$41,5,0)/'4. Billing Determinants'!$F$41*$D55,IF($E55="Non-RPP kWh",VLOOKUP(O$4,'4. Billing Determinants'!$B$19:$O$41,6,0)/'4. Billing Determinants'!$G$41*$D55,IF($E55="Distribution Rev.",VLOOKUP(O$4,'4. Billing Determinants'!$B$19:$O$41,8,0)/'4. Billing Determinants'!$I$41*$D55, VLOOKUP(O$4,'4. Billing Determinants'!$B$19:$O$41,3,0)/'4. Billing Determinants'!$D$41*$D55))))),0)</f>
        <v>0</v>
      </c>
      <c r="P55" s="75">
        <f>IFERROR(IF(P$4="",0,IF($E55="kWh",VLOOKUP(P$4,'4. Billing Determinants'!$B$19:$O$41,4,0)/'4. Billing Determinants'!$E$41*$D55,IF($E55="kW",VLOOKUP(P$4,'4. Billing Determinants'!$B$19:$O$41,5,0)/'4. Billing Determinants'!$F$41*$D55,IF($E55="Non-RPP kWh",VLOOKUP(P$4,'4. Billing Determinants'!$B$19:$O$41,6,0)/'4. Billing Determinants'!$G$41*$D55,IF($E55="Distribution Rev.",VLOOKUP(P$4,'4. Billing Determinants'!$B$19:$O$41,8,0)/'4. Billing Determinants'!$I$41*$D55, VLOOKUP(P$4,'4. Billing Determinants'!$B$19:$O$41,3,0)/'4. Billing Determinants'!$D$41*$D55))))),0)</f>
        <v>0</v>
      </c>
      <c r="Q55" s="75">
        <f>IFERROR(IF(Q$4="",0,IF($E55="kWh",VLOOKUP(Q$4,'4. Billing Determinants'!$B$19:$O$41,4,0)/'4. Billing Determinants'!$E$41*$D55,IF($E55="kW",VLOOKUP(Q$4,'4. Billing Determinants'!$B$19:$O$41,5,0)/'4. Billing Determinants'!$F$41*$D55,IF($E55="Non-RPP kWh",VLOOKUP(Q$4,'4. Billing Determinants'!$B$19:$O$41,6,0)/'4. Billing Determinants'!$G$41*$D55,IF($E55="Distribution Rev.",VLOOKUP(Q$4,'4. Billing Determinants'!$B$19:$O$41,8,0)/'4. Billing Determinants'!$I$41*$D55, VLOOKUP(Q$4,'4. Billing Determinants'!$B$19:$O$41,3,0)/'4. Billing Determinants'!$D$41*$D55))))),0)</f>
        <v>0</v>
      </c>
      <c r="R55" s="75">
        <f>IFERROR(IF(R$4="",0,IF($E55="kWh",VLOOKUP(R$4,'4. Billing Determinants'!$B$19:$O$41,4,0)/'4. Billing Determinants'!$E$41*$D55,IF($E55="kW",VLOOKUP(R$4,'4. Billing Determinants'!$B$19:$O$41,5,0)/'4. Billing Determinants'!$F$41*$D55,IF($E55="Non-RPP kWh",VLOOKUP(R$4,'4. Billing Determinants'!$B$19:$O$41,6,0)/'4. Billing Determinants'!$G$41*$D55,IF($E55="Distribution Rev.",VLOOKUP(R$4,'4. Billing Determinants'!$B$19:$O$41,8,0)/'4. Billing Determinants'!$I$41*$D55, VLOOKUP(R$4,'4. Billing Determinants'!$B$19:$O$41,3,0)/'4. Billing Determinants'!$D$41*$D55))))),0)</f>
        <v>0</v>
      </c>
      <c r="S55" s="75">
        <f>IFERROR(IF(S$4="",0,IF($E55="kWh",VLOOKUP(S$4,'4. Billing Determinants'!$B$19:$O$41,4,0)/'4. Billing Determinants'!$E$41*$D55,IF($E55="kW",VLOOKUP(S$4,'4. Billing Determinants'!$B$19:$O$41,5,0)/'4. Billing Determinants'!$F$41*$D55,IF($E55="Non-RPP kWh",VLOOKUP(S$4,'4. Billing Determinants'!$B$19:$O$41,6,0)/'4. Billing Determinants'!$G$41*$D55,IF($E55="Distribution Rev.",VLOOKUP(S$4,'4. Billing Determinants'!$B$19:$O$41,8,0)/'4. Billing Determinants'!$I$41*$D55, VLOOKUP(S$4,'4. Billing Determinants'!$B$19:$O$41,3,0)/'4. Billing Determinants'!$D$41*$D55))))),0)</f>
        <v>0</v>
      </c>
      <c r="T55" s="75">
        <f>IFERROR(IF(T$4="",0,IF($E55="kWh",VLOOKUP(T$4,'4. Billing Determinants'!$B$19:$O$41,4,0)/'4. Billing Determinants'!$E$41*$D55,IF($E55="kW",VLOOKUP(T$4,'4. Billing Determinants'!$B$19:$O$41,5,0)/'4. Billing Determinants'!$F$41*$D55,IF($E55="Non-RPP kWh",VLOOKUP(T$4,'4. Billing Determinants'!$B$19:$O$41,6,0)/'4. Billing Determinants'!$G$41*$D55,IF($E55="Distribution Rev.",VLOOKUP(T$4,'4. Billing Determinants'!$B$19:$O$41,8,0)/'4. Billing Determinants'!$I$41*$D55, VLOOKUP(T$4,'4. Billing Determinants'!$B$19:$O$41,3,0)/'4. Billing Determinants'!$D$41*$D55))))),0)</f>
        <v>0</v>
      </c>
      <c r="U55" s="75">
        <f>IFERROR(IF(U$4="",0,IF($E55="kWh",VLOOKUP(U$4,'4. Billing Determinants'!$B$19:$O$41,4,0)/'4. Billing Determinants'!$E$41*$D55,IF($E55="kW",VLOOKUP(U$4,'4. Billing Determinants'!$B$19:$O$41,5,0)/'4. Billing Determinants'!$F$41*$D55,IF($E55="Non-RPP kWh",VLOOKUP(U$4,'4. Billing Determinants'!$B$19:$O$41,6,0)/'4. Billing Determinants'!$G$41*$D55,IF($E55="Distribution Rev.",VLOOKUP(U$4,'4. Billing Determinants'!$B$19:$O$41,8,0)/'4. Billing Determinants'!$I$41*$D55, VLOOKUP(U$4,'4. Billing Determinants'!$B$19:$O$41,3,0)/'4. Billing Determinants'!$D$41*$D55))))),0)</f>
        <v>0</v>
      </c>
      <c r="V55" s="75">
        <f>IFERROR(IF(V$4="",0,IF($E55="kWh",VLOOKUP(V$4,'4. Billing Determinants'!$B$19:$O$41,4,0)/'4. Billing Determinants'!$E$41*$D55,IF($E55="kW",VLOOKUP(V$4,'4. Billing Determinants'!$B$19:$O$41,5,0)/'4. Billing Determinants'!$F$41*$D55,IF($E55="Non-RPP kWh",VLOOKUP(V$4,'4. Billing Determinants'!$B$19:$O$41,6,0)/'4. Billing Determinants'!$G$41*$D55,IF($E55="Distribution Rev.",VLOOKUP(V$4,'4. Billing Determinants'!$B$19:$O$41,8,0)/'4. Billing Determinants'!$I$41*$D55, VLOOKUP(V$4,'4. Billing Determinants'!$B$19:$O$41,3,0)/'4. Billing Determinants'!$D$41*$D55))))),0)</f>
        <v>0</v>
      </c>
      <c r="W55" s="75">
        <f>IFERROR(IF(W$4="",0,IF($E55="kWh",VLOOKUP(W$4,'4. Billing Determinants'!$B$19:$O$41,4,0)/'4. Billing Determinants'!$E$41*$D55,IF($E55="kW",VLOOKUP(W$4,'4. Billing Determinants'!$B$19:$O$41,5,0)/'4. Billing Determinants'!$F$41*$D55,IF($E55="Non-RPP kWh",VLOOKUP(W$4,'4. Billing Determinants'!$B$19:$O$41,6,0)/'4. Billing Determinants'!$G$41*$D55,IF($E55="Distribution Rev.",VLOOKUP(W$4,'4. Billing Determinants'!$B$19:$O$41,8,0)/'4. Billing Determinants'!$I$41*$D55, VLOOKUP(W$4,'4. Billing Determinants'!$B$19:$O$41,3,0)/'4. Billing Determinants'!$D$41*$D55))))),0)</f>
        <v>0</v>
      </c>
      <c r="X55" s="75">
        <f>IFERROR(IF(X$4="",0,IF($E55="kWh",VLOOKUP(X$4,'4. Billing Determinants'!$B$19:$O$41,4,0)/'4. Billing Determinants'!$E$41*$D55,IF($E55="kW",VLOOKUP(X$4,'4. Billing Determinants'!$B$19:$O$41,5,0)/'4. Billing Determinants'!$F$41*$D55,IF($E55="Non-RPP kWh",VLOOKUP(X$4,'4. Billing Determinants'!$B$19:$O$41,6,0)/'4. Billing Determinants'!$G$41*$D55,IF($E55="Distribution Rev.",VLOOKUP(X$4,'4. Billing Determinants'!$B$19:$O$41,8,0)/'4. Billing Determinants'!$I$41*$D55, VLOOKUP(X$4,'4. Billing Determinants'!$B$19:$O$41,3,0)/'4. Billing Determinants'!$D$41*$D55))))),0)</f>
        <v>0</v>
      </c>
      <c r="Y55" s="75">
        <f>IFERROR(IF(Y$4="",0,IF($E55="kWh",VLOOKUP(Y$4,'4. Billing Determinants'!$B$19:$O$41,4,0)/'4. Billing Determinants'!$E$41*$D55,IF($E55="kW",VLOOKUP(Y$4,'4. Billing Determinants'!$B$19:$O$41,5,0)/'4. Billing Determinants'!$F$41*$D55,IF($E55="Non-RPP kWh",VLOOKUP(Y$4,'4. Billing Determinants'!$B$19:$O$41,6,0)/'4. Billing Determinants'!$G$41*$D55,IF($E55="Distribution Rev.",VLOOKUP(Y$4,'4. Billing Determinants'!$B$19:$O$41,8,0)/'4. Billing Determinants'!$I$41*$D55, VLOOKUP(Y$4,'4. Billing Determinants'!$B$19:$O$41,3,0)/'4. Billing Determinants'!$D$41*$D55))))),0)</f>
        <v>0</v>
      </c>
    </row>
    <row r="56" spans="2:25" x14ac:dyDescent="0.2">
      <c r="B56" s="93" t="s">
        <v>197</v>
      </c>
      <c r="C56" s="93"/>
      <c r="D56" s="94">
        <f>SUM(D54:D55)</f>
        <v>0</v>
      </c>
      <c r="E56" s="94"/>
      <c r="F56" s="94">
        <f>SUM(F54:F55)</f>
        <v>0</v>
      </c>
      <c r="G56" s="94">
        <f t="shared" ref="G56:Y56" si="6">SUM(G54:G55)</f>
        <v>0</v>
      </c>
      <c r="H56" s="94">
        <f t="shared" si="6"/>
        <v>0</v>
      </c>
      <c r="I56" s="94">
        <f t="shared" si="6"/>
        <v>0</v>
      </c>
      <c r="J56" s="94">
        <f t="shared" si="6"/>
        <v>0</v>
      </c>
      <c r="K56" s="94">
        <f t="shared" si="6"/>
        <v>0</v>
      </c>
      <c r="L56" s="94">
        <f t="shared" si="6"/>
        <v>0</v>
      </c>
      <c r="M56" s="94">
        <f t="shared" si="6"/>
        <v>0</v>
      </c>
      <c r="N56" s="94">
        <f t="shared" si="6"/>
        <v>0</v>
      </c>
      <c r="O56" s="94">
        <f t="shared" si="6"/>
        <v>0</v>
      </c>
      <c r="P56" s="94">
        <f t="shared" si="6"/>
        <v>0</v>
      </c>
      <c r="Q56" s="94">
        <f t="shared" si="6"/>
        <v>0</v>
      </c>
      <c r="R56" s="94">
        <f t="shared" si="6"/>
        <v>0</v>
      </c>
      <c r="S56" s="94">
        <f t="shared" si="6"/>
        <v>0</v>
      </c>
      <c r="T56" s="94">
        <f t="shared" si="6"/>
        <v>0</v>
      </c>
      <c r="U56" s="94">
        <f t="shared" si="6"/>
        <v>0</v>
      </c>
      <c r="V56" s="94">
        <f t="shared" si="6"/>
        <v>0</v>
      </c>
      <c r="W56" s="94">
        <f t="shared" si="6"/>
        <v>0</v>
      </c>
      <c r="X56" s="94">
        <f t="shared" si="6"/>
        <v>0</v>
      </c>
      <c r="Y56" s="94">
        <f t="shared" si="6"/>
        <v>0</v>
      </c>
    </row>
    <row r="59" spans="2:25" x14ac:dyDescent="0.2">
      <c r="B59" s="221" t="s">
        <v>326</v>
      </c>
    </row>
    <row r="60" spans="2:25" x14ac:dyDescent="0.2">
      <c r="B60" s="221" t="s">
        <v>327</v>
      </c>
    </row>
  </sheetData>
  <mergeCells count="5">
    <mergeCell ref="B47:C47"/>
    <mergeCell ref="B48:C48"/>
    <mergeCell ref="B50:C50"/>
    <mergeCell ref="B51:C51"/>
    <mergeCell ref="B52:C52"/>
  </mergeCells>
  <dataValidations count="4">
    <dataValidation type="list" allowBlank="1" showInputMessage="1" showErrorMessage="1" sqref="E5:E11">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 type="list" allowBlank="1" showInputMessage="1" showErrorMessage="1" sqref="E12:E15">
      <formula1>"kWh, kW, Non-RPP kWh, %"</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J95"/>
  <sheetViews>
    <sheetView showGridLines="0" workbookViewId="0">
      <selection activeCell="A42" sqref="A42:F67"/>
    </sheetView>
  </sheetViews>
  <sheetFormatPr defaultRowHeight="12.75" x14ac:dyDescent="0.2"/>
  <cols>
    <col min="1" max="1" width="5.140625" customWidth="1"/>
    <col min="2" max="2" width="35.7109375" customWidth="1"/>
    <col min="3" max="3" width="17.42578125" customWidth="1"/>
    <col min="4" max="4" width="18.85546875" customWidth="1"/>
    <col min="5" max="5" width="18.28515625" customWidth="1"/>
    <col min="6" max="6" width="26.7109375" customWidth="1"/>
    <col min="7" max="7" width="4.5703125" customWidth="1"/>
    <col min="8" max="8" width="11.28515625" bestFit="1" customWidth="1"/>
    <col min="9" max="9" width="21" customWidth="1"/>
    <col min="10" max="10" width="21.28515625" customWidth="1"/>
  </cols>
  <sheetData>
    <row r="13" spans="2:4" x14ac:dyDescent="0.2">
      <c r="B13" s="116" t="s">
        <v>165</v>
      </c>
      <c r="C13" s="117"/>
      <c r="D13" s="118">
        <v>1</v>
      </c>
    </row>
    <row r="16" spans="2:4" ht="18" x14ac:dyDescent="0.25">
      <c r="B16" s="120" t="s">
        <v>167</v>
      </c>
    </row>
    <row r="18" spans="2:10" ht="12.75" customHeight="1" x14ac:dyDescent="0.2">
      <c r="B18" s="289" t="s">
        <v>158</v>
      </c>
      <c r="C18" s="288" t="s">
        <v>143</v>
      </c>
      <c r="D18" s="295" t="s">
        <v>166</v>
      </c>
      <c r="E18" s="295" t="s">
        <v>196</v>
      </c>
      <c r="F18" s="297" t="s">
        <v>164</v>
      </c>
    </row>
    <row r="19" spans="2:10" ht="27" customHeight="1" x14ac:dyDescent="0.2">
      <c r="B19" s="290"/>
      <c r="C19" s="288"/>
      <c r="D19" s="296"/>
      <c r="E19" s="296"/>
      <c r="F19" s="297"/>
    </row>
    <row r="20" spans="2:10" x14ac:dyDescent="0.2">
      <c r="B20" s="101" t="str">
        <f>IF(ISBLANK('4. Billing Determinants'!B21), "", '4. Billing Determinants'!B21)</f>
        <v>Residential</v>
      </c>
      <c r="C20" s="144" t="s">
        <v>316</v>
      </c>
      <c r="D20" s="104">
        <f>IF(C20="", 0, IF(C20="kWh", '4. Billing Determinants'!E21, IF(C20="kW", '4. Billing Determinants'!F21, '4. Billing Determinants'!D21)))</f>
        <v>121139467</v>
      </c>
      <c r="E20" s="105">
        <f>HLOOKUP($B20, '5. Allocation of Balances'!$C$4:$Y$50, 47,FALSE)</f>
        <v>-326843.21807465988</v>
      </c>
      <c r="F20" s="115">
        <f>IF(ISERROR(E20/D20), 0, IF(C20="# of Customers", E20/D20/12/$D$13, E20/D20/$D$13))</f>
        <v>-2.6980737671122483E-3</v>
      </c>
      <c r="G20" t="str">
        <f>IF(C20="", "", IF(C20="# of Customers", "per customer per month", "$/"&amp;C20))</f>
        <v>$/kWh</v>
      </c>
      <c r="J20" s="223">
        <f>+I20+E20</f>
        <v>-326843.21807465988</v>
      </c>
    </row>
    <row r="21" spans="2:10" x14ac:dyDescent="0.2">
      <c r="B21" s="101" t="str">
        <f>IF(ISBLANK('4. Billing Determinants'!B22), "", '4. Billing Determinants'!B22)</f>
        <v>General Service &lt; 50 kW</v>
      </c>
      <c r="C21" s="144" t="s">
        <v>316</v>
      </c>
      <c r="D21" s="104">
        <f>IF(C21="", 0, IF(C21="kWh", '4. Billing Determinants'!E22, IF(C21="kW", '4. Billing Determinants'!F22, '4. Billing Determinants'!D22)))</f>
        <v>40919528</v>
      </c>
      <c r="E21" s="105">
        <f>HLOOKUP($B21, '5. Allocation of Balances'!$C$4:$Y$50, 47,FALSE)</f>
        <v>-110464.95295401367</v>
      </c>
      <c r="F21" s="115">
        <f t="shared" ref="F21:F39" si="0">IF(ISERROR(E21/D21), 0, IF(C21="# of Customers", E21/D21/12/$D$13, E21/D21/$D$13))</f>
        <v>-2.6995656683531069E-3</v>
      </c>
      <c r="G21" t="str">
        <f t="shared" ref="G21:G39" si="1">IF(C21="", "", IF(C21="# of Customers", "per customer per month", "$/"&amp;C21))</f>
        <v>$/kWh</v>
      </c>
    </row>
    <row r="22" spans="2:10" x14ac:dyDescent="0.2">
      <c r="B22" s="101" t="str">
        <f>IF(ISBLANK('4. Billing Determinants'!B23), "", '4. Billing Determinants'!B23)</f>
        <v>General Service &gt; 50</v>
      </c>
      <c r="C22" s="144" t="s">
        <v>317</v>
      </c>
      <c r="D22" s="104">
        <f>IF(C22="", 0, IF(C22="kWh", '4. Billing Determinants'!E23, IF(C22="kW", '4. Billing Determinants'!F23, '4. Billing Determinants'!D23)))</f>
        <v>299044</v>
      </c>
      <c r="E22" s="105">
        <f>HLOOKUP($B22, '5. Allocation of Balances'!$C$4:$Y$50, 47,FALSE)</f>
        <v>-315601.50453084736</v>
      </c>
      <c r="F22" s="115">
        <f t="shared" si="0"/>
        <v>-1.0553681215167245</v>
      </c>
      <c r="G22" t="str">
        <f t="shared" si="1"/>
        <v>$/kW</v>
      </c>
      <c r="I22" s="60" t="s">
        <v>325</v>
      </c>
    </row>
    <row r="23" spans="2:10" x14ac:dyDescent="0.2">
      <c r="B23" s="101" t="str">
        <f>IF(ISBLANK('4. Billing Determinants'!B24), "", '4. Billing Determinants'!B24)</f>
        <v>Sentinel Lighting</v>
      </c>
      <c r="C23" s="144" t="s">
        <v>317</v>
      </c>
      <c r="D23" s="104">
        <f>IF(C23="", 0, IF(C23="kWh", '4. Billing Determinants'!E24, IF(C23="kW", '4. Billing Determinants'!F24, '4. Billing Determinants'!D24)))</f>
        <v>176</v>
      </c>
      <c r="E23" s="105">
        <f>HLOOKUP($B23, '5. Allocation of Balances'!$C$4:$Y$50, 47,FALSE)</f>
        <v>-60.057209215002494</v>
      </c>
      <c r="F23" s="115">
        <f t="shared" si="0"/>
        <v>-0.34123414326705964</v>
      </c>
      <c r="G23" t="str">
        <f t="shared" si="1"/>
        <v>$/kW</v>
      </c>
    </row>
    <row r="24" spans="2:10" x14ac:dyDescent="0.2">
      <c r="B24" s="101" t="str">
        <f>IF(ISBLANK('4. Billing Determinants'!B25), "", '4. Billing Determinants'!B25)</f>
        <v>Street Lighting</v>
      </c>
      <c r="C24" s="144" t="s">
        <v>317</v>
      </c>
      <c r="D24" s="104">
        <f>IF(C24="", 0, IF(C24="kWh", '4. Billing Determinants'!E25, IF(C24="kW", '4. Billing Determinants'!F25, '4. Billing Determinants'!D25)))</f>
        <v>8685</v>
      </c>
      <c r="E24" s="105">
        <f>HLOOKUP($B24, '5. Allocation of Balances'!$C$4:$Y$50, 47,FALSE)</f>
        <v>-8471.273356264066</v>
      </c>
      <c r="F24" s="115">
        <f t="shared" si="0"/>
        <v>-0.97539129030098626</v>
      </c>
      <c r="G24" t="str">
        <f t="shared" si="1"/>
        <v>$/kW</v>
      </c>
    </row>
    <row r="25" spans="2:10" x14ac:dyDescent="0.2">
      <c r="B25" s="101" t="str">
        <f>IF(ISBLANK('4. Billing Determinants'!B26), "", '4. Billing Determinants'!B26)</f>
        <v/>
      </c>
      <c r="C25" s="144" t="str">
        <f>IF(ISBLANK('4. Billing Determinants'!C26), "", '4. Billing Determinants'!C26)</f>
        <v/>
      </c>
      <c r="D25" s="104">
        <f>IF(C25="", 0, IF(C25="kWh", '4. Billing Determinants'!E26, IF(C25="kW", '4. Billing Determinants'!F26, '4. Billing Determinants'!D26)))</f>
        <v>0</v>
      </c>
      <c r="E25" s="105">
        <f>HLOOKUP($B25, '5. Allocation of Balances'!$C$4:$Y$50, 47,FALSE)</f>
        <v>0</v>
      </c>
      <c r="F25" s="115">
        <f t="shared" si="0"/>
        <v>0</v>
      </c>
      <c r="G25" t="str">
        <f t="shared" si="1"/>
        <v/>
      </c>
    </row>
    <row r="26" spans="2:10" x14ac:dyDescent="0.2">
      <c r="B26" s="101" t="str">
        <f>IF(ISBLANK('4. Billing Determinants'!B27), "", '4. Billing Determinants'!B27)</f>
        <v/>
      </c>
      <c r="C26" s="144" t="str">
        <f>IF(ISBLANK('4. Billing Determinants'!C27), "", '4. Billing Determinants'!C27)</f>
        <v/>
      </c>
      <c r="D26" s="104">
        <f>IF(C26="", 0, IF(C26="kWh", '4. Billing Determinants'!E27, IF(C26="kW", '4. Billing Determinants'!F27, '4. Billing Determinants'!D27)))</f>
        <v>0</v>
      </c>
      <c r="E26" s="105">
        <f>HLOOKUP($B26, '5. Allocation of Balances'!$C$4:$Y$50, 47,FALSE)</f>
        <v>0</v>
      </c>
      <c r="F26" s="115">
        <f t="shared" si="0"/>
        <v>0</v>
      </c>
      <c r="G26" t="str">
        <f t="shared" si="1"/>
        <v/>
      </c>
    </row>
    <row r="27" spans="2:10" x14ac:dyDescent="0.2">
      <c r="B27" s="101" t="str">
        <f>IF(ISBLANK('4. Billing Determinants'!B28), "", '4. Billing Determinants'!B28)</f>
        <v/>
      </c>
      <c r="C27" s="144" t="str">
        <f>IF(ISBLANK('4. Billing Determinants'!C28), "", '4. Billing Determinants'!C28)</f>
        <v/>
      </c>
      <c r="D27" s="104">
        <f>IF(C27="", 0, IF(C27="kWh", '4. Billing Determinants'!E28, IF(C27="kW", '4. Billing Determinants'!F28, '4. Billing Determinants'!D28)))</f>
        <v>0</v>
      </c>
      <c r="E27" s="105">
        <f>HLOOKUP($B27, '5. Allocation of Balances'!$C$4:$Y$50, 47,FALSE)</f>
        <v>0</v>
      </c>
      <c r="F27" s="115">
        <f t="shared" si="0"/>
        <v>0</v>
      </c>
      <c r="G27" t="str">
        <f t="shared" si="1"/>
        <v/>
      </c>
    </row>
    <row r="28" spans="2:10" x14ac:dyDescent="0.2">
      <c r="B28" s="101" t="str">
        <f>IF(ISBLANK('4. Billing Determinants'!B29), "", '4. Billing Determinants'!B29)</f>
        <v/>
      </c>
      <c r="C28" s="144" t="str">
        <f>IF(ISBLANK('4. Billing Determinants'!C29), "", '4. Billing Determinants'!C29)</f>
        <v/>
      </c>
      <c r="D28" s="104">
        <f>IF(C28="", 0, IF(C28="kWh", '4. Billing Determinants'!E29, IF(C28="kW", '4. Billing Determinants'!F29, '4. Billing Determinants'!D29)))</f>
        <v>0</v>
      </c>
      <c r="E28" s="105">
        <f>HLOOKUP($B28, '5. Allocation of Balances'!$C$4:$Y$50, 47,FALSE)</f>
        <v>0</v>
      </c>
      <c r="F28" s="115">
        <f t="shared" si="0"/>
        <v>0</v>
      </c>
      <c r="G28" t="str">
        <f t="shared" si="1"/>
        <v/>
      </c>
    </row>
    <row r="29" spans="2:10" x14ac:dyDescent="0.2">
      <c r="B29" s="101" t="str">
        <f>IF(ISBLANK('4. Billing Determinants'!B30), "", '4. Billing Determinants'!B30)</f>
        <v/>
      </c>
      <c r="C29" s="144" t="str">
        <f>IF(ISBLANK('4. Billing Determinants'!C30), "", '4. Billing Determinants'!C30)</f>
        <v/>
      </c>
      <c r="D29" s="104">
        <f>IF(C29="", 0, IF(C29="kWh", '4. Billing Determinants'!E30, IF(C29="kW", '4. Billing Determinants'!F30, '4. Billing Determinants'!D30)))</f>
        <v>0</v>
      </c>
      <c r="E29" s="105">
        <f>HLOOKUP($B29, '5. Allocation of Balances'!$C$4:$Y$50, 47,FALSE)</f>
        <v>0</v>
      </c>
      <c r="F29" s="115">
        <f t="shared" si="0"/>
        <v>0</v>
      </c>
      <c r="G29" t="str">
        <f t="shared" si="1"/>
        <v/>
      </c>
    </row>
    <row r="30" spans="2:10" x14ac:dyDescent="0.2">
      <c r="B30" s="101" t="str">
        <f>IF(ISBLANK('4. Billing Determinants'!B31), "", '4. Billing Determinants'!B31)</f>
        <v/>
      </c>
      <c r="C30" s="144" t="str">
        <f>IF(ISBLANK('4. Billing Determinants'!C31), "", '4. Billing Determinants'!C31)</f>
        <v/>
      </c>
      <c r="D30" s="104">
        <f>IF(C30="", 0, IF(C30="kWh", '4. Billing Determinants'!E31, IF(C30="kW", '4. Billing Determinants'!F31, '4. Billing Determinants'!D31)))</f>
        <v>0</v>
      </c>
      <c r="E30" s="105">
        <f>HLOOKUP($B30, '5. Allocation of Balances'!$C$4:$Y$50, 47,FALSE)</f>
        <v>0</v>
      </c>
      <c r="F30" s="115">
        <f t="shared" si="0"/>
        <v>0</v>
      </c>
      <c r="G30" t="str">
        <f t="shared" si="1"/>
        <v/>
      </c>
    </row>
    <row r="31" spans="2:10" x14ac:dyDescent="0.2">
      <c r="B31" s="101" t="str">
        <f>IF(ISBLANK('4. Billing Determinants'!B32), "", '4. Billing Determinants'!B32)</f>
        <v/>
      </c>
      <c r="C31" s="144" t="str">
        <f>IF(ISBLANK('4. Billing Determinants'!C32), "", '4. Billing Determinants'!C32)</f>
        <v/>
      </c>
      <c r="D31" s="104">
        <f>IF(C31="", 0, IF(C31="kWh", '4. Billing Determinants'!E32, IF(C31="kW", '4. Billing Determinants'!F32, '4. Billing Determinants'!D32)))</f>
        <v>0</v>
      </c>
      <c r="E31" s="105">
        <f>HLOOKUP($B31, '5. Allocation of Balances'!$C$4:$Y$50, 47,FALSE)</f>
        <v>0</v>
      </c>
      <c r="F31" s="115">
        <f t="shared" si="0"/>
        <v>0</v>
      </c>
      <c r="G31" t="str">
        <f t="shared" si="1"/>
        <v/>
      </c>
    </row>
    <row r="32" spans="2:10" x14ac:dyDescent="0.2">
      <c r="B32" s="101" t="str">
        <f>IF(ISBLANK('4. Billing Determinants'!B33), "", '4. Billing Determinants'!B33)</f>
        <v/>
      </c>
      <c r="C32" s="144" t="str">
        <f>IF(ISBLANK('4. Billing Determinants'!C33), "", '4. Billing Determinants'!C33)</f>
        <v/>
      </c>
      <c r="D32" s="104">
        <f>IF(C32="", 0, IF(C32="kWh", '4. Billing Determinants'!E33, IF(C32="kW", '4. Billing Determinants'!F33, '4. Billing Determinants'!D33)))</f>
        <v>0</v>
      </c>
      <c r="E32" s="105">
        <f>HLOOKUP($B32, '5. Allocation of Balances'!$C$4:$Y$50, 47,FALSE)</f>
        <v>0</v>
      </c>
      <c r="F32" s="115">
        <f t="shared" si="0"/>
        <v>0</v>
      </c>
      <c r="G32" t="str">
        <f t="shared" si="1"/>
        <v/>
      </c>
    </row>
    <row r="33" spans="2:10" x14ac:dyDescent="0.2">
      <c r="B33" s="101" t="str">
        <f>IF(ISBLANK('4. Billing Determinants'!B34), "", '4. Billing Determinants'!B34)</f>
        <v/>
      </c>
      <c r="C33" s="144"/>
      <c r="D33" s="104">
        <f>IF(C33="", 0, IF(C33="kWh", '4. Billing Determinants'!E34, IF(C33="kW", '4. Billing Determinants'!F34, '4. Billing Determinants'!D34)))</f>
        <v>0</v>
      </c>
      <c r="E33" s="105">
        <f>HLOOKUP($B33, '5. Allocation of Balances'!$C$4:$Y$50, 47,FALSE)</f>
        <v>0</v>
      </c>
      <c r="F33" s="115">
        <f t="shared" si="0"/>
        <v>0</v>
      </c>
      <c r="G33" t="str">
        <f t="shared" si="1"/>
        <v/>
      </c>
    </row>
    <row r="34" spans="2:10" x14ac:dyDescent="0.2">
      <c r="B34" s="101" t="str">
        <f>IF(ISBLANK('4. Billing Determinants'!B35), "", '4. Billing Determinants'!B35)</f>
        <v/>
      </c>
      <c r="C34" s="144" t="str">
        <f>IF(ISBLANK('4. Billing Determinants'!C35), "", '4. Billing Determinants'!C35)</f>
        <v/>
      </c>
      <c r="D34" s="104">
        <f>IF(C34="", 0, IF(C34="kWh", '4. Billing Determinants'!E35, IF(C34="kW", '4. Billing Determinants'!F35, '4. Billing Determinants'!D35)))</f>
        <v>0</v>
      </c>
      <c r="E34" s="105">
        <f>HLOOKUP($B34, '5. Allocation of Balances'!$C$4:$Y$50, 47,FALSE)</f>
        <v>0</v>
      </c>
      <c r="F34" s="115">
        <f t="shared" si="0"/>
        <v>0</v>
      </c>
      <c r="G34" t="str">
        <f t="shared" si="1"/>
        <v/>
      </c>
    </row>
    <row r="35" spans="2:10" x14ac:dyDescent="0.2">
      <c r="B35" s="101" t="str">
        <f>IF(ISBLANK('4. Billing Determinants'!B36), "", '4. Billing Determinants'!B36)</f>
        <v/>
      </c>
      <c r="C35" s="144" t="str">
        <f>IF(ISBLANK('4. Billing Determinants'!C36), "", '4. Billing Determinants'!C36)</f>
        <v/>
      </c>
      <c r="D35" s="104">
        <f>IF(C35="", 0, IF(C35="kWh", '4. Billing Determinants'!E36, IF(C35="kW", '4. Billing Determinants'!F36, '4. Billing Determinants'!D36)))</f>
        <v>0</v>
      </c>
      <c r="E35" s="105">
        <f>HLOOKUP($B35, '5. Allocation of Balances'!$C$4:$Y$50, 47,FALSE)</f>
        <v>0</v>
      </c>
      <c r="F35" s="115">
        <f t="shared" si="0"/>
        <v>0</v>
      </c>
      <c r="G35" t="str">
        <f t="shared" si="1"/>
        <v/>
      </c>
    </row>
    <row r="36" spans="2:10" x14ac:dyDescent="0.2">
      <c r="B36" s="101" t="str">
        <f>IF(ISBLANK('4. Billing Determinants'!B37), "", '4. Billing Determinants'!B37)</f>
        <v/>
      </c>
      <c r="C36" s="144" t="str">
        <f>IF(ISBLANK('4. Billing Determinants'!C37), "", '4. Billing Determinants'!C37)</f>
        <v/>
      </c>
      <c r="D36" s="104">
        <f>IF(C36="", 0, IF(C36="kWh", '4. Billing Determinants'!E37, IF(C36="kW", '4. Billing Determinants'!F37, '4. Billing Determinants'!D37)))</f>
        <v>0</v>
      </c>
      <c r="E36" s="105">
        <f>HLOOKUP($B36, '5. Allocation of Balances'!$C$4:$Y$50, 47,FALSE)</f>
        <v>0</v>
      </c>
      <c r="F36" s="115">
        <f t="shared" si="0"/>
        <v>0</v>
      </c>
      <c r="G36" t="str">
        <f t="shared" si="1"/>
        <v/>
      </c>
    </row>
    <row r="37" spans="2:10" x14ac:dyDescent="0.2">
      <c r="B37" s="101" t="str">
        <f>IF(ISBLANK('4. Billing Determinants'!B38), "", '4. Billing Determinants'!B38)</f>
        <v/>
      </c>
      <c r="C37" s="144" t="str">
        <f>IF(ISBLANK('4. Billing Determinants'!C38), "", '4. Billing Determinants'!C38)</f>
        <v/>
      </c>
      <c r="D37" s="104">
        <f>IF(C37="", 0, IF(C37="kWh", '4. Billing Determinants'!E38, IF(C37="kW", '4. Billing Determinants'!F38, '4. Billing Determinants'!D38)))</f>
        <v>0</v>
      </c>
      <c r="E37" s="105">
        <f>HLOOKUP($B37, '5. Allocation of Balances'!$C$4:$Y$50, 47,FALSE)</f>
        <v>0</v>
      </c>
      <c r="F37" s="115">
        <f t="shared" si="0"/>
        <v>0</v>
      </c>
      <c r="G37" t="str">
        <f t="shared" si="1"/>
        <v/>
      </c>
    </row>
    <row r="38" spans="2:10" x14ac:dyDescent="0.2">
      <c r="B38" s="101" t="str">
        <f>IF(ISBLANK('4. Billing Determinants'!B39), "", '4. Billing Determinants'!B39)</f>
        <v/>
      </c>
      <c r="C38" s="144" t="str">
        <f>IF(ISBLANK('4. Billing Determinants'!C39), "", '4. Billing Determinants'!C39)</f>
        <v/>
      </c>
      <c r="D38" s="104">
        <f>IF(C38="", 0, IF(C38="kWh", '4. Billing Determinants'!E39, IF(C38="kW", '4. Billing Determinants'!F39, '4. Billing Determinants'!D39)))</f>
        <v>0</v>
      </c>
      <c r="E38" s="105">
        <f>HLOOKUP($B38, '5. Allocation of Balances'!$C$4:$Y$50, 47,FALSE)</f>
        <v>0</v>
      </c>
      <c r="F38" s="115">
        <f t="shared" si="0"/>
        <v>0</v>
      </c>
      <c r="G38" t="str">
        <f t="shared" si="1"/>
        <v/>
      </c>
      <c r="I38" s="121"/>
    </row>
    <row r="39" spans="2:10" x14ac:dyDescent="0.2">
      <c r="B39" s="101" t="str">
        <f>IF(ISBLANK('4. Billing Determinants'!B40), "", '4. Billing Determinants'!B40)</f>
        <v/>
      </c>
      <c r="C39" s="144" t="str">
        <f>IF(ISBLANK('4. Billing Determinants'!C40), "", '4. Billing Determinants'!C40)</f>
        <v/>
      </c>
      <c r="D39" s="104">
        <f>IF(C39="", 0, IF(C39="kWh", '4. Billing Determinants'!E40, IF(C39="kW", '4. Billing Determinants'!F40, '4. Billing Determinants'!D40)))</f>
        <v>0</v>
      </c>
      <c r="E39" s="105">
        <f>HLOOKUP($B39, '5. Allocation of Balances'!$C$4:$Y$50, 47,FALSE)</f>
        <v>0</v>
      </c>
      <c r="F39" s="115">
        <f t="shared" si="0"/>
        <v>0</v>
      </c>
      <c r="G39" t="str">
        <f t="shared" si="1"/>
        <v/>
      </c>
    </row>
    <row r="40" spans="2:10" x14ac:dyDescent="0.2">
      <c r="B40" s="111" t="s">
        <v>144</v>
      </c>
      <c r="C40" s="112"/>
      <c r="D40" s="113"/>
      <c r="E40" s="114">
        <f>SUM(E20:E39)</f>
        <v>-761441.00612500007</v>
      </c>
      <c r="F40" s="111"/>
      <c r="I40">
        <v>766170</v>
      </c>
      <c r="J40" s="223">
        <f>+I40+E40</f>
        <v>4728.9938749999274</v>
      </c>
    </row>
    <row r="43" spans="2:10" ht="18" x14ac:dyDescent="0.25">
      <c r="B43" s="120" t="s">
        <v>285</v>
      </c>
    </row>
    <row r="45" spans="2:10" x14ac:dyDescent="0.2">
      <c r="B45" s="289" t="s">
        <v>158</v>
      </c>
      <c r="C45" s="288" t="s">
        <v>143</v>
      </c>
      <c r="D45" s="295" t="s">
        <v>288</v>
      </c>
      <c r="E45" s="295" t="s">
        <v>286</v>
      </c>
      <c r="F45" s="297" t="s">
        <v>287</v>
      </c>
    </row>
    <row r="46" spans="2:10" ht="54.75" customHeight="1" x14ac:dyDescent="0.2">
      <c r="B46" s="290"/>
      <c r="C46" s="288"/>
      <c r="D46" s="296"/>
      <c r="E46" s="296"/>
      <c r="F46" s="297"/>
    </row>
    <row r="47" spans="2:10" x14ac:dyDescent="0.2">
      <c r="B47" s="101" t="str">
        <f t="shared" ref="B47:B66" si="2">B20</f>
        <v>Residential</v>
      </c>
      <c r="C47" s="144" t="s">
        <v>316</v>
      </c>
      <c r="D47" s="104">
        <f>IF(C47="", 0, IF(C47="kWh", '4. Billing Determinants'!G21, IF(C47="kW", '4. Billing Determinants'!H21, '4. Billing Determinants'!D21)))</f>
        <v>15455793</v>
      </c>
      <c r="E47" s="105">
        <f>HLOOKUP($B20, '5. Allocation of Balances'!$C$4:$Y$51, 48,FALSE)</f>
        <v>298099.76310020441</v>
      </c>
      <c r="F47" s="115">
        <f>IF(ISERROR(E47/D47), 0, IF(C47="# of Customers", E47/D47/12/$D$13, E47/D47/$D$13))</f>
        <v>1.928725126560665E-2</v>
      </c>
      <c r="G47" t="str">
        <f>IF(C47="", "", IF(C47="# of Customers", "per customer per month", "$/"&amp;C47))</f>
        <v>$/kWh</v>
      </c>
    </row>
    <row r="48" spans="2:10" x14ac:dyDescent="0.2">
      <c r="B48" s="101" t="str">
        <f t="shared" si="2"/>
        <v>General Service &lt; 50 kW</v>
      </c>
      <c r="C48" s="144" t="s">
        <v>316</v>
      </c>
      <c r="D48" s="104">
        <f>IF(C48="", 0, IF(C48="kWh", '4. Billing Determinants'!G22, IF(C48="kW", '4. Billing Determinants'!H22, '4. Billing Determinants'!D22)))</f>
        <v>8727820</v>
      </c>
      <c r="E48" s="105">
        <f>HLOOKUP($B21, '5. Allocation of Balances'!$C$4:$Y$51, 48,FALSE)</f>
        <v>100694.69434740192</v>
      </c>
      <c r="F48" s="115">
        <f t="shared" ref="F48:F66" si="3">IF(ISERROR(E48/D48), 0, IF(C48="# of Customers", E48/D48/12/$D$13, E48/D48/$D$13))</f>
        <v>1.1537210248080496E-2</v>
      </c>
      <c r="G48" t="str">
        <f t="shared" ref="G48:G66" si="4">IF(C48="", "", IF(C48="# of Customers", "per customer per month", "$/"&amp;C48))</f>
        <v>$/kWh</v>
      </c>
    </row>
    <row r="49" spans="2:10" x14ac:dyDescent="0.2">
      <c r="B49" s="101" t="str">
        <f t="shared" si="2"/>
        <v>General Service &gt; 50</v>
      </c>
      <c r="C49" s="144" t="s">
        <v>317</v>
      </c>
      <c r="D49" s="104">
        <f>IF(C49="", 0, IF(C49="kWh", '4. Billing Determinants'!G23, IF(C49="kW", '4. Billing Determinants'!H23, '4. Billing Determinants'!D23)))</f>
        <v>283693.09670113598</v>
      </c>
      <c r="E49" s="105">
        <f>HLOOKUP($B22, '5. Allocation of Balances'!$C$4:$Y$51, 48,FALSE)</f>
        <v>288528.48911913065</v>
      </c>
      <c r="F49" s="115">
        <f t="shared" si="3"/>
        <v>1.0170444486461672</v>
      </c>
      <c r="G49" t="str">
        <f t="shared" si="4"/>
        <v>$/kW</v>
      </c>
    </row>
    <row r="50" spans="2:10" x14ac:dyDescent="0.2">
      <c r="B50" s="101" t="str">
        <f t="shared" si="2"/>
        <v>Sentinel Lighting</v>
      </c>
      <c r="C50" s="144" t="s">
        <v>317</v>
      </c>
      <c r="D50" s="104">
        <f>IF(C50="", 0, IF(C50="kWh", '4. Billing Determinants'!G24, IF(C50="kW", '4. Billing Determinants'!H24, '4. Billing Determinants'!D24)))</f>
        <v>0</v>
      </c>
      <c r="E50" s="105">
        <f>HLOOKUP($B23, '5. Allocation of Balances'!$C$4:$Y$51, 48,FALSE)</f>
        <v>56.566364572038268</v>
      </c>
      <c r="F50" s="115">
        <f t="shared" si="3"/>
        <v>0</v>
      </c>
      <c r="G50" t="str">
        <f t="shared" si="4"/>
        <v>$/kW</v>
      </c>
    </row>
    <row r="51" spans="2:10" x14ac:dyDescent="0.2">
      <c r="B51" s="101" t="str">
        <f t="shared" si="2"/>
        <v>Street Lighting</v>
      </c>
      <c r="C51" s="144" t="s">
        <v>317</v>
      </c>
      <c r="D51" s="104">
        <f>IF(C51="", 0, IF(C51="kWh", '4. Billing Determinants'!G25, IF(C51="kW", '4. Billing Determinants'!H25, '4. Billing Determinants'!D25)))</f>
        <v>924.63820453782171</v>
      </c>
      <c r="E51" s="105">
        <f>HLOOKUP($B24, '5. Allocation of Balances'!$C$4:$Y$51, 48,FALSE)</f>
        <v>7722.8061596912657</v>
      </c>
      <c r="F51" s="115">
        <f t="shared" si="3"/>
        <v>8.3522464481677918</v>
      </c>
      <c r="G51" t="str">
        <f t="shared" si="4"/>
        <v>$/kW</v>
      </c>
    </row>
    <row r="52" spans="2:10" x14ac:dyDescent="0.2">
      <c r="B52" s="101" t="str">
        <f t="shared" si="2"/>
        <v/>
      </c>
      <c r="C52" s="144"/>
      <c r="D52" s="104">
        <f>IF(C52="", 0, IF(C52="kWh", '4. Billing Determinants'!G26, IF(C52="kW", '4. Billing Determinants'!H26, '4. Billing Determinants'!D26)))</f>
        <v>0</v>
      </c>
      <c r="E52" s="105">
        <f>HLOOKUP($B25, '5. Allocation of Balances'!$C$4:$Y$51, 48,FALSE)</f>
        <v>0</v>
      </c>
      <c r="F52" s="115">
        <f t="shared" si="3"/>
        <v>0</v>
      </c>
      <c r="G52" t="str">
        <f t="shared" si="4"/>
        <v/>
      </c>
    </row>
    <row r="53" spans="2:10" x14ac:dyDescent="0.2">
      <c r="B53" s="101" t="str">
        <f t="shared" si="2"/>
        <v/>
      </c>
      <c r="C53" s="144"/>
      <c r="D53" s="104">
        <f>IF(C53="", 0, IF(C53="kWh", '4. Billing Determinants'!G27, IF(C53="kW", '4. Billing Determinants'!H27, '4. Billing Determinants'!D27)))</f>
        <v>0</v>
      </c>
      <c r="E53" s="105">
        <f>HLOOKUP($B26, '5. Allocation of Balances'!$C$4:$Y$51, 48,FALSE)</f>
        <v>0</v>
      </c>
      <c r="F53" s="115">
        <f t="shared" si="3"/>
        <v>0</v>
      </c>
      <c r="G53" t="str">
        <f t="shared" si="4"/>
        <v/>
      </c>
    </row>
    <row r="54" spans="2:10" x14ac:dyDescent="0.2">
      <c r="B54" s="101" t="str">
        <f t="shared" si="2"/>
        <v/>
      </c>
      <c r="C54" s="144" t="str">
        <f>IF(ISBLANK('4. Billing Determinants'!C52), "", '4. Billing Determinants'!C52)</f>
        <v/>
      </c>
      <c r="D54" s="104">
        <f>IF(C54="", 0, IF(C54="kWh", '4. Billing Determinants'!G28, IF(C54="kW", '4. Billing Determinants'!H28, '4. Billing Determinants'!D28)))</f>
        <v>0</v>
      </c>
      <c r="E54" s="105">
        <f>HLOOKUP($B27, '5. Allocation of Balances'!$C$4:$Y$51, 48,FALSE)</f>
        <v>0</v>
      </c>
      <c r="F54" s="115">
        <f t="shared" si="3"/>
        <v>0</v>
      </c>
      <c r="G54" t="str">
        <f t="shared" si="4"/>
        <v/>
      </c>
    </row>
    <row r="55" spans="2:10" x14ac:dyDescent="0.2">
      <c r="B55" s="101" t="str">
        <f t="shared" si="2"/>
        <v/>
      </c>
      <c r="C55" s="144" t="str">
        <f>IF(ISBLANK('4. Billing Determinants'!C53), "", '4. Billing Determinants'!C53)</f>
        <v/>
      </c>
      <c r="D55" s="104">
        <f>IF(C55="", 0, IF(C55="kWh", '4. Billing Determinants'!G29, IF(C55="kW", '4. Billing Determinants'!H29, '4. Billing Determinants'!D29)))</f>
        <v>0</v>
      </c>
      <c r="E55" s="105">
        <f>HLOOKUP($B28, '5. Allocation of Balances'!$C$4:$Y$51, 48,FALSE)</f>
        <v>0</v>
      </c>
      <c r="F55" s="115">
        <f t="shared" si="3"/>
        <v>0</v>
      </c>
      <c r="G55" t="str">
        <f t="shared" si="4"/>
        <v/>
      </c>
      <c r="J55" s="223">
        <f>+E67+E40</f>
        <v>-66338.687033999711</v>
      </c>
    </row>
    <row r="56" spans="2:10" x14ac:dyDescent="0.2">
      <c r="B56" s="101" t="str">
        <f t="shared" si="2"/>
        <v/>
      </c>
      <c r="C56" s="144"/>
      <c r="D56" s="104">
        <f>IF(C56="", 0, IF(C56="kWh", '4. Billing Determinants'!G30, IF(C56="kW", '4. Billing Determinants'!H30, '4. Billing Determinants'!D30)))</f>
        <v>0</v>
      </c>
      <c r="E56" s="105">
        <f>HLOOKUP($B29, '5. Allocation of Balances'!$C$4:$Y$51, 48,FALSE)</f>
        <v>0</v>
      </c>
      <c r="F56" s="115">
        <f t="shared" si="3"/>
        <v>0</v>
      </c>
      <c r="G56" t="str">
        <f t="shared" si="4"/>
        <v/>
      </c>
    </row>
    <row r="57" spans="2:10" x14ac:dyDescent="0.2">
      <c r="B57" s="101" t="str">
        <f t="shared" si="2"/>
        <v/>
      </c>
      <c r="C57" s="144" t="str">
        <f>IF(ISBLANK('4. Billing Determinants'!C55), "", '4. Billing Determinants'!C55)</f>
        <v/>
      </c>
      <c r="D57" s="104">
        <f>IF(C57="", 0, IF(C57="kWh", '4. Billing Determinants'!G31, IF(C57="kW", '4. Billing Determinants'!H31, '4. Billing Determinants'!D31)))</f>
        <v>0</v>
      </c>
      <c r="E57" s="105">
        <f>HLOOKUP($B30, '5. Allocation of Balances'!$C$4:$Y$51, 48,FALSE)</f>
        <v>0</v>
      </c>
      <c r="F57" s="115">
        <f t="shared" si="3"/>
        <v>0</v>
      </c>
      <c r="G57" t="str">
        <f t="shared" si="4"/>
        <v/>
      </c>
    </row>
    <row r="58" spans="2:10" x14ac:dyDescent="0.2">
      <c r="B58" s="101" t="str">
        <f t="shared" si="2"/>
        <v/>
      </c>
      <c r="C58" s="144"/>
      <c r="D58" s="104">
        <f>IF(C58="", 0, IF(C58="kWh", '4. Billing Determinants'!G32, IF(C58="kW", '4. Billing Determinants'!H32, '4. Billing Determinants'!D32)))</f>
        <v>0</v>
      </c>
      <c r="E58" s="105">
        <f>HLOOKUP($B31, '5. Allocation of Balances'!$C$4:$Y$51, 48,FALSE)</f>
        <v>0</v>
      </c>
      <c r="F58" s="115">
        <f t="shared" si="3"/>
        <v>0</v>
      </c>
      <c r="G58" t="str">
        <f t="shared" si="4"/>
        <v/>
      </c>
    </row>
    <row r="59" spans="2:10" x14ac:dyDescent="0.2">
      <c r="B59" s="101" t="str">
        <f t="shared" si="2"/>
        <v/>
      </c>
      <c r="C59" s="144" t="str">
        <f>IF(ISBLANK('4. Billing Determinants'!C57), "", '4. Billing Determinants'!C57)</f>
        <v/>
      </c>
      <c r="D59" s="104">
        <f>IF(C59="", 0, IF(C59="kWh", '4. Billing Determinants'!G33, IF(C59="kW", '4. Billing Determinants'!H33, '4. Billing Determinants'!D33)))</f>
        <v>0</v>
      </c>
      <c r="E59" s="105">
        <f>HLOOKUP($B32, '5. Allocation of Balances'!$C$4:$Y$51, 48,FALSE)</f>
        <v>0</v>
      </c>
      <c r="F59" s="115">
        <f t="shared" si="3"/>
        <v>0</v>
      </c>
      <c r="G59" t="str">
        <f t="shared" si="4"/>
        <v/>
      </c>
    </row>
    <row r="60" spans="2:10" x14ac:dyDescent="0.2">
      <c r="B60" s="101" t="str">
        <f t="shared" si="2"/>
        <v/>
      </c>
      <c r="C60" s="144" t="str">
        <f>IF(ISBLANK('4. Billing Determinants'!C58), "", '4. Billing Determinants'!C58)</f>
        <v/>
      </c>
      <c r="D60" s="104">
        <f>IF(C60="", 0, IF(C60="kWh", '4. Billing Determinants'!G34, IF(C60="kW", '4. Billing Determinants'!H34, '4. Billing Determinants'!D34)))</f>
        <v>0</v>
      </c>
      <c r="E60" s="105">
        <f>HLOOKUP($B33, '5. Allocation of Balances'!$C$4:$Y$51, 48,FALSE)</f>
        <v>0</v>
      </c>
      <c r="F60" s="115">
        <f t="shared" si="3"/>
        <v>0</v>
      </c>
      <c r="G60" t="str">
        <f t="shared" si="4"/>
        <v/>
      </c>
    </row>
    <row r="61" spans="2:10" x14ac:dyDescent="0.2">
      <c r="B61" s="101" t="str">
        <f t="shared" si="2"/>
        <v/>
      </c>
      <c r="C61" s="144" t="str">
        <f>IF(ISBLANK('4. Billing Determinants'!C59), "", '4. Billing Determinants'!C59)</f>
        <v/>
      </c>
      <c r="D61" s="104">
        <f>IF(C61="", 0, IF(C61="kWh", '4. Billing Determinants'!G35, IF(C61="kW", '4. Billing Determinants'!H35, '4. Billing Determinants'!D35)))</f>
        <v>0</v>
      </c>
      <c r="E61" s="105">
        <f>HLOOKUP($B34, '5. Allocation of Balances'!$C$4:$Y$51, 48,FALSE)</f>
        <v>0</v>
      </c>
      <c r="F61" s="115">
        <f t="shared" si="3"/>
        <v>0</v>
      </c>
      <c r="G61" t="str">
        <f t="shared" si="4"/>
        <v/>
      </c>
    </row>
    <row r="62" spans="2:10" x14ac:dyDescent="0.2">
      <c r="B62" s="101" t="str">
        <f t="shared" si="2"/>
        <v/>
      </c>
      <c r="C62" s="144"/>
      <c r="D62" s="104">
        <f>IF(C62="", 0, IF(C62="kWh", '4. Billing Determinants'!G36, IF(C62="kW", '4. Billing Determinants'!H36, '4. Billing Determinants'!D36)))</f>
        <v>0</v>
      </c>
      <c r="E62" s="105">
        <f>HLOOKUP($B35, '5. Allocation of Balances'!$C$4:$Y$51, 48,FALSE)</f>
        <v>0</v>
      </c>
      <c r="F62" s="115">
        <f t="shared" si="3"/>
        <v>0</v>
      </c>
      <c r="G62" t="str">
        <f t="shared" si="4"/>
        <v/>
      </c>
    </row>
    <row r="63" spans="2:10" x14ac:dyDescent="0.2">
      <c r="B63" s="101" t="str">
        <f t="shared" si="2"/>
        <v/>
      </c>
      <c r="C63" s="144" t="str">
        <f>IF(ISBLANK('4. Billing Determinants'!C61), "", '4. Billing Determinants'!C61)</f>
        <v/>
      </c>
      <c r="D63" s="104">
        <f>IF(C63="", 0, IF(C63="kWh", '4. Billing Determinants'!G37, IF(C63="kW", '4. Billing Determinants'!H37, '4. Billing Determinants'!D37)))</f>
        <v>0</v>
      </c>
      <c r="E63" s="105">
        <f>HLOOKUP($B36, '5. Allocation of Balances'!$C$4:$Y$51, 48,FALSE)</f>
        <v>0</v>
      </c>
      <c r="F63" s="115">
        <f t="shared" si="3"/>
        <v>0</v>
      </c>
      <c r="G63" t="str">
        <f t="shared" si="4"/>
        <v/>
      </c>
    </row>
    <row r="64" spans="2:10" x14ac:dyDescent="0.2">
      <c r="B64" s="101" t="str">
        <f t="shared" si="2"/>
        <v/>
      </c>
      <c r="C64" s="144" t="str">
        <f>IF(ISBLANK('4. Billing Determinants'!C62), "", '4. Billing Determinants'!C62)</f>
        <v/>
      </c>
      <c r="D64" s="104">
        <f>IF(C64="", 0, IF(C64="kWh", '4. Billing Determinants'!G38, IF(C64="kW", '4. Billing Determinants'!H38, '4. Billing Determinants'!D38)))</f>
        <v>0</v>
      </c>
      <c r="E64" s="105">
        <f>HLOOKUP($B37, '5. Allocation of Balances'!$C$4:$Y$51, 48,FALSE)</f>
        <v>0</v>
      </c>
      <c r="F64" s="115">
        <f t="shared" si="3"/>
        <v>0</v>
      </c>
      <c r="G64" t="str">
        <f t="shared" si="4"/>
        <v/>
      </c>
    </row>
    <row r="65" spans="2:7" x14ac:dyDescent="0.2">
      <c r="B65" s="101" t="str">
        <f t="shared" si="2"/>
        <v/>
      </c>
      <c r="C65" s="144" t="str">
        <f>IF(ISBLANK('4. Billing Determinants'!C63), "", '4. Billing Determinants'!C63)</f>
        <v/>
      </c>
      <c r="D65" s="104">
        <f>IF(C65="", 0, IF(C65="kWh", '4. Billing Determinants'!G39, IF(C65="kW", '4. Billing Determinants'!H39, '4. Billing Determinants'!D39)))</f>
        <v>0</v>
      </c>
      <c r="E65" s="105">
        <f>HLOOKUP($B38, '5. Allocation of Balances'!$C$4:$Y$51, 48,FALSE)</f>
        <v>0</v>
      </c>
      <c r="F65" s="115">
        <f t="shared" si="3"/>
        <v>0</v>
      </c>
      <c r="G65" t="str">
        <f t="shared" si="4"/>
        <v/>
      </c>
    </row>
    <row r="66" spans="2:7" x14ac:dyDescent="0.2">
      <c r="B66" s="101" t="str">
        <f t="shared" si="2"/>
        <v/>
      </c>
      <c r="C66" s="144" t="str">
        <f>IF(ISBLANK('4. Billing Determinants'!C64), "", '4. Billing Determinants'!C64)</f>
        <v/>
      </c>
      <c r="D66" s="104">
        <f>IF(C66="", 0, IF(C66="kWh", '4. Billing Determinants'!G40, IF(C66="kW", '4. Billing Determinants'!H40, '4. Billing Determinants'!D40)))</f>
        <v>0</v>
      </c>
      <c r="E66" s="105">
        <f>HLOOKUP($B39, '5. Allocation of Balances'!$C$4:$Y$51, 48,FALSE)</f>
        <v>0</v>
      </c>
      <c r="F66" s="115">
        <f t="shared" si="3"/>
        <v>0</v>
      </c>
      <c r="G66" t="str">
        <f t="shared" si="4"/>
        <v/>
      </c>
    </row>
    <row r="67" spans="2:7" x14ac:dyDescent="0.2">
      <c r="B67" s="111" t="s">
        <v>144</v>
      </c>
      <c r="C67" s="112"/>
      <c r="D67" s="113"/>
      <c r="E67" s="114">
        <f>SUM(E47:E66)</f>
        <v>695102.31909100036</v>
      </c>
      <c r="F67" s="111"/>
    </row>
    <row r="69" spans="2:7" ht="18" x14ac:dyDescent="0.25">
      <c r="B69" s="120" t="s">
        <v>198</v>
      </c>
    </row>
    <row r="70" spans="2:7" ht="18" x14ac:dyDescent="0.25">
      <c r="B70" s="120"/>
    </row>
    <row r="71" spans="2:7" x14ac:dyDescent="0.2">
      <c r="B71" s="116" t="s">
        <v>165</v>
      </c>
      <c r="C71" s="117"/>
      <c r="D71" s="118">
        <v>1</v>
      </c>
    </row>
    <row r="73" spans="2:7" x14ac:dyDescent="0.2">
      <c r="B73" s="289" t="s">
        <v>158</v>
      </c>
      <c r="C73" s="288" t="s">
        <v>143</v>
      </c>
      <c r="D73" s="295" t="s">
        <v>166</v>
      </c>
      <c r="E73" s="295" t="s">
        <v>199</v>
      </c>
      <c r="F73" s="297" t="s">
        <v>200</v>
      </c>
    </row>
    <row r="74" spans="2:7" ht="25.5" customHeight="1" x14ac:dyDescent="0.2">
      <c r="B74" s="290"/>
      <c r="C74" s="288"/>
      <c r="D74" s="296"/>
      <c r="E74" s="296"/>
      <c r="F74" s="297"/>
    </row>
    <row r="75" spans="2:7" x14ac:dyDescent="0.2">
      <c r="B75" s="101" t="str">
        <f>B20</f>
        <v>Residential</v>
      </c>
      <c r="C75" s="144"/>
      <c r="D75" s="104">
        <f>IF(C75="", 0, IF(C75="kWh", '4. Billing Determinants'!E21, IF(C75="kW", '4. Billing Determinants'!F21, '4. Billing Determinants'!D21)))</f>
        <v>0</v>
      </c>
      <c r="E75" s="105">
        <f>HLOOKUP($B75, '5. Allocation of Balances'!$C$4:$Y$56, 53,FALSE)</f>
        <v>0</v>
      </c>
      <c r="F75" s="115">
        <f>IF(ISERROR(E75/D75), 0, IF(C75="# of Customers", E75/D75/12/$D$71, E75/D75/$D$71))</f>
        <v>0</v>
      </c>
      <c r="G75" t="str">
        <f t="shared" ref="G75:G94" si="5">IF(C75="", "", IF(C75="# of Customers", "per customer per month", "$/"&amp;C75))</f>
        <v/>
      </c>
    </row>
    <row r="76" spans="2:7" x14ac:dyDescent="0.2">
      <c r="B76" s="101" t="str">
        <f t="shared" ref="B76:B94" si="6">B21</f>
        <v>General Service &lt; 50 kW</v>
      </c>
      <c r="C76" s="144"/>
      <c r="D76" s="104">
        <f>IF(C76="", 0, IF(C76="kWh", '4. Billing Determinants'!E22, IF(C76="kW", '4. Billing Determinants'!F22, '4. Billing Determinants'!D22)))</f>
        <v>0</v>
      </c>
      <c r="E76" s="105">
        <f>HLOOKUP($B76, '5. Allocation of Balances'!$C$4:$Y$56, 53,FALSE)</f>
        <v>0</v>
      </c>
      <c r="F76" s="115">
        <f t="shared" ref="F76:F94" si="7">IF(ISERROR(E76/D76), 0, IF(C76="# of Customers", E76/D76/12/$D$71, E76/D76/$D$71))</f>
        <v>0</v>
      </c>
      <c r="G76" t="str">
        <f t="shared" si="5"/>
        <v/>
      </c>
    </row>
    <row r="77" spans="2:7" x14ac:dyDescent="0.2">
      <c r="B77" s="101" t="str">
        <f t="shared" si="6"/>
        <v>General Service &gt; 50</v>
      </c>
      <c r="C77" s="144"/>
      <c r="D77" s="104">
        <f>IF(C77="", 0, IF(C77="kWh", '4. Billing Determinants'!E23, IF(C77="kW", '4. Billing Determinants'!F23, '4. Billing Determinants'!D23)))</f>
        <v>0</v>
      </c>
      <c r="E77" s="105">
        <f>HLOOKUP($B77, '5. Allocation of Balances'!$C$4:$Y$56, 53,FALSE)</f>
        <v>0</v>
      </c>
      <c r="F77" s="115">
        <f t="shared" si="7"/>
        <v>0</v>
      </c>
      <c r="G77" t="str">
        <f t="shared" si="5"/>
        <v/>
      </c>
    </row>
    <row r="78" spans="2:7" x14ac:dyDescent="0.2">
      <c r="B78" s="101" t="str">
        <f t="shared" si="6"/>
        <v>Sentinel Lighting</v>
      </c>
      <c r="C78" s="144"/>
      <c r="D78" s="104">
        <f>IF(C78="", 0, IF(C78="kWh", '4. Billing Determinants'!E24, IF(C78="kW", '4. Billing Determinants'!F24, '4. Billing Determinants'!D24)))</f>
        <v>0</v>
      </c>
      <c r="E78" s="105">
        <f>HLOOKUP($B78, '5. Allocation of Balances'!$C$4:$Y$56, 53,FALSE)</f>
        <v>0</v>
      </c>
      <c r="F78" s="115">
        <f t="shared" si="7"/>
        <v>0</v>
      </c>
      <c r="G78" t="str">
        <f t="shared" si="5"/>
        <v/>
      </c>
    </row>
    <row r="79" spans="2:7" x14ac:dyDescent="0.2">
      <c r="B79" s="101" t="str">
        <f t="shared" si="6"/>
        <v>Street Lighting</v>
      </c>
      <c r="C79" s="144"/>
      <c r="D79" s="104">
        <f>IF(C79="", 0, IF(C79="kWh", '4. Billing Determinants'!E25, IF(C79="kW", '4. Billing Determinants'!F25, '4. Billing Determinants'!D25)))</f>
        <v>0</v>
      </c>
      <c r="E79" s="105">
        <f>HLOOKUP($B79, '5. Allocation of Balances'!$C$4:$Y$56, 53,FALSE)</f>
        <v>0</v>
      </c>
      <c r="F79" s="115">
        <f t="shared" si="7"/>
        <v>0</v>
      </c>
      <c r="G79" t="str">
        <f t="shared" si="5"/>
        <v/>
      </c>
    </row>
    <row r="80" spans="2:7" x14ac:dyDescent="0.2">
      <c r="B80" s="101" t="str">
        <f t="shared" si="6"/>
        <v/>
      </c>
      <c r="C80" s="144"/>
      <c r="D80" s="104">
        <f>IF(C80="", 0, IF(C80="kWh", '4. Billing Determinants'!E26, IF(C80="kW", '4. Billing Determinants'!F26, '4. Billing Determinants'!D26)))</f>
        <v>0</v>
      </c>
      <c r="E80" s="105">
        <f>HLOOKUP($B80, '5. Allocation of Balances'!$C$4:$Y$56, 53,FALSE)</f>
        <v>0</v>
      </c>
      <c r="F80" s="115">
        <f t="shared" si="7"/>
        <v>0</v>
      </c>
      <c r="G80" t="str">
        <f t="shared" si="5"/>
        <v/>
      </c>
    </row>
    <row r="81" spans="2:7" x14ac:dyDescent="0.2">
      <c r="B81" s="101" t="str">
        <f t="shared" si="6"/>
        <v/>
      </c>
      <c r="C81" s="144"/>
      <c r="D81" s="104">
        <f>IF(C81="", 0, IF(C81="kWh", '4. Billing Determinants'!E27, IF(C81="kW", '4. Billing Determinants'!F27, '4. Billing Determinants'!D27)))</f>
        <v>0</v>
      </c>
      <c r="E81" s="105">
        <f>HLOOKUP($B81, '5. Allocation of Balances'!$C$4:$Y$56, 53,FALSE)</f>
        <v>0</v>
      </c>
      <c r="F81" s="115">
        <f t="shared" si="7"/>
        <v>0</v>
      </c>
      <c r="G81" t="str">
        <f t="shared" si="5"/>
        <v/>
      </c>
    </row>
    <row r="82" spans="2:7" x14ac:dyDescent="0.2">
      <c r="B82" s="101" t="str">
        <f t="shared" si="6"/>
        <v/>
      </c>
      <c r="C82" s="144" t="str">
        <f>IF(ISBLANK('4. Billing Determinants'!C78), "", '4. Billing Determinants'!C78)</f>
        <v/>
      </c>
      <c r="D82" s="104">
        <f>IF(C82="", 0, IF(C82="kWh", '4. Billing Determinants'!E28, IF(C82="kW", '4. Billing Determinants'!F28, '4. Billing Determinants'!D28)))</f>
        <v>0</v>
      </c>
      <c r="E82" s="105">
        <f>HLOOKUP($B82, '5. Allocation of Balances'!$C$4:$Y$56, 53,FALSE)</f>
        <v>0</v>
      </c>
      <c r="F82" s="115">
        <f t="shared" si="7"/>
        <v>0</v>
      </c>
      <c r="G82" t="str">
        <f t="shared" si="5"/>
        <v/>
      </c>
    </row>
    <row r="83" spans="2:7" x14ac:dyDescent="0.2">
      <c r="B83" s="101" t="str">
        <f t="shared" si="6"/>
        <v/>
      </c>
      <c r="C83" s="144" t="str">
        <f>IF(ISBLANK('4. Billing Determinants'!C79), "", '4. Billing Determinants'!C79)</f>
        <v/>
      </c>
      <c r="D83" s="104">
        <f>IF(C83="", 0, IF(C83="kWh", '4. Billing Determinants'!E29, IF(C83="kW", '4. Billing Determinants'!F29, '4. Billing Determinants'!D29)))</f>
        <v>0</v>
      </c>
      <c r="E83" s="105">
        <f>HLOOKUP($B83, '5. Allocation of Balances'!$C$4:$Y$56, 53,FALSE)</f>
        <v>0</v>
      </c>
      <c r="F83" s="115">
        <f t="shared" si="7"/>
        <v>0</v>
      </c>
      <c r="G83" t="str">
        <f t="shared" si="5"/>
        <v/>
      </c>
    </row>
    <row r="84" spans="2:7" x14ac:dyDescent="0.2">
      <c r="B84" s="101" t="str">
        <f t="shared" si="6"/>
        <v/>
      </c>
      <c r="C84" s="144"/>
      <c r="D84" s="104">
        <f>IF(C84="", 0, IF(C84="kWh", '4. Billing Determinants'!E30, IF(C84="kW", '4. Billing Determinants'!F30, '4. Billing Determinants'!D30)))</f>
        <v>0</v>
      </c>
      <c r="E84" s="105">
        <f>HLOOKUP($B84, '5. Allocation of Balances'!$C$4:$Y$56, 53,FALSE)</f>
        <v>0</v>
      </c>
      <c r="F84" s="115">
        <f t="shared" si="7"/>
        <v>0</v>
      </c>
      <c r="G84" t="str">
        <f t="shared" si="5"/>
        <v/>
      </c>
    </row>
    <row r="85" spans="2:7" x14ac:dyDescent="0.2">
      <c r="B85" s="101" t="str">
        <f t="shared" si="6"/>
        <v/>
      </c>
      <c r="C85" s="144" t="str">
        <f>IF(ISBLANK('4. Billing Determinants'!C81), "", '4. Billing Determinants'!C81)</f>
        <v/>
      </c>
      <c r="D85" s="104">
        <f>IF(C85="", 0, IF(C85="kWh", '4. Billing Determinants'!E31, IF(C85="kW", '4. Billing Determinants'!F31, '4. Billing Determinants'!D31)))</f>
        <v>0</v>
      </c>
      <c r="E85" s="105">
        <f>HLOOKUP($B85, '5. Allocation of Balances'!$C$4:$Y$56, 53,FALSE)</f>
        <v>0</v>
      </c>
      <c r="F85" s="115">
        <f t="shared" si="7"/>
        <v>0</v>
      </c>
      <c r="G85" t="str">
        <f t="shared" si="5"/>
        <v/>
      </c>
    </row>
    <row r="86" spans="2:7" x14ac:dyDescent="0.2">
      <c r="B86" s="101" t="str">
        <f t="shared" si="6"/>
        <v/>
      </c>
      <c r="C86" s="144" t="str">
        <f>IF(ISBLANK('4. Billing Determinants'!C82), "", '4. Billing Determinants'!C82)</f>
        <v/>
      </c>
      <c r="D86" s="104">
        <f>IF(C86="", 0, IF(C86="kWh", '4. Billing Determinants'!E32, IF(C86="kW", '4. Billing Determinants'!F32, '4. Billing Determinants'!D32)))</f>
        <v>0</v>
      </c>
      <c r="E86" s="105">
        <f>HLOOKUP($B86, '5. Allocation of Balances'!$C$4:$Y$56, 53,FALSE)</f>
        <v>0</v>
      </c>
      <c r="F86" s="115">
        <f t="shared" si="7"/>
        <v>0</v>
      </c>
      <c r="G86" t="str">
        <f t="shared" si="5"/>
        <v/>
      </c>
    </row>
    <row r="87" spans="2:7" x14ac:dyDescent="0.2">
      <c r="B87" s="101" t="str">
        <f t="shared" si="6"/>
        <v/>
      </c>
      <c r="C87" s="144" t="str">
        <f>IF(ISBLANK('4. Billing Determinants'!C83), "", '4. Billing Determinants'!C83)</f>
        <v/>
      </c>
      <c r="D87" s="104">
        <f>IF(C87="", 0, IF(C87="kWh", '4. Billing Determinants'!E33, IF(C87="kW", '4. Billing Determinants'!F33, '4. Billing Determinants'!D33)))</f>
        <v>0</v>
      </c>
      <c r="E87" s="105">
        <f>HLOOKUP($B87, '5. Allocation of Balances'!$C$4:$Y$56, 53,FALSE)</f>
        <v>0</v>
      </c>
      <c r="F87" s="115">
        <f t="shared" si="7"/>
        <v>0</v>
      </c>
      <c r="G87" t="str">
        <f t="shared" si="5"/>
        <v/>
      </c>
    </row>
    <row r="88" spans="2:7" x14ac:dyDescent="0.2">
      <c r="B88" s="101" t="str">
        <f t="shared" si="6"/>
        <v/>
      </c>
      <c r="C88" s="144" t="str">
        <f>IF(ISBLANK('4. Billing Determinants'!C84), "", '4. Billing Determinants'!C84)</f>
        <v/>
      </c>
      <c r="D88" s="104">
        <f>IF(C88="", 0, IF(C88="kWh", '4. Billing Determinants'!E34, IF(C88="kW", '4. Billing Determinants'!F34, '4. Billing Determinants'!D34)))</f>
        <v>0</v>
      </c>
      <c r="E88" s="105">
        <f>HLOOKUP($B88, '5. Allocation of Balances'!$C$4:$Y$56, 53,FALSE)</f>
        <v>0</v>
      </c>
      <c r="F88" s="115">
        <f t="shared" si="7"/>
        <v>0</v>
      </c>
      <c r="G88" t="str">
        <f t="shared" si="5"/>
        <v/>
      </c>
    </row>
    <row r="89" spans="2:7" x14ac:dyDescent="0.2">
      <c r="B89" s="101" t="str">
        <f t="shared" si="6"/>
        <v/>
      </c>
      <c r="C89" s="144" t="str">
        <f>IF(ISBLANK('4. Billing Determinants'!C85), "", '4. Billing Determinants'!C85)</f>
        <v/>
      </c>
      <c r="D89" s="104">
        <f>IF(C89="", 0, IF(C89="kWh", '4. Billing Determinants'!E35, IF(C89="kW", '4. Billing Determinants'!F35, '4. Billing Determinants'!D35)))</f>
        <v>0</v>
      </c>
      <c r="E89" s="105">
        <f>HLOOKUP($B89, '5. Allocation of Balances'!$C$4:$Y$56, 53,FALSE)</f>
        <v>0</v>
      </c>
      <c r="F89" s="115">
        <f t="shared" si="7"/>
        <v>0</v>
      </c>
      <c r="G89" t="str">
        <f t="shared" si="5"/>
        <v/>
      </c>
    </row>
    <row r="90" spans="2:7" x14ac:dyDescent="0.2">
      <c r="B90" s="101" t="str">
        <f t="shared" si="6"/>
        <v/>
      </c>
      <c r="C90" s="144" t="str">
        <f>IF(ISBLANK('4. Billing Determinants'!C86), "", '4. Billing Determinants'!C86)</f>
        <v/>
      </c>
      <c r="D90" s="104">
        <f>IF(C90="", 0, IF(C90="kWh", '4. Billing Determinants'!E36, IF(C90="kW", '4. Billing Determinants'!F36, '4. Billing Determinants'!D36)))</f>
        <v>0</v>
      </c>
      <c r="E90" s="105">
        <f>HLOOKUP($B90, '5. Allocation of Balances'!$C$4:$Y$56, 53,FALSE)</f>
        <v>0</v>
      </c>
      <c r="F90" s="115">
        <f t="shared" si="7"/>
        <v>0</v>
      </c>
      <c r="G90" t="str">
        <f t="shared" si="5"/>
        <v/>
      </c>
    </row>
    <row r="91" spans="2:7" x14ac:dyDescent="0.2">
      <c r="B91" s="101" t="str">
        <f t="shared" si="6"/>
        <v/>
      </c>
      <c r="C91" s="144" t="str">
        <f>IF(ISBLANK('4. Billing Determinants'!C87), "", '4. Billing Determinants'!C87)</f>
        <v/>
      </c>
      <c r="D91" s="104">
        <f>IF(C91="", 0, IF(C91="kWh", '4. Billing Determinants'!E37, IF(C91="kW", '4. Billing Determinants'!F37, '4. Billing Determinants'!D37)))</f>
        <v>0</v>
      </c>
      <c r="E91" s="105">
        <f>HLOOKUP($B91, '5. Allocation of Balances'!$C$4:$Y$56, 53,FALSE)</f>
        <v>0</v>
      </c>
      <c r="F91" s="115">
        <f t="shared" si="7"/>
        <v>0</v>
      </c>
      <c r="G91" t="str">
        <f t="shared" si="5"/>
        <v/>
      </c>
    </row>
    <row r="92" spans="2:7" x14ac:dyDescent="0.2">
      <c r="B92" s="101" t="str">
        <f t="shared" si="6"/>
        <v/>
      </c>
      <c r="C92" s="144" t="str">
        <f>IF(ISBLANK('4. Billing Determinants'!C88), "", '4. Billing Determinants'!C88)</f>
        <v/>
      </c>
      <c r="D92" s="104">
        <f>IF(C92="", 0, IF(C92="kWh", '4. Billing Determinants'!E38, IF(C92="kW", '4. Billing Determinants'!F38, '4. Billing Determinants'!D38)))</f>
        <v>0</v>
      </c>
      <c r="E92" s="105">
        <f>HLOOKUP($B92, '5. Allocation of Balances'!$C$4:$Y$56, 53,FALSE)</f>
        <v>0</v>
      </c>
      <c r="F92" s="115">
        <f t="shared" si="7"/>
        <v>0</v>
      </c>
      <c r="G92" t="str">
        <f t="shared" si="5"/>
        <v/>
      </c>
    </row>
    <row r="93" spans="2:7" x14ac:dyDescent="0.2">
      <c r="B93" s="101" t="str">
        <f t="shared" si="6"/>
        <v/>
      </c>
      <c r="C93" s="144" t="str">
        <f>IF(ISBLANK('4. Billing Determinants'!C89), "", '4. Billing Determinants'!C89)</f>
        <v/>
      </c>
      <c r="D93" s="104">
        <f>IF(C93="", 0, IF(C93="kWh", '4. Billing Determinants'!E39, IF(C93="kW", '4. Billing Determinants'!F39, '4. Billing Determinants'!D39)))</f>
        <v>0</v>
      </c>
      <c r="E93" s="105">
        <f>HLOOKUP($B93, '5. Allocation of Balances'!$C$4:$Y$56, 53,FALSE)</f>
        <v>0</v>
      </c>
      <c r="F93" s="115">
        <f t="shared" si="7"/>
        <v>0</v>
      </c>
      <c r="G93" t="str">
        <f t="shared" si="5"/>
        <v/>
      </c>
    </row>
    <row r="94" spans="2:7" x14ac:dyDescent="0.2">
      <c r="B94" s="101" t="str">
        <f t="shared" si="6"/>
        <v/>
      </c>
      <c r="C94" s="144" t="str">
        <f>IF(ISBLANK('4. Billing Determinants'!C90), "", '4. Billing Determinants'!C90)</f>
        <v/>
      </c>
      <c r="D94" s="104">
        <f>IF(C94="", 0, IF(C94="kWh", '4. Billing Determinants'!E40, IF(C94="kW", '4. Billing Determinants'!F40, '4. Billing Determinants'!D40)))</f>
        <v>0</v>
      </c>
      <c r="E94" s="105">
        <f>HLOOKUP($B94, '5. Allocation of Balances'!$C$4:$Y$56, 53,FALSE)</f>
        <v>0</v>
      </c>
      <c r="F94" s="115">
        <f t="shared" si="7"/>
        <v>0</v>
      </c>
      <c r="G94" t="str">
        <f t="shared" si="5"/>
        <v/>
      </c>
    </row>
    <row r="95" spans="2:7" x14ac:dyDescent="0.2">
      <c r="B95" s="111" t="s">
        <v>144</v>
      </c>
      <c r="C95" s="112"/>
      <c r="D95" s="113"/>
      <c r="E95" s="114">
        <f>SUM(E75:E94)</f>
        <v>0</v>
      </c>
      <c r="F95" s="111"/>
    </row>
  </sheetData>
  <mergeCells count="15">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0:C39">
    <cfRule type="cellIs" dxfId="5" priority="9" operator="equal">
      <formula>"kW"</formula>
    </cfRule>
  </conditionalFormatting>
  <conditionalFormatting sqref="G20:G39">
    <cfRule type="cellIs" dxfId="4" priority="6" operator="equal">
      <formula>"$/kW"</formula>
    </cfRule>
  </conditionalFormatting>
  <conditionalFormatting sqref="G47:G66">
    <cfRule type="cellIs" dxfId="3" priority="5" operator="equal">
      <formula>"$/kW"</formula>
    </cfRule>
  </conditionalFormatting>
  <conditionalFormatting sqref="C47:C66">
    <cfRule type="cellIs" dxfId="2" priority="3" operator="equal">
      <formula>"kW"</formula>
    </cfRule>
  </conditionalFormatting>
  <conditionalFormatting sqref="C75:C94">
    <cfRule type="cellIs" dxfId="1" priority="2" operator="equal">
      <formula>"kW"</formula>
    </cfRule>
  </conditionalFormatting>
  <conditionalFormatting sqref="G75:G94">
    <cfRule type="cellIs" dxfId="0" priority="1" operator="equal">
      <formula>"$/kW"</formula>
    </cfRule>
  </conditionalFormatting>
  <dataValidations disablePrompts="1"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ageMargins left="0.7" right="0.7" top="0.75" bottom="0.75" header="0.3" footer="0.3"/>
  <pageSetup scale="5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'2. 2013 Continuity Schedule'!Print_Area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Sladjana Krljanac</cp:lastModifiedBy>
  <cp:lastPrinted>2014-04-29T13:12:41Z</cp:lastPrinted>
  <dcterms:created xsi:type="dcterms:W3CDTF">2005-04-25T20:13:02Z</dcterms:created>
  <dcterms:modified xsi:type="dcterms:W3CDTF">2014-04-30T18:57:20Z</dcterms:modified>
</cp:coreProperties>
</file>