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20700" windowHeight="11760"/>
  </bookViews>
  <sheets>
    <sheet name="2011" sheetId="1" r:id="rId1"/>
    <sheet name="2012" sheetId="4" r:id="rId2"/>
    <sheet name="2013" sheetId="8" r:id="rId3"/>
    <sheet name="2014" sheetId="9" r:id="rId4"/>
    <sheet name="2015" sheetId="10" r:id="rId5"/>
  </sheets>
  <externalReferences>
    <externalReference r:id="rId6"/>
  </externalReferences>
  <definedNames>
    <definedName name="Appendix">""""</definedName>
    <definedName name="AppNumber">"EB-2014-0113_x000D_"</definedName>
    <definedName name="Attachment">""""</definedName>
    <definedName name="Distributor">"St. Thomas Energy Inc._x000D_"</definedName>
    <definedName name="EBNUMBER">'[1]LDC Info'!$E$16</definedName>
    <definedName name="Exhibit">"Exhibit 0"</definedName>
    <definedName name="FileDate">"April,25,2014"</definedName>
    <definedName name="_xlnm.Print_Area" localSheetId="3">'2014'!$A$1:$N$66</definedName>
    <definedName name="_xlnm.Print_Area" localSheetId="4">'2015'!$B$9:$N$61</definedName>
    <definedName name="Schedule">"Schedule 0"</definedName>
    <definedName name="Tab">"Tab 0"</definedName>
  </definedNames>
  <calcPr calcId="145621"/>
</workbook>
</file>

<file path=xl/calcChain.xml><?xml version="1.0" encoding="utf-8"?>
<calcChain xmlns="http://schemas.openxmlformats.org/spreadsheetml/2006/main">
  <c r="K50" i="10" l="1"/>
  <c r="K16" i="10"/>
  <c r="K33" i="10"/>
  <c r="K56" i="10" s="1"/>
  <c r="K59" i="10" s="1"/>
  <c r="K61" i="10" s="1"/>
  <c r="L66" i="10" s="1"/>
  <c r="K30" i="10"/>
  <c r="K29" i="10"/>
  <c r="K28" i="10"/>
  <c r="F29" i="10"/>
  <c r="F28" i="10"/>
  <c r="F28" i="9"/>
  <c r="F29" i="9"/>
  <c r="K50" i="9"/>
  <c r="K16" i="9"/>
  <c r="K33" i="9"/>
  <c r="K30" i="9"/>
  <c r="K29" i="9"/>
  <c r="K28" i="9"/>
  <c r="J17" i="10"/>
  <c r="J18" i="10"/>
  <c r="J19" i="10"/>
  <c r="J20" i="10"/>
  <c r="J21" i="10"/>
  <c r="J23" i="10"/>
  <c r="M23" i="10" s="1"/>
  <c r="J31" i="10"/>
  <c r="M31" i="10" s="1"/>
  <c r="J32" i="10"/>
  <c r="J34" i="10"/>
  <c r="J36" i="10"/>
  <c r="J38" i="10"/>
  <c r="M38" i="10" s="1"/>
  <c r="J39" i="10"/>
  <c r="M39" i="10" s="1"/>
  <c r="J41" i="10"/>
  <c r="J42" i="10"/>
  <c r="M42" i="10" s="1"/>
  <c r="J43" i="10"/>
  <c r="J44" i="10"/>
  <c r="J45" i="10"/>
  <c r="M45" i="10" s="1"/>
  <c r="J46" i="10"/>
  <c r="J48" i="10"/>
  <c r="J49" i="10"/>
  <c r="J50" i="10"/>
  <c r="M50" i="10" s="1"/>
  <c r="J51" i="10"/>
  <c r="J52" i="10"/>
  <c r="J54" i="10"/>
  <c r="M54" i="10" s="1"/>
  <c r="E17" i="10"/>
  <c r="E18" i="10"/>
  <c r="H18" i="10" s="1"/>
  <c r="E19" i="10"/>
  <c r="H19" i="10" s="1"/>
  <c r="E20" i="10"/>
  <c r="E21" i="10"/>
  <c r="H21" i="10" s="1"/>
  <c r="E32" i="10"/>
  <c r="E34" i="10"/>
  <c r="E36" i="10"/>
  <c r="H36" i="10" s="1"/>
  <c r="E38" i="10"/>
  <c r="H38" i="10" s="1"/>
  <c r="E39" i="10"/>
  <c r="E41" i="10"/>
  <c r="E43" i="10"/>
  <c r="E44" i="10"/>
  <c r="H44" i="10" s="1"/>
  <c r="E45" i="10"/>
  <c r="H45" i="10" s="1"/>
  <c r="E46" i="10"/>
  <c r="H46" i="10" s="1"/>
  <c r="E47" i="10"/>
  <c r="E48" i="10"/>
  <c r="E49" i="10"/>
  <c r="E51" i="10"/>
  <c r="E52" i="10"/>
  <c r="H52" i="10" s="1"/>
  <c r="E54" i="10"/>
  <c r="H54" i="10" s="1"/>
  <c r="N58" i="10"/>
  <c r="M58" i="10"/>
  <c r="H58" i="10"/>
  <c r="M57" i="10"/>
  <c r="N57" i="10" s="1"/>
  <c r="H57" i="10"/>
  <c r="L56" i="10"/>
  <c r="L59" i="10" s="1"/>
  <c r="G56" i="10"/>
  <c r="G59" i="10" s="1"/>
  <c r="M55" i="10"/>
  <c r="H55" i="10"/>
  <c r="N55" i="10" s="1"/>
  <c r="M52" i="10"/>
  <c r="M51" i="10"/>
  <c r="H51" i="10"/>
  <c r="N51" i="10" s="1"/>
  <c r="M49" i="10"/>
  <c r="H49" i="10"/>
  <c r="N49" i="10" s="1"/>
  <c r="M48" i="10"/>
  <c r="H48" i="10"/>
  <c r="N48" i="10" s="1"/>
  <c r="H47" i="10"/>
  <c r="M46" i="10"/>
  <c r="M44" i="10"/>
  <c r="M43" i="10"/>
  <c r="H43" i="10"/>
  <c r="M41" i="10"/>
  <c r="H41" i="10"/>
  <c r="N41" i="10" s="1"/>
  <c r="H39" i="10"/>
  <c r="M36" i="10"/>
  <c r="M34" i="10"/>
  <c r="H34" i="10"/>
  <c r="M32" i="10"/>
  <c r="H32" i="10"/>
  <c r="N32" i="10" s="1"/>
  <c r="M21" i="10"/>
  <c r="M20" i="10"/>
  <c r="H20" i="10"/>
  <c r="M19" i="10"/>
  <c r="M18" i="10"/>
  <c r="M17" i="10"/>
  <c r="H17" i="10"/>
  <c r="N17" i="10" s="1"/>
  <c r="N1" i="10"/>
  <c r="J17" i="9"/>
  <c r="J18" i="9"/>
  <c r="J19" i="9"/>
  <c r="J20" i="9"/>
  <c r="J21" i="9"/>
  <c r="J56" i="9" s="1"/>
  <c r="J59" i="9" s="1"/>
  <c r="J22" i="9"/>
  <c r="J23" i="9"/>
  <c r="J24" i="9"/>
  <c r="M24" i="9" s="1"/>
  <c r="J24" i="10" s="1"/>
  <c r="M24" i="10" s="1"/>
  <c r="J25" i="9"/>
  <c r="J26" i="9"/>
  <c r="J27" i="9"/>
  <c r="J28" i="9"/>
  <c r="J29" i="9"/>
  <c r="M29" i="9" s="1"/>
  <c r="J29" i="10" s="1"/>
  <c r="M29" i="10" s="1"/>
  <c r="J30" i="9"/>
  <c r="M30" i="9" s="1"/>
  <c r="J30" i="10" s="1"/>
  <c r="M30" i="10" s="1"/>
  <c r="J31" i="9"/>
  <c r="J32" i="9"/>
  <c r="M32" i="9" s="1"/>
  <c r="N32" i="9" s="1"/>
  <c r="J33" i="9"/>
  <c r="J34" i="9"/>
  <c r="J35" i="9"/>
  <c r="J36" i="9"/>
  <c r="J37" i="9"/>
  <c r="M37" i="9" s="1"/>
  <c r="J37" i="10" s="1"/>
  <c r="M37" i="10" s="1"/>
  <c r="J38" i="9"/>
  <c r="M38" i="9" s="1"/>
  <c r="J39" i="9"/>
  <c r="J40" i="9"/>
  <c r="M40" i="9" s="1"/>
  <c r="J40" i="10" s="1"/>
  <c r="M40" i="10" s="1"/>
  <c r="J41" i="9"/>
  <c r="J42" i="9"/>
  <c r="J43" i="9"/>
  <c r="J44" i="9"/>
  <c r="J45" i="9"/>
  <c r="M45" i="9" s="1"/>
  <c r="J46" i="9"/>
  <c r="M46" i="9" s="1"/>
  <c r="J47" i="9"/>
  <c r="J48" i="9"/>
  <c r="J49" i="9"/>
  <c r="J50" i="9"/>
  <c r="J51" i="9"/>
  <c r="J52" i="9"/>
  <c r="J53" i="9"/>
  <c r="M53" i="9" s="1"/>
  <c r="J53" i="10" s="1"/>
  <c r="M53" i="10" s="1"/>
  <c r="J54" i="9"/>
  <c r="M54" i="9" s="1"/>
  <c r="J16" i="9"/>
  <c r="E17" i="9"/>
  <c r="E18" i="9"/>
  <c r="E19" i="9"/>
  <c r="E20" i="9"/>
  <c r="E21" i="9"/>
  <c r="E22" i="9"/>
  <c r="E56" i="9" s="1"/>
  <c r="E59" i="9" s="1"/>
  <c r="E23" i="9"/>
  <c r="E24" i="9"/>
  <c r="E25" i="9"/>
  <c r="E26" i="9"/>
  <c r="E27" i="9"/>
  <c r="E28" i="9"/>
  <c r="E29" i="9"/>
  <c r="E30" i="9"/>
  <c r="E31" i="9"/>
  <c r="E32" i="9"/>
  <c r="E33" i="9"/>
  <c r="E34" i="9"/>
  <c r="E35" i="9"/>
  <c r="E36" i="9"/>
  <c r="E37" i="9"/>
  <c r="E38" i="9"/>
  <c r="E39" i="9"/>
  <c r="E40" i="9"/>
  <c r="E41" i="9"/>
  <c r="E42" i="9"/>
  <c r="E43" i="9"/>
  <c r="H43" i="9" s="1"/>
  <c r="E44" i="9"/>
  <c r="E45" i="9"/>
  <c r="H45" i="9" s="1"/>
  <c r="E46" i="9"/>
  <c r="H46" i="9" s="1"/>
  <c r="E47" i="9"/>
  <c r="E48" i="9"/>
  <c r="H48" i="9" s="1"/>
  <c r="E49" i="9"/>
  <c r="E50" i="9"/>
  <c r="E51" i="9"/>
  <c r="E52" i="9"/>
  <c r="E53" i="9"/>
  <c r="E54" i="9"/>
  <c r="H54" i="9" s="1"/>
  <c r="E16" i="9"/>
  <c r="L59" i="9"/>
  <c r="M58" i="9"/>
  <c r="H58" i="9"/>
  <c r="N58" i="9" s="1"/>
  <c r="N57" i="9"/>
  <c r="M57" i="9"/>
  <c r="H57" i="9"/>
  <c r="L56" i="9"/>
  <c r="G56" i="9"/>
  <c r="G59" i="9" s="1"/>
  <c r="M55" i="9"/>
  <c r="H55" i="9"/>
  <c r="N55" i="9" s="1"/>
  <c r="H53" i="9"/>
  <c r="E53" i="10" s="1"/>
  <c r="H53" i="10" s="1"/>
  <c r="M52" i="9"/>
  <c r="H52" i="9"/>
  <c r="M51" i="9"/>
  <c r="H51" i="9"/>
  <c r="M50" i="9"/>
  <c r="H50" i="9"/>
  <c r="E50" i="10" s="1"/>
  <c r="H50" i="10" s="1"/>
  <c r="M49" i="9"/>
  <c r="H49" i="9"/>
  <c r="M48" i="9"/>
  <c r="M47" i="9"/>
  <c r="J47" i="10" s="1"/>
  <c r="M47" i="10" s="1"/>
  <c r="H47" i="9"/>
  <c r="M44" i="9"/>
  <c r="H44" i="9"/>
  <c r="M43" i="9"/>
  <c r="M42" i="9"/>
  <c r="H42" i="9"/>
  <c r="E42" i="10" s="1"/>
  <c r="H42" i="10" s="1"/>
  <c r="M41" i="9"/>
  <c r="H41" i="9"/>
  <c r="N41" i="9" s="1"/>
  <c r="H40" i="9"/>
  <c r="E40" i="10" s="1"/>
  <c r="H40" i="10" s="1"/>
  <c r="M39" i="9"/>
  <c r="H39" i="9"/>
  <c r="H38" i="9"/>
  <c r="H37" i="9"/>
  <c r="E37" i="10" s="1"/>
  <c r="H37" i="10" s="1"/>
  <c r="M36" i="9"/>
  <c r="H36" i="9"/>
  <c r="N36" i="9" s="1"/>
  <c r="M35" i="9"/>
  <c r="J35" i="10" s="1"/>
  <c r="M35" i="10" s="1"/>
  <c r="H35" i="9"/>
  <c r="E35" i="10" s="1"/>
  <c r="H35" i="10" s="1"/>
  <c r="M34" i="9"/>
  <c r="H34" i="9"/>
  <c r="M33" i="9"/>
  <c r="J33" i="10" s="1"/>
  <c r="H33" i="9"/>
  <c r="E33" i="10" s="1"/>
  <c r="H33" i="10" s="1"/>
  <c r="H32" i="9"/>
  <c r="M31" i="9"/>
  <c r="H31" i="9"/>
  <c r="E31" i="10" s="1"/>
  <c r="H31" i="10" s="1"/>
  <c r="H30" i="9"/>
  <c r="E30" i="10" s="1"/>
  <c r="H30" i="10" s="1"/>
  <c r="H29" i="9"/>
  <c r="E29" i="10" s="1"/>
  <c r="M28" i="9"/>
  <c r="J28" i="10" s="1"/>
  <c r="M28" i="10" s="1"/>
  <c r="H28" i="9"/>
  <c r="E28" i="10" s="1"/>
  <c r="F56" i="9"/>
  <c r="F59" i="9" s="1"/>
  <c r="M27" i="9"/>
  <c r="J27" i="10" s="1"/>
  <c r="M27" i="10" s="1"/>
  <c r="H27" i="9"/>
  <c r="E27" i="10" s="1"/>
  <c r="H27" i="10" s="1"/>
  <c r="M26" i="9"/>
  <c r="J26" i="10" s="1"/>
  <c r="M26" i="10" s="1"/>
  <c r="H26" i="9"/>
  <c r="E26" i="10" s="1"/>
  <c r="H26" i="10" s="1"/>
  <c r="M25" i="9"/>
  <c r="J25" i="10" s="1"/>
  <c r="M25" i="10" s="1"/>
  <c r="H25" i="9"/>
  <c r="E25" i="10" s="1"/>
  <c r="H25" i="10" s="1"/>
  <c r="H24" i="9"/>
  <c r="E24" i="10" s="1"/>
  <c r="H24" i="10" s="1"/>
  <c r="M23" i="9"/>
  <c r="H23" i="9"/>
  <c r="N23" i="9" s="1"/>
  <c r="M22" i="9"/>
  <c r="J22" i="10" s="1"/>
  <c r="M22" i="10" s="1"/>
  <c r="H21" i="9"/>
  <c r="M20" i="9"/>
  <c r="H20" i="9"/>
  <c r="M19" i="9"/>
  <c r="H19" i="9"/>
  <c r="M18" i="9"/>
  <c r="H18" i="9"/>
  <c r="N18" i="9" s="1"/>
  <c r="M17" i="9"/>
  <c r="N17" i="9" s="1"/>
  <c r="H17" i="9"/>
  <c r="K56" i="9"/>
  <c r="K59" i="9" s="1"/>
  <c r="K61" i="9" s="1"/>
  <c r="L66" i="9" s="1"/>
  <c r="H16" i="9"/>
  <c r="E16" i="10" s="1"/>
  <c r="H16" i="10" s="1"/>
  <c r="N1" i="9"/>
  <c r="O50" i="4"/>
  <c r="K50" i="8"/>
  <c r="K16" i="8"/>
  <c r="K33" i="8"/>
  <c r="K30" i="8"/>
  <c r="K29" i="8"/>
  <c r="K28" i="8"/>
  <c r="F33" i="8"/>
  <c r="H33" i="8"/>
  <c r="N33" i="8" s="1"/>
  <c r="F29" i="8"/>
  <c r="F28" i="8"/>
  <c r="J17" i="8"/>
  <c r="J18" i="8"/>
  <c r="J19" i="8"/>
  <c r="J20" i="8"/>
  <c r="J21" i="8"/>
  <c r="J22" i="8"/>
  <c r="M22" i="8" s="1"/>
  <c r="J23" i="8"/>
  <c r="J24" i="8"/>
  <c r="M24" i="8" s="1"/>
  <c r="J25" i="8"/>
  <c r="J26" i="8"/>
  <c r="J27" i="8"/>
  <c r="J28" i="8"/>
  <c r="J29" i="8"/>
  <c r="M29" i="8" s="1"/>
  <c r="J30" i="8"/>
  <c r="J31" i="8"/>
  <c r="J32" i="8"/>
  <c r="M32" i="8" s="1"/>
  <c r="J33" i="8"/>
  <c r="J34" i="8"/>
  <c r="J35" i="8"/>
  <c r="J36" i="8"/>
  <c r="J37" i="8"/>
  <c r="J38" i="8"/>
  <c r="M38" i="8" s="1"/>
  <c r="J39" i="8"/>
  <c r="J40" i="8"/>
  <c r="M40" i="8" s="1"/>
  <c r="J41" i="8"/>
  <c r="J42" i="8"/>
  <c r="J43" i="8"/>
  <c r="J44" i="8"/>
  <c r="J45" i="8"/>
  <c r="M45" i="8" s="1"/>
  <c r="J46" i="8"/>
  <c r="J47" i="8"/>
  <c r="J48" i="8"/>
  <c r="M48" i="8" s="1"/>
  <c r="J49" i="8"/>
  <c r="J51" i="8"/>
  <c r="J52" i="8"/>
  <c r="J53" i="8"/>
  <c r="J54" i="8"/>
  <c r="J16" i="8"/>
  <c r="E17" i="8"/>
  <c r="E18" i="8"/>
  <c r="E19" i="8"/>
  <c r="E20" i="8"/>
  <c r="E21" i="8"/>
  <c r="E22" i="8"/>
  <c r="H22" i="8" s="1"/>
  <c r="E23" i="8"/>
  <c r="E24" i="8"/>
  <c r="H24" i="8" s="1"/>
  <c r="E25" i="8"/>
  <c r="E26" i="8"/>
  <c r="E27" i="8"/>
  <c r="E28" i="8"/>
  <c r="E29" i="8"/>
  <c r="E30" i="8"/>
  <c r="H30" i="8" s="1"/>
  <c r="E31" i="8"/>
  <c r="E32" i="8"/>
  <c r="E33" i="8"/>
  <c r="E34" i="8"/>
  <c r="E35" i="8"/>
  <c r="E36" i="8"/>
  <c r="E37" i="8"/>
  <c r="E38" i="8"/>
  <c r="E39" i="8"/>
  <c r="E40" i="8"/>
  <c r="H40" i="8" s="1"/>
  <c r="E41" i="8"/>
  <c r="E42" i="8"/>
  <c r="E43" i="8"/>
  <c r="E44" i="8"/>
  <c r="E45" i="8"/>
  <c r="E46" i="8"/>
  <c r="H46" i="8" s="1"/>
  <c r="E47" i="8"/>
  <c r="E48" i="8"/>
  <c r="E49" i="8"/>
  <c r="E50" i="8"/>
  <c r="E51" i="8"/>
  <c r="E52" i="8"/>
  <c r="E53" i="8"/>
  <c r="H53" i="8" s="1"/>
  <c r="E16" i="8"/>
  <c r="M58" i="8"/>
  <c r="H58" i="8"/>
  <c r="N58" i="8" s="1"/>
  <c r="M57" i="8"/>
  <c r="N57" i="8" s="1"/>
  <c r="H57" i="8"/>
  <c r="L56" i="8"/>
  <c r="L59" i="8" s="1"/>
  <c r="G56" i="8"/>
  <c r="G59" i="8" s="1"/>
  <c r="M55" i="8"/>
  <c r="N55" i="8" s="1"/>
  <c r="H55" i="8"/>
  <c r="M54" i="8"/>
  <c r="E54" i="8"/>
  <c r="H54" i="8" s="1"/>
  <c r="M53" i="8"/>
  <c r="M52" i="8"/>
  <c r="H52" i="8"/>
  <c r="M51" i="8"/>
  <c r="H51" i="8"/>
  <c r="N51" i="8" s="1"/>
  <c r="H50" i="8"/>
  <c r="M49" i="8"/>
  <c r="H49" i="8"/>
  <c r="H48" i="8"/>
  <c r="M47" i="8"/>
  <c r="H47" i="8"/>
  <c r="N47" i="8" s="1"/>
  <c r="M46" i="8"/>
  <c r="H45" i="8"/>
  <c r="M44" i="8"/>
  <c r="H44" i="8"/>
  <c r="M43" i="8"/>
  <c r="H43" i="8"/>
  <c r="N43" i="8" s="1"/>
  <c r="M42" i="8"/>
  <c r="H42" i="8"/>
  <c r="N42" i="8" s="1"/>
  <c r="M41" i="8"/>
  <c r="H41" i="8"/>
  <c r="M39" i="8"/>
  <c r="H39" i="8"/>
  <c r="H38" i="8"/>
  <c r="M37" i="8"/>
  <c r="H37" i="8"/>
  <c r="M36" i="8"/>
  <c r="H36" i="8"/>
  <c r="M35" i="8"/>
  <c r="H35" i="8"/>
  <c r="N35" i="8" s="1"/>
  <c r="M34" i="8"/>
  <c r="H34" i="8"/>
  <c r="N34" i="8" s="1"/>
  <c r="M33" i="8"/>
  <c r="H32" i="8"/>
  <c r="M31" i="8"/>
  <c r="H31" i="8"/>
  <c r="M28" i="8"/>
  <c r="H28" i="8"/>
  <c r="M27" i="8"/>
  <c r="H27" i="8"/>
  <c r="M26" i="8"/>
  <c r="H26" i="8"/>
  <c r="M25" i="8"/>
  <c r="H25" i="8"/>
  <c r="N25" i="8" s="1"/>
  <c r="M23" i="8"/>
  <c r="H23" i="8"/>
  <c r="M21" i="8"/>
  <c r="H21" i="8"/>
  <c r="M20" i="8"/>
  <c r="H20" i="8"/>
  <c r="N20" i="8" s="1"/>
  <c r="M19" i="8"/>
  <c r="H19" i="8"/>
  <c r="N19" i="8" s="1"/>
  <c r="M18" i="8"/>
  <c r="H18" i="8"/>
  <c r="M17" i="8"/>
  <c r="H17" i="8"/>
  <c r="H16" i="8"/>
  <c r="F56" i="8"/>
  <c r="F59" i="8" s="1"/>
  <c r="N1" i="8"/>
  <c r="K50" i="4"/>
  <c r="K16" i="4"/>
  <c r="K33" i="4"/>
  <c r="K30" i="4"/>
  <c r="K29" i="4"/>
  <c r="K28" i="4"/>
  <c r="E53" i="1"/>
  <c r="F50" i="4"/>
  <c r="M33" i="10" l="1"/>
  <c r="H29" i="10"/>
  <c r="F56" i="10"/>
  <c r="F59" i="10" s="1"/>
  <c r="H28" i="10"/>
  <c r="N25" i="10"/>
  <c r="E23" i="10"/>
  <c r="H23" i="10" s="1"/>
  <c r="N46" i="10"/>
  <c r="N40" i="10"/>
  <c r="N50" i="10"/>
  <c r="N53" i="10"/>
  <c r="N45" i="10"/>
  <c r="N29" i="10"/>
  <c r="N21" i="10"/>
  <c r="N37" i="10"/>
  <c r="N24" i="10"/>
  <c r="N33" i="10"/>
  <c r="N44" i="10"/>
  <c r="N28" i="10"/>
  <c r="N47" i="10"/>
  <c r="N35" i="10"/>
  <c r="N19" i="10"/>
  <c r="N31" i="10"/>
  <c r="N30" i="10"/>
  <c r="N18" i="10"/>
  <c r="N27" i="10"/>
  <c r="N36" i="10"/>
  <c r="N39" i="10"/>
  <c r="N42" i="10"/>
  <c r="N54" i="10"/>
  <c r="N34" i="10"/>
  <c r="N20" i="10"/>
  <c r="N23" i="10"/>
  <c r="N43" i="10"/>
  <c r="N52" i="10"/>
  <c r="N26" i="10"/>
  <c r="N38" i="10"/>
  <c r="N20" i="9"/>
  <c r="N25" i="9"/>
  <c r="N26" i="9"/>
  <c r="N44" i="9"/>
  <c r="N52" i="9"/>
  <c r="N28" i="9"/>
  <c r="N42" i="9"/>
  <c r="N37" i="9"/>
  <c r="M21" i="9"/>
  <c r="N21" i="9" s="1"/>
  <c r="N31" i="9"/>
  <c r="N47" i="9"/>
  <c r="N51" i="9"/>
  <c r="N48" i="9"/>
  <c r="N46" i="9"/>
  <c r="N19" i="9"/>
  <c r="N27" i="9"/>
  <c r="N35" i="9"/>
  <c r="N54" i="9"/>
  <c r="N53" i="9"/>
  <c r="N38" i="9"/>
  <c r="N30" i="9"/>
  <c r="N33" i="9"/>
  <c r="N40" i="9"/>
  <c r="N43" i="9"/>
  <c r="N29" i="9"/>
  <c r="H22" i="9"/>
  <c r="N24" i="9"/>
  <c r="N49" i="9"/>
  <c r="N34" i="9"/>
  <c r="N39" i="9"/>
  <c r="N45" i="9"/>
  <c r="N50" i="9"/>
  <c r="M16" i="9"/>
  <c r="K56" i="8"/>
  <c r="K59" i="8" s="1"/>
  <c r="K61" i="8" s="1"/>
  <c r="L66" i="8" s="1"/>
  <c r="M30" i="8"/>
  <c r="N30" i="8" s="1"/>
  <c r="N45" i="8"/>
  <c r="N18" i="8"/>
  <c r="N27" i="8"/>
  <c r="N37" i="8"/>
  <c r="N54" i="8"/>
  <c r="N40" i="8"/>
  <c r="N24" i="8"/>
  <c r="N38" i="8"/>
  <c r="N46" i="8"/>
  <c r="N31" i="8"/>
  <c r="N53" i="8"/>
  <c r="N39" i="8"/>
  <c r="N32" i="8"/>
  <c r="N44" i="8"/>
  <c r="N52" i="8"/>
  <c r="N17" i="8"/>
  <c r="N21" i="8"/>
  <c r="N26" i="8"/>
  <c r="N36" i="8"/>
  <c r="N49" i="8"/>
  <c r="E56" i="8"/>
  <c r="E59" i="8" s="1"/>
  <c r="H29" i="8"/>
  <c r="N29" i="8" s="1"/>
  <c r="N23" i="8"/>
  <c r="N48" i="8"/>
  <c r="N16" i="8"/>
  <c r="N22" i="8"/>
  <c r="N28" i="8"/>
  <c r="N41" i="8"/>
  <c r="H56" i="8"/>
  <c r="H59" i="8" s="1"/>
  <c r="M16" i="8"/>
  <c r="M56" i="9" l="1"/>
  <c r="M59" i="9" s="1"/>
  <c r="J16" i="10"/>
  <c r="N22" i="9"/>
  <c r="E22" i="10"/>
  <c r="H56" i="9"/>
  <c r="H59" i="9" s="1"/>
  <c r="N16" i="9"/>
  <c r="M16" i="10" l="1"/>
  <c r="J56" i="10"/>
  <c r="J59" i="10" s="1"/>
  <c r="N56" i="9"/>
  <c r="N59" i="9" s="1"/>
  <c r="H22" i="10"/>
  <c r="E56" i="10"/>
  <c r="E59" i="10" s="1"/>
  <c r="N16" i="10" l="1"/>
  <c r="M56" i="10"/>
  <c r="M59" i="10" s="1"/>
  <c r="N22" i="10"/>
  <c r="N56" i="10" s="1"/>
  <c r="N59" i="10" s="1"/>
  <c r="H56" i="10"/>
  <c r="H59" i="10" s="1"/>
  <c r="F16" i="4" l="1"/>
  <c r="F29" i="4"/>
  <c r="F56" i="4" s="1"/>
  <c r="F59" i="4" s="1"/>
  <c r="F28" i="4"/>
  <c r="J17" i="4"/>
  <c r="J18" i="4"/>
  <c r="J19" i="4"/>
  <c r="J20" i="4"/>
  <c r="J21" i="4"/>
  <c r="J22" i="4"/>
  <c r="J23" i="4"/>
  <c r="J24" i="4"/>
  <c r="J25" i="4"/>
  <c r="J26" i="4"/>
  <c r="J27" i="4"/>
  <c r="J28" i="4"/>
  <c r="J29" i="4"/>
  <c r="J30" i="4"/>
  <c r="M30" i="4" s="1"/>
  <c r="J31" i="4"/>
  <c r="J32" i="4"/>
  <c r="J33" i="4"/>
  <c r="J34" i="4"/>
  <c r="J35" i="4"/>
  <c r="J36" i="4"/>
  <c r="J37" i="4"/>
  <c r="J38" i="4"/>
  <c r="M38" i="4" s="1"/>
  <c r="N38" i="4" s="1"/>
  <c r="J39" i="4"/>
  <c r="J40" i="4"/>
  <c r="J41" i="4"/>
  <c r="J42" i="4"/>
  <c r="J43" i="4"/>
  <c r="J44" i="4"/>
  <c r="J45" i="4"/>
  <c r="J46" i="4"/>
  <c r="M46" i="4" s="1"/>
  <c r="N46" i="4" s="1"/>
  <c r="J47" i="4"/>
  <c r="J48" i="4"/>
  <c r="J49" i="4"/>
  <c r="J51" i="4"/>
  <c r="J52" i="4"/>
  <c r="J53" i="4"/>
  <c r="J54" i="4"/>
  <c r="M54" i="4" s="1"/>
  <c r="N54" i="4" s="1"/>
  <c r="J16" i="4"/>
  <c r="E17" i="4"/>
  <c r="E18" i="4"/>
  <c r="H18" i="4" s="1"/>
  <c r="E19" i="4"/>
  <c r="H19" i="4" s="1"/>
  <c r="E20" i="4"/>
  <c r="H20" i="4" s="1"/>
  <c r="E21" i="4"/>
  <c r="H21" i="4" s="1"/>
  <c r="E22" i="4"/>
  <c r="E23" i="4"/>
  <c r="E24" i="4"/>
  <c r="E25" i="4"/>
  <c r="E26" i="4"/>
  <c r="H26" i="4" s="1"/>
  <c r="E27" i="4"/>
  <c r="H27" i="4" s="1"/>
  <c r="E28" i="4"/>
  <c r="H28" i="4" s="1"/>
  <c r="E29" i="4"/>
  <c r="E30" i="4"/>
  <c r="E31" i="4"/>
  <c r="E32" i="4"/>
  <c r="E33" i="4"/>
  <c r="E34" i="4"/>
  <c r="E35" i="4"/>
  <c r="H35" i="4" s="1"/>
  <c r="E36" i="4"/>
  <c r="E37" i="4"/>
  <c r="H37" i="4" s="1"/>
  <c r="E38" i="4"/>
  <c r="E39" i="4"/>
  <c r="E40" i="4"/>
  <c r="E41" i="4"/>
  <c r="E42" i="4"/>
  <c r="E43" i="4"/>
  <c r="H43" i="4" s="1"/>
  <c r="E44" i="4"/>
  <c r="E45" i="4"/>
  <c r="H45" i="4" s="1"/>
  <c r="E46" i="4"/>
  <c r="E47" i="4"/>
  <c r="E48" i="4"/>
  <c r="E49" i="4"/>
  <c r="E50" i="4"/>
  <c r="E51" i="4"/>
  <c r="H51" i="4" s="1"/>
  <c r="E52" i="4"/>
  <c r="E53" i="4"/>
  <c r="H53" i="4" s="1"/>
  <c r="E54" i="4"/>
  <c r="E16" i="4"/>
  <c r="L59" i="4"/>
  <c r="G59" i="4"/>
  <c r="N58" i="4"/>
  <c r="M58" i="4"/>
  <c r="H58" i="4"/>
  <c r="N57" i="4"/>
  <c r="M57" i="4"/>
  <c r="H57" i="4"/>
  <c r="L56" i="4"/>
  <c r="K56" i="4"/>
  <c r="K59" i="4" s="1"/>
  <c r="K61" i="4" s="1"/>
  <c r="L66" i="4" s="1"/>
  <c r="G56" i="4"/>
  <c r="N55" i="4"/>
  <c r="M55" i="4"/>
  <c r="H55" i="4"/>
  <c r="H54" i="4"/>
  <c r="M53" i="4"/>
  <c r="M52" i="4"/>
  <c r="H52" i="4"/>
  <c r="M51" i="4"/>
  <c r="H50" i="4"/>
  <c r="M49" i="4"/>
  <c r="H49" i="4"/>
  <c r="M48" i="4"/>
  <c r="N48" i="4" s="1"/>
  <c r="H48" i="4"/>
  <c r="M47" i="4"/>
  <c r="H47" i="4"/>
  <c r="H46" i="4"/>
  <c r="M45" i="4"/>
  <c r="M44" i="4"/>
  <c r="H44" i="4"/>
  <c r="M43" i="4"/>
  <c r="M42" i="4"/>
  <c r="H42" i="4"/>
  <c r="M41" i="4"/>
  <c r="H41" i="4"/>
  <c r="M40" i="4"/>
  <c r="H40" i="4"/>
  <c r="M39" i="4"/>
  <c r="H39" i="4"/>
  <c r="H38" i="4"/>
  <c r="M37" i="4"/>
  <c r="M36" i="4"/>
  <c r="H36" i="4"/>
  <c r="M35" i="4"/>
  <c r="M34" i="4"/>
  <c r="H34" i="4"/>
  <c r="M33" i="4"/>
  <c r="H33" i="4"/>
  <c r="M32" i="4"/>
  <c r="H32" i="4"/>
  <c r="N32" i="4" s="1"/>
  <c r="M31" i="4"/>
  <c r="H31" i="4"/>
  <c r="H30" i="4"/>
  <c r="M29" i="4"/>
  <c r="M28" i="4"/>
  <c r="M27" i="4"/>
  <c r="M26" i="4"/>
  <c r="M25" i="4"/>
  <c r="H25" i="4"/>
  <c r="N25" i="4" s="1"/>
  <c r="M24" i="4"/>
  <c r="H24" i="4"/>
  <c r="M23" i="4"/>
  <c r="H23" i="4"/>
  <c r="N23" i="4" s="1"/>
  <c r="M22" i="4"/>
  <c r="H22" i="4"/>
  <c r="M20" i="4"/>
  <c r="M19" i="4"/>
  <c r="M18" i="4"/>
  <c r="M17" i="4"/>
  <c r="H17" i="4"/>
  <c r="N17" i="4" s="1"/>
  <c r="M16" i="4"/>
  <c r="H16" i="4"/>
  <c r="N16" i="4" s="1"/>
  <c r="N1" i="4"/>
  <c r="L59" i="1"/>
  <c r="M58" i="1"/>
  <c r="H58" i="1"/>
  <c r="N58" i="1" s="1"/>
  <c r="N57" i="1"/>
  <c r="M57" i="1"/>
  <c r="H57" i="1"/>
  <c r="L56" i="1"/>
  <c r="K56" i="1"/>
  <c r="K59" i="1" s="1"/>
  <c r="K61" i="1" s="1"/>
  <c r="L66" i="1" s="1"/>
  <c r="G56" i="1"/>
  <c r="G59" i="1" s="1"/>
  <c r="M55" i="1"/>
  <c r="H55" i="1"/>
  <c r="N55" i="1" s="1"/>
  <c r="M54" i="1"/>
  <c r="N54" i="1" s="1"/>
  <c r="H54" i="1"/>
  <c r="M53" i="1"/>
  <c r="H53" i="1"/>
  <c r="N53" i="1" s="1"/>
  <c r="M52" i="1"/>
  <c r="H52" i="1"/>
  <c r="N52" i="1" s="1"/>
  <c r="N51" i="1"/>
  <c r="M51" i="1"/>
  <c r="H51" i="1"/>
  <c r="M50" i="1"/>
  <c r="J50" i="4" s="1"/>
  <c r="M50" i="4" s="1"/>
  <c r="J50" i="8" s="1"/>
  <c r="H50" i="1"/>
  <c r="N50" i="1" s="1"/>
  <c r="N49" i="1"/>
  <c r="M49" i="1"/>
  <c r="H49" i="1"/>
  <c r="M48" i="1"/>
  <c r="H48" i="1"/>
  <c r="N48" i="1" s="1"/>
  <c r="M47" i="1"/>
  <c r="H47" i="1"/>
  <c r="N47" i="1" s="1"/>
  <c r="M46" i="1"/>
  <c r="N46" i="1" s="1"/>
  <c r="H46" i="1"/>
  <c r="M45" i="1"/>
  <c r="H45" i="1"/>
  <c r="N45" i="1" s="1"/>
  <c r="M44" i="1"/>
  <c r="H44" i="1"/>
  <c r="N44" i="1" s="1"/>
  <c r="N43" i="1"/>
  <c r="M43" i="1"/>
  <c r="H43" i="1"/>
  <c r="M42" i="1"/>
  <c r="H42" i="1"/>
  <c r="N42" i="1" s="1"/>
  <c r="N41" i="1"/>
  <c r="M41" i="1"/>
  <c r="H41" i="1"/>
  <c r="M40" i="1"/>
  <c r="H40" i="1"/>
  <c r="N40" i="1" s="1"/>
  <c r="M39" i="1"/>
  <c r="H39" i="1"/>
  <c r="N39" i="1" s="1"/>
  <c r="M38" i="1"/>
  <c r="N38" i="1" s="1"/>
  <c r="H38" i="1"/>
  <c r="M37" i="1"/>
  <c r="H37" i="1"/>
  <c r="N37" i="1" s="1"/>
  <c r="M36" i="1"/>
  <c r="H36" i="1"/>
  <c r="N36" i="1" s="1"/>
  <c r="N35" i="1"/>
  <c r="M35" i="1"/>
  <c r="H35" i="1"/>
  <c r="M34" i="1"/>
  <c r="H34" i="1"/>
  <c r="N34" i="1" s="1"/>
  <c r="N33" i="1"/>
  <c r="M33" i="1"/>
  <c r="H33" i="1"/>
  <c r="M32" i="1"/>
  <c r="H32" i="1"/>
  <c r="N32" i="1" s="1"/>
  <c r="M31" i="1"/>
  <c r="H31" i="1"/>
  <c r="N31" i="1" s="1"/>
  <c r="M30" i="1"/>
  <c r="K30" i="1"/>
  <c r="J30" i="1"/>
  <c r="F30" i="1"/>
  <c r="E30" i="1"/>
  <c r="H30" i="1" s="1"/>
  <c r="N30" i="1" s="1"/>
  <c r="K29" i="1"/>
  <c r="M29" i="1" s="1"/>
  <c r="J29" i="1"/>
  <c r="F29" i="1"/>
  <c r="E29" i="1"/>
  <c r="H29" i="1" s="1"/>
  <c r="M28" i="1"/>
  <c r="K28" i="1"/>
  <c r="J28" i="1"/>
  <c r="J56" i="1" s="1"/>
  <c r="J59" i="1" s="1"/>
  <c r="F28" i="1"/>
  <c r="F56" i="1" s="1"/>
  <c r="F59" i="1" s="1"/>
  <c r="E28" i="1"/>
  <c r="E56" i="1" s="1"/>
  <c r="E59" i="1" s="1"/>
  <c r="M27" i="1"/>
  <c r="H27" i="1"/>
  <c r="N27" i="1" s="1"/>
  <c r="M26" i="1"/>
  <c r="N26" i="1" s="1"/>
  <c r="H26" i="1"/>
  <c r="M25" i="1"/>
  <c r="H25" i="1"/>
  <c r="N25" i="1" s="1"/>
  <c r="M24" i="1"/>
  <c r="H24" i="1"/>
  <c r="N24" i="1" s="1"/>
  <c r="N23" i="1"/>
  <c r="M23" i="1"/>
  <c r="H23" i="1"/>
  <c r="M22" i="1"/>
  <c r="H22" i="1"/>
  <c r="N22" i="1" s="1"/>
  <c r="N21" i="1"/>
  <c r="M21" i="1"/>
  <c r="H21" i="1"/>
  <c r="M20" i="1"/>
  <c r="H20" i="1"/>
  <c r="N20" i="1" s="1"/>
  <c r="M19" i="1"/>
  <c r="H19" i="1"/>
  <c r="N19" i="1" s="1"/>
  <c r="M18" i="1"/>
  <c r="N18" i="1" s="1"/>
  <c r="H18" i="1"/>
  <c r="M17" i="1"/>
  <c r="H17" i="1"/>
  <c r="N17" i="1" s="1"/>
  <c r="M16" i="1"/>
  <c r="H16" i="1"/>
  <c r="N16" i="1" s="1"/>
  <c r="N1" i="1"/>
  <c r="M50" i="8" l="1"/>
  <c r="J56" i="8"/>
  <c r="J59" i="8" s="1"/>
  <c r="J56" i="4"/>
  <c r="J59" i="4" s="1"/>
  <c r="N40" i="4"/>
  <c r="N30" i="4"/>
  <c r="H29" i="4"/>
  <c r="H56" i="4" s="1"/>
  <c r="H59" i="4" s="1"/>
  <c r="N24" i="4"/>
  <c r="M21" i="4"/>
  <c r="N31" i="4"/>
  <c r="N22" i="4"/>
  <c r="N36" i="4"/>
  <c r="N44" i="4"/>
  <c r="N52" i="4"/>
  <c r="N33" i="4"/>
  <c r="N41" i="4"/>
  <c r="N49" i="4"/>
  <c r="N53" i="4"/>
  <c r="N45" i="4"/>
  <c r="N37" i="4"/>
  <c r="N21" i="4"/>
  <c r="N28" i="4"/>
  <c r="N20" i="4"/>
  <c r="M56" i="4"/>
  <c r="M59" i="4" s="1"/>
  <c r="N34" i="4"/>
  <c r="N42" i="4"/>
  <c r="N50" i="4"/>
  <c r="N51" i="4"/>
  <c r="N43" i="4"/>
  <c r="N35" i="4"/>
  <c r="N27" i="4"/>
  <c r="N19" i="4"/>
  <c r="N39" i="4"/>
  <c r="N47" i="4"/>
  <c r="N26" i="4"/>
  <c r="N18" i="4"/>
  <c r="E56" i="4"/>
  <c r="E59" i="4" s="1"/>
  <c r="M56" i="1"/>
  <c r="M59" i="1" s="1"/>
  <c r="N29" i="1"/>
  <c r="N56" i="1"/>
  <c r="N59" i="1" s="1"/>
  <c r="H28" i="1"/>
  <c r="N28" i="1" s="1"/>
  <c r="H56" i="1"/>
  <c r="H59" i="1" s="1"/>
  <c r="N50" i="8" l="1"/>
  <c r="N56" i="8" s="1"/>
  <c r="N59" i="8" s="1"/>
  <c r="M56" i="8"/>
  <c r="M59" i="8" s="1"/>
  <c r="N29" i="4"/>
  <c r="N56" i="4" s="1"/>
  <c r="N59" i="4" s="1"/>
</calcChain>
</file>

<file path=xl/sharedStrings.xml><?xml version="1.0" encoding="utf-8"?>
<sst xmlns="http://schemas.openxmlformats.org/spreadsheetml/2006/main" count="410" uniqueCount="72">
  <si>
    <t>File Number:</t>
  </si>
  <si>
    <t>Exhibit:</t>
  </si>
  <si>
    <t>Tab:</t>
  </si>
  <si>
    <t>Schedule:</t>
  </si>
  <si>
    <t>Page:</t>
  </si>
  <si>
    <t>Date:</t>
  </si>
  <si>
    <t>Appendix 2-BA</t>
  </si>
  <si>
    <t>Fixed Asset Continuity Schedule - MIFRS</t>
  </si>
  <si>
    <t xml:space="preserve">Year </t>
  </si>
  <si>
    <t>Cost</t>
  </si>
  <si>
    <t>Accumulated Depreciation</t>
  </si>
  <si>
    <t>CCA Class</t>
  </si>
  <si>
    <t>OEB</t>
  </si>
  <si>
    <t>Description</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</si>
  <si>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</si>
  <si>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</si>
  <si>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</si>
  <si>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</si>
  <si>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</si>
  <si>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</si>
  <si>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</si>
  <si>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</si>
  <si>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</si>
  <si>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</si>
  <si>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</si>
  <si>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</si>
  <si>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</si>
  <si>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</si>
  <si>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</si>
  <si>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</si>
  <si>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</si>
  <si>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</si>
  <si>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</si>
  <si>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</si>
  <si>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</si>
  <si>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</si>
  <si>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</si>
  <si>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</si>
  <si>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</si>
  <si>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</si>
  <si>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</si>
  <si>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</si>
  <si>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</si>
  <si>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</si>
  <si>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</si>
  <si>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</si>
  <si>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</si>
  <si>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</si>
  <si>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</si>
  <si>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</si>
  <si>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</si>
  <si>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</si>
  <si>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</si>
  <si>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</si>
  <si>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</si>
  <si>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</si>
  <si>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</si>
  <si>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etc.</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</si>
  <si>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</si>
  <si>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</si>
  <si>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</si>
  <si>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</si>
  <si>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t>Depreciation Expense adj. from gain or loss on the retirement of assets (pool of like assets)</t>
  </si>
  <si>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</si>
  <si>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</si>
  <si>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</si>
  <si>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</si>
  <si>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</si>
  <si>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</si>
  <si>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</si>
  <si>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</si>
  <si>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(F) must not include construction work in progress (CWIP).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</si>
</sst>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b/>
      <sz val="9"/>
      <name val="Arial"/>
      <family val="2"/>
    </font>
    <font>
      <b/>
      <i/>
      <sz val="10"/>
      <name val="Arial"/>
      <family val="2"/>
    </font>
    <font>
      <b/>
      <i/>
      <sz val="9"/>
      <name val="Arial"/>
      <family val="2"/>
    </font>
    <font>
      <i/>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indexed="9"/>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71">
    <xf numFmtId="0" fontId="0" fillId="0" borderId="0" xfId="0"/>
    <xf numFmtId="0" fontId="2" fillId="0" borderId="0" xfId="2" applyAlignment="1">
      <alignment horizontal="center"/>
    </xf>
    <xf numFmtId="0" fontId="2" fillId="0" borderId="0" xfId="2"/>
    <xf numFmtId="0" fontId="2" fillId="0" borderId="0" xfId="2" applyBorder="1"/>
    <xf numFmtId="0" fontId="3" fillId="0" borderId="0" xfId="2" applyFont="1"/>
    <xf numFmtId="0" fontId="4" fillId="0" borderId="0" xfId="0" applyFont="1" applyAlignment="1">
      <alignment horizontal="right" vertical="top"/>
    </xf>
    <xf numFmtId="0" fontId="4" fillId="2" borderId="1" xfId="2" applyFont="1" applyFill="1" applyBorder="1" applyAlignment="1">
      <alignment horizontal="right" vertical="top"/>
    </xf>
    <xf numFmtId="0" fontId="4" fillId="2" borderId="0" xfId="2" applyFont="1" applyFill="1" applyAlignment="1">
      <alignment horizontal="right" vertical="top"/>
    </xf>
    <xf numFmtId="0" fontId="4" fillId="0" borderId="0" xfId="2" applyFont="1" applyAlignment="1">
      <alignment horizontal="right" vertical="top"/>
    </xf>
    <xf numFmtId="14" fontId="4" fillId="2" borderId="0" xfId="2" applyNumberFormat="1" applyFont="1" applyFill="1" applyAlignment="1">
      <alignment horizontal="right" vertical="top"/>
    </xf>
    <xf numFmtId="0" fontId="2" fillId="0" borderId="0" xfId="2" applyFont="1"/>
    <xf numFmtId="0" fontId="3" fillId="0" borderId="0" xfId="2" applyFont="1" applyAlignment="1">
      <alignment horizontal="right"/>
    </xf>
    <xf numFmtId="0" fontId="6" fillId="2" borderId="0" xfId="2" applyFont="1" applyFill="1" applyAlignment="1"/>
    <xf numFmtId="0" fontId="7" fillId="0" borderId="0" xfId="2" applyFont="1" applyAlignment="1">
      <alignment horizontal="center"/>
    </xf>
    <xf numFmtId="0" fontId="2" fillId="3" borderId="2" xfId="2" applyFill="1" applyBorder="1"/>
    <xf numFmtId="0" fontId="3" fillId="3" borderId="3" xfId="2" applyFont="1" applyFill="1" applyBorder="1" applyAlignment="1"/>
    <xf numFmtId="0" fontId="3" fillId="3" borderId="4" xfId="2" applyFont="1" applyFill="1" applyBorder="1" applyAlignment="1"/>
    <xf numFmtId="0" fontId="3" fillId="3" borderId="5" xfId="2" applyFont="1" applyFill="1" applyBorder="1" applyAlignment="1">
      <alignment horizontal="center" wrapText="1"/>
    </xf>
    <xf numFmtId="0" fontId="3" fillId="3" borderId="5" xfId="2" applyFont="1" applyFill="1" applyBorder="1" applyAlignment="1">
      <alignment horizontal="center"/>
    </xf>
    <xf numFmtId="0" fontId="3" fillId="3" borderId="5" xfId="2" applyFont="1" applyFill="1" applyBorder="1"/>
    <xf numFmtId="0" fontId="2" fillId="3" borderId="6" xfId="2" applyFill="1" applyBorder="1"/>
    <xf numFmtId="0" fontId="3" fillId="3" borderId="7" xfId="2" applyFont="1" applyFill="1" applyBorder="1" applyAlignment="1">
      <alignment horizontal="center" wrapText="1"/>
    </xf>
    <xf numFmtId="0" fontId="3" fillId="3" borderId="8" xfId="2" applyFont="1" applyFill="1" applyBorder="1" applyAlignment="1">
      <alignment horizontal="center"/>
    </xf>
    <xf numFmtId="0" fontId="3" fillId="3" borderId="8" xfId="2" applyFont="1" applyFill="1" applyBorder="1" applyAlignment="1">
      <alignment horizontal="center" wrapText="1"/>
    </xf>
    <xf numFmtId="0" fontId="2" fillId="0" borderId="5" xfId="2" applyBorder="1" applyAlignment="1">
      <alignment horizontal="center" vertical="center"/>
    </xf>
    <xf numFmtId="164" fontId="0" fillId="2" borderId="5" xfId="1" applyNumberFormat="1" applyFont="1" applyFill="1" applyBorder="1"/>
    <xf numFmtId="164" fontId="0" fillId="0" borderId="5" xfId="1" applyNumberFormat="1" applyFont="1" applyBorder="1"/>
    <xf numFmtId="0" fontId="2" fillId="0" borderId="6" xfId="2" applyBorder="1"/>
    <xf numFmtId="164" fontId="0" fillId="2" borderId="4" xfId="1" applyNumberFormat="1" applyFont="1" applyFill="1" applyBorder="1"/>
    <xf numFmtId="164" fontId="2" fillId="0" borderId="5" xfId="2" applyNumberFormat="1" applyBorder="1"/>
    <xf numFmtId="0" fontId="2" fillId="0" borderId="5" xfId="2" applyFill="1" applyBorder="1" applyAlignment="1">
      <alignment horizontal="center" vertical="center"/>
    </xf>
    <xf numFmtId="164" fontId="2" fillId="2" borderId="5" xfId="1" applyNumberFormat="1" applyFont="1" applyFill="1" applyBorder="1"/>
    <xf numFmtId="0" fontId="2" fillId="0" borderId="5" xfId="2" applyFont="1" applyBorder="1" applyAlignment="1">
      <alignment horizontal="center" vertical="center"/>
    </xf>
    <xf numFmtId="164" fontId="0" fillId="2" borderId="0" xfId="1" applyNumberFormat="1" applyFont="1" applyFill="1"/>
    <xf numFmtId="0" fontId="2" fillId="0" borderId="5" xfId="2" applyFont="1" applyFill="1" applyBorder="1" applyAlignment="1">
      <alignment horizontal="center" vertical="center"/>
    </xf>
    <xf numFmtId="0" fontId="2" fillId="0" borderId="5" xfId="2" applyBorder="1" applyAlignment="1">
      <alignment horizontal="left" vertical="center"/>
    </xf>
    <xf numFmtId="0" fontId="2" fillId="0" borderId="5" xfId="2" applyBorder="1" applyAlignment="1">
      <alignment horizontal="center"/>
    </xf>
    <xf numFmtId="0" fontId="2" fillId="0" borderId="5" xfId="2" applyBorder="1"/>
    <xf numFmtId="0" fontId="2" fillId="2" borderId="5" xfId="2" applyFill="1" applyBorder="1"/>
    <xf numFmtId="0" fontId="3" fillId="0" borderId="5" xfId="2" applyFont="1" applyBorder="1"/>
    <xf numFmtId="164" fontId="3" fillId="0" borderId="5" xfId="2" applyNumberFormat="1" applyFont="1" applyBorder="1"/>
    <xf numFmtId="0" fontId="2" fillId="0" borderId="0" xfId="2" applyFill="1" applyBorder="1"/>
    <xf numFmtId="164" fontId="0" fillId="0" borderId="0" xfId="1" applyNumberFormat="1" applyFont="1" applyFill="1" applyBorder="1"/>
    <xf numFmtId="164" fontId="2" fillId="0" borderId="0" xfId="2" applyNumberFormat="1" applyFill="1" applyBorder="1"/>
    <xf numFmtId="0" fontId="2" fillId="0" borderId="0" xfId="2" applyFont="1" applyAlignment="1"/>
    <xf numFmtId="0" fontId="2" fillId="0" borderId="0" xfId="2" applyAlignment="1"/>
    <xf numFmtId="164" fontId="0" fillId="2" borderId="1" xfId="1" applyNumberFormat="1" applyFont="1" applyFill="1" applyBorder="1"/>
    <xf numFmtId="164" fontId="0" fillId="2" borderId="9" xfId="1" applyNumberFormat="1" applyFont="1" applyFill="1" applyBorder="1"/>
    <xf numFmtId="0" fontId="3" fillId="0" borderId="0" xfId="2" applyFont="1" applyFill="1" applyBorder="1" applyAlignment="1"/>
    <xf numFmtId="164" fontId="0" fillId="0" borderId="3" xfId="1" applyNumberFormat="1" applyFont="1" applyBorder="1"/>
    <xf numFmtId="0" fontId="9" fillId="0" borderId="0" xfId="2" applyFont="1" applyAlignment="1">
      <alignment horizontal="center"/>
    </xf>
    <xf numFmtId="0" fontId="2" fillId="0" borderId="0" xfId="2" applyFont="1" applyAlignment="1">
      <alignment horizontal="left"/>
    </xf>
    <xf numFmtId="0" fontId="2" fillId="0" borderId="5" xfId="2" applyFont="1" applyBorder="1" applyAlignment="1">
      <alignment vertical="center"/>
    </xf>
    <xf numFmtId="0" fontId="2" fillId="0" borderId="5" xfId="2" applyFill="1" applyBorder="1" applyAlignment="1">
      <alignment vertical="center"/>
    </xf>
    <xf numFmtId="0" fontId="2" fillId="0" borderId="5" xfId="2" applyBorder="1" applyAlignment="1">
      <alignment vertical="center"/>
    </xf>
    <xf numFmtId="0" fontId="2" fillId="0" borderId="5" xfId="2" applyFont="1" applyFill="1" applyBorder="1" applyAlignment="1">
      <alignment vertical="center"/>
    </xf>
    <xf numFmtId="0" fontId="2" fillId="0" borderId="5" xfId="2" applyBorder="1" applyAlignment="1"/>
    <xf numFmtId="0" fontId="3" fillId="0" borderId="5" xfId="2" applyFont="1" applyBorder="1" applyAlignment="1"/>
    <xf numFmtId="0" fontId="3" fillId="0" borderId="5" xfId="2" applyFont="1" applyBorder="1" applyAlignment="1">
      <alignment vertical="center"/>
    </xf>
    <xf numFmtId="0" fontId="9" fillId="0" borderId="5" xfId="2" applyFont="1" applyBorder="1" applyAlignment="1">
      <alignment vertical="top"/>
    </xf>
    <xf numFmtId="164" fontId="2" fillId="0" borderId="0" xfId="2" applyNumberFormat="1"/>
    <xf numFmtId="0" fontId="2" fillId="0" borderId="0" xfId="2" applyFont="1" applyAlignment="1">
      <alignment horizontal="left" vertical="top" wrapText="1"/>
    </xf>
    <xf numFmtId="0" fontId="2" fillId="0" borderId="0" xfId="2" applyAlignment="1">
      <alignment horizontal="left" wrapText="1"/>
    </xf>
    <xf numFmtId="0" fontId="5" fillId="0" borderId="0" xfId="2" applyFont="1" applyAlignment="1">
      <alignment horizontal="center" vertical="top"/>
    </xf>
    <xf numFmtId="0" fontId="3" fillId="3" borderId="2" xfId="2" applyFont="1" applyFill="1" applyBorder="1" applyAlignment="1">
      <alignment horizontal="center"/>
    </xf>
    <xf numFmtId="0" fontId="3" fillId="3" borderId="3" xfId="2" applyFont="1" applyFill="1" applyBorder="1" applyAlignment="1">
      <alignment horizontal="center"/>
    </xf>
    <xf numFmtId="0" fontId="3" fillId="3" borderId="4" xfId="2" applyFont="1" applyFill="1" applyBorder="1" applyAlignment="1">
      <alignment horizontal="center"/>
    </xf>
    <xf numFmtId="0" fontId="3" fillId="0" borderId="2" xfId="2" applyFont="1" applyFill="1" applyBorder="1" applyAlignment="1">
      <alignment horizontal="left"/>
    </xf>
    <xf numFmtId="0" fontId="3" fillId="0" borderId="3" xfId="2" applyFont="1" applyFill="1" applyBorder="1" applyAlignment="1">
      <alignment horizontal="left"/>
    </xf>
    <xf numFmtId="0" fontId="3" fillId="0" borderId="4" xfId="2" applyFont="1" applyFill="1" applyBorder="1" applyAlignment="1">
      <alignment horizontal="left"/>
    </xf>
    <xf numFmtId="0" fontId="2" fillId="0" borderId="0" xfId="2" applyAlignment="1">
      <alignment horizontal="left" vertical="top" wrapText="1"/>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Filing_Requirements_Chapter2_Appendices_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EB-2014-0113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8"/>
  <sheetViews>
    <sheetView showGridLines="0" tabSelected="1" topLeftCell="A22" workbookViewId="0">
      <selection activeCell="K24" sqref="K24"/>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4" x14ac:dyDescent="0.25">
      <c r="B1" s="1"/>
      <c r="C1" s="1"/>
      <c r="D1" s="2"/>
      <c r="E1" s="2"/>
      <c r="F1" s="2"/>
      <c r="G1" s="2"/>
      <c r="H1" s="2"/>
      <c r="I1" s="3"/>
      <c r="J1" s="2"/>
      <c r="K1" s="2"/>
      <c r="L1" s="2"/>
      <c r="M1" s="4" t="s">
        <v>0</v>
      </c>
      <c r="N1" s="5" t="str">
        <f>EBNUMBER</f>
        <v>EB-2014-0113</v>
      </c>
    </row>
    <row r="2" spans="2:14" x14ac:dyDescent="0.25">
      <c r="B2" s="1"/>
      <c r="C2" s="1"/>
      <c r="D2" s="2"/>
      <c r="E2" s="2"/>
      <c r="F2" s="2"/>
      <c r="G2" s="2"/>
      <c r="H2" s="2"/>
      <c r="I2" s="3"/>
      <c r="J2" s="2"/>
      <c r="K2" s="2"/>
      <c r="L2" s="2"/>
      <c r="M2" s="4" t="s">
        <v>1</v>
      </c>
      <c r="N2" s="6">
        <v>2</v>
      </c>
    </row>
    <row r="3" spans="2:14" x14ac:dyDescent="0.25">
      <c r="B3" s="1"/>
      <c r="C3" s="1"/>
      <c r="D3" s="2"/>
      <c r="E3" s="2"/>
      <c r="F3" s="2"/>
      <c r="G3" s="2"/>
      <c r="H3" s="2"/>
      <c r="I3" s="3"/>
      <c r="J3" s="2"/>
      <c r="K3" s="2"/>
      <c r="L3" s="2"/>
      <c r="M3" s="4" t="s">
        <v>2</v>
      </c>
      <c r="N3" s="6">
        <v>2</v>
      </c>
    </row>
    <row r="4" spans="2:14" x14ac:dyDescent="0.25">
      <c r="B4" s="1"/>
      <c r="C4" s="1"/>
      <c r="D4" s="2"/>
      <c r="E4" s="2"/>
      <c r="F4" s="2"/>
      <c r="G4" s="2"/>
      <c r="H4" s="2"/>
      <c r="I4" s="3"/>
      <c r="J4" s="2"/>
      <c r="K4" s="2"/>
      <c r="L4" s="2"/>
      <c r="M4" s="4" t="s">
        <v>3</v>
      </c>
      <c r="N4" s="6">
        <v>2</v>
      </c>
    </row>
    <row r="5" spans="2:14" x14ac:dyDescent="0.25">
      <c r="B5" s="1"/>
      <c r="C5" s="1"/>
      <c r="D5" s="2"/>
      <c r="E5" s="2"/>
      <c r="F5" s="2"/>
      <c r="G5" s="2"/>
      <c r="H5" s="2"/>
      <c r="I5" s="3"/>
      <c r="J5" s="2"/>
      <c r="K5" s="2"/>
      <c r="L5" s="2"/>
      <c r="M5" s="4" t="s">
        <v>4</v>
      </c>
      <c r="N5" s="7"/>
    </row>
    <row r="6" spans="2:14" x14ac:dyDescent="0.25">
      <c r="B6" s="1"/>
      <c r="C6" s="1"/>
      <c r="D6" s="2"/>
      <c r="E6" s="2"/>
      <c r="F6" s="2"/>
      <c r="G6" s="2"/>
      <c r="H6" s="2"/>
      <c r="I6" s="3"/>
      <c r="J6" s="2"/>
      <c r="K6" s="2"/>
      <c r="L6" s="2"/>
      <c r="M6" s="4"/>
      <c r="N6" s="8"/>
    </row>
    <row r="7" spans="2:14" x14ac:dyDescent="0.25">
      <c r="B7" s="1"/>
      <c r="C7" s="1"/>
      <c r="D7" s="2"/>
      <c r="E7" s="2"/>
      <c r="F7" s="2"/>
      <c r="G7" s="2"/>
      <c r="H7" s="2"/>
      <c r="I7" s="3"/>
      <c r="J7" s="2"/>
      <c r="K7" s="2"/>
      <c r="L7" s="2"/>
      <c r="M7" s="4" t="s">
        <v>5</v>
      </c>
      <c r="N7" s="9">
        <v>42119</v>
      </c>
    </row>
    <row r="8" spans="2:14" x14ac:dyDescent="0.25">
      <c r="B8" s="1"/>
      <c r="C8" s="1"/>
      <c r="D8" s="2"/>
      <c r="E8" s="2"/>
      <c r="F8" s="2"/>
      <c r="G8" s="2"/>
      <c r="H8" s="2"/>
      <c r="I8" s="3"/>
      <c r="J8" s="2"/>
      <c r="K8" s="2"/>
      <c r="L8" s="2"/>
      <c r="M8" s="2"/>
      <c r="N8" s="2"/>
    </row>
    <row r="9" spans="2:14" ht="18" x14ac:dyDescent="0.25">
      <c r="B9" s="63" t="s">
        <v>6</v>
      </c>
      <c r="C9" s="63"/>
      <c r="D9" s="63"/>
      <c r="E9" s="63"/>
      <c r="F9" s="63"/>
      <c r="G9" s="63"/>
      <c r="H9" s="63"/>
      <c r="I9" s="63"/>
      <c r="J9" s="63"/>
      <c r="K9" s="63"/>
      <c r="L9" s="63"/>
      <c r="M9" s="63"/>
      <c r="N9" s="63"/>
    </row>
    <row r="10" spans="2:14" ht="18" x14ac:dyDescent="0.25">
      <c r="B10" s="63" t="s">
        <v>7</v>
      </c>
      <c r="C10" s="63"/>
      <c r="D10" s="63"/>
      <c r="E10" s="63"/>
      <c r="F10" s="63"/>
      <c r="G10" s="63"/>
      <c r="H10" s="63"/>
      <c r="I10" s="63"/>
      <c r="J10" s="63"/>
      <c r="K10" s="63"/>
      <c r="L10" s="63"/>
      <c r="M10" s="63"/>
      <c r="N10" s="63"/>
    </row>
    <row r="11" spans="2:14" x14ac:dyDescent="0.25">
      <c r="B11" s="1"/>
      <c r="C11" s="1"/>
      <c r="D11" s="2"/>
      <c r="E11" s="2"/>
      <c r="F11" s="2"/>
      <c r="G11" s="2"/>
      <c r="H11" s="2"/>
      <c r="I11" s="3"/>
      <c r="J11" s="2"/>
      <c r="K11" s="2"/>
      <c r="L11" s="2"/>
      <c r="M11" s="2"/>
      <c r="N11" s="2"/>
    </row>
    <row r="12" spans="2:14" x14ac:dyDescent="0.25">
      <c r="B12" s="1"/>
      <c r="C12" s="1"/>
      <c r="D12" s="10"/>
      <c r="E12" s="2"/>
      <c r="F12" s="11" t="s">
        <v>8</v>
      </c>
      <c r="G12" s="12">
        <v>2011</v>
      </c>
      <c r="H12" s="13"/>
      <c r="I12" s="3"/>
      <c r="J12" s="2"/>
      <c r="K12" s="2"/>
    </row>
    <row r="13" spans="2:14" x14ac:dyDescent="0.25">
      <c r="B13" s="1"/>
      <c r="C13" s="1"/>
      <c r="D13" s="2"/>
      <c r="E13" s="2"/>
      <c r="F13" s="2"/>
      <c r="G13" s="2"/>
      <c r="H13" s="2"/>
      <c r="I13" s="3"/>
      <c r="J13" s="2"/>
      <c r="K13" s="2"/>
      <c r="L13" s="2"/>
      <c r="M13" s="2"/>
      <c r="N13" s="2"/>
    </row>
    <row r="14" spans="2:14" x14ac:dyDescent="0.25">
      <c r="B14" s="1"/>
      <c r="C14" s="1"/>
      <c r="D14" s="2"/>
      <c r="E14" s="64" t="s">
        <v>9</v>
      </c>
      <c r="F14" s="65"/>
      <c r="G14" s="65"/>
      <c r="H14" s="66"/>
      <c r="I14" s="3"/>
      <c r="J14" s="14"/>
      <c r="K14" s="15" t="s">
        <v>10</v>
      </c>
      <c r="L14" s="15"/>
      <c r="M14" s="16"/>
      <c r="N14" s="3"/>
    </row>
    <row r="15" spans="2:14" ht="26.25" x14ac:dyDescent="0.25">
      <c r="B15" s="17" t="s">
        <v>11</v>
      </c>
      <c r="C15" s="18" t="s">
        <v>12</v>
      </c>
      <c r="D15" s="19" t="s">
        <v>13</v>
      </c>
      <c r="E15" s="17" t="s">
        <v>14</v>
      </c>
      <c r="F15" s="18" t="s">
        <v>15</v>
      </c>
      <c r="G15" s="18" t="s">
        <v>16</v>
      </c>
      <c r="H15" s="17" t="s">
        <v>17</v>
      </c>
      <c r="I15" s="20"/>
      <c r="J15" s="21" t="s">
        <v>14</v>
      </c>
      <c r="K15" s="22" t="s">
        <v>15</v>
      </c>
      <c r="L15" s="22" t="s">
        <v>16</v>
      </c>
      <c r="M15" s="23" t="s">
        <v>17</v>
      </c>
      <c r="N15" s="17" t="s">
        <v>18</v>
      </c>
    </row>
    <row r="16" spans="2:14" x14ac:dyDescent="0.25">
      <c r="B16" s="24">
        <v>12</v>
      </c>
      <c r="C16" s="24">
        <v>1611</v>
      </c>
      <c r="D16" s="52" t="s">
        <v>19</v>
      </c>
      <c r="E16" s="25"/>
      <c r="F16" s="25"/>
      <c r="G16" s="25"/>
      <c r="H16" s="26">
        <f>E16+F16+G16</f>
        <v>0</v>
      </c>
      <c r="I16" s="27"/>
      <c r="J16" s="28"/>
      <c r="K16" s="25"/>
      <c r="L16" s="25"/>
      <c r="M16" s="26">
        <f>J16+K16+L16</f>
        <v>0</v>
      </c>
      <c r="N16" s="29">
        <f>H16+M16</f>
        <v>0</v>
      </c>
    </row>
    <row r="17" spans="2:14" x14ac:dyDescent="0.25">
      <c r="B17" s="24" t="s">
        <v>20</v>
      </c>
      <c r="C17" s="24">
        <v>1612</v>
      </c>
      <c r="D17" s="52" t="s">
        <v>21</v>
      </c>
      <c r="E17" s="25"/>
      <c r="F17" s="25"/>
      <c r="G17" s="25"/>
      <c r="H17" s="26">
        <f>E17+F17+G17</f>
        <v>0</v>
      </c>
      <c r="I17" s="27"/>
      <c r="J17" s="28"/>
      <c r="K17" s="25"/>
      <c r="L17" s="25"/>
      <c r="M17" s="26">
        <f>J17+K17+L17</f>
        <v>0</v>
      </c>
      <c r="N17" s="29">
        <f>H17+M17</f>
        <v>0</v>
      </c>
    </row>
    <row r="18" spans="2:14" x14ac:dyDescent="0.25">
      <c r="B18" s="30" t="s">
        <v>22</v>
      </c>
      <c r="C18" s="30">
        <v>1805</v>
      </c>
      <c r="D18" s="53" t="s">
        <v>23</v>
      </c>
      <c r="E18" s="25">
        <v>6733.79</v>
      </c>
      <c r="F18" s="25">
        <v>0</v>
      </c>
      <c r="G18" s="25"/>
      <c r="H18" s="26">
        <f>E18+F18+G18</f>
        <v>6733.79</v>
      </c>
      <c r="I18" s="27"/>
      <c r="J18" s="28"/>
      <c r="K18" s="25"/>
      <c r="L18" s="25"/>
      <c r="M18" s="26">
        <f>J18+K18+L18</f>
        <v>0</v>
      </c>
      <c r="N18" s="29">
        <f>H18+M18</f>
        <v>6733.79</v>
      </c>
    </row>
    <row r="19" spans="2:14" x14ac:dyDescent="0.25">
      <c r="B19" s="24">
        <v>47</v>
      </c>
      <c r="C19" s="24">
        <v>1808</v>
      </c>
      <c r="D19" s="54" t="s">
        <v>24</v>
      </c>
      <c r="E19" s="25">
        <v>0</v>
      </c>
      <c r="F19" s="25"/>
      <c r="G19" s="25"/>
      <c r="H19" s="26">
        <f t="shared" ref="H19:H58" si="0">E19+F19+G19</f>
        <v>0</v>
      </c>
      <c r="I19" s="27"/>
      <c r="J19" s="28"/>
      <c r="K19" s="25"/>
      <c r="L19" s="25"/>
      <c r="M19" s="26">
        <f t="shared" ref="M19:M55" si="1">J19+K19+L19</f>
        <v>0</v>
      </c>
      <c r="N19" s="29">
        <f t="shared" ref="N19:N58" si="2">H19+M19</f>
        <v>0</v>
      </c>
    </row>
    <row r="20" spans="2:14" x14ac:dyDescent="0.25">
      <c r="B20" s="24">
        <v>13</v>
      </c>
      <c r="C20" s="24">
        <v>1810</v>
      </c>
      <c r="D20" s="54" t="s">
        <v>25</v>
      </c>
      <c r="E20" s="25">
        <v>0</v>
      </c>
      <c r="F20" s="25"/>
      <c r="G20" s="25"/>
      <c r="H20" s="26">
        <f t="shared" si="0"/>
        <v>0</v>
      </c>
      <c r="I20" s="27"/>
      <c r="J20" s="28"/>
      <c r="K20" s="25"/>
      <c r="L20" s="25"/>
      <c r="M20" s="26">
        <f t="shared" si="1"/>
        <v>0</v>
      </c>
      <c r="N20" s="29">
        <f t="shared" si="2"/>
        <v>0</v>
      </c>
    </row>
    <row r="21" spans="2:14" x14ac:dyDescent="0.25">
      <c r="B21" s="24">
        <v>47</v>
      </c>
      <c r="C21" s="24">
        <v>1815</v>
      </c>
      <c r="D21" s="54" t="s">
        <v>26</v>
      </c>
      <c r="E21" s="25">
        <v>0</v>
      </c>
      <c r="F21" s="25"/>
      <c r="G21" s="25"/>
      <c r="H21" s="26">
        <f t="shared" si="0"/>
        <v>0</v>
      </c>
      <c r="I21" s="27"/>
      <c r="J21" s="28"/>
      <c r="K21" s="25"/>
      <c r="L21" s="25"/>
      <c r="M21" s="26">
        <f t="shared" si="1"/>
        <v>0</v>
      </c>
      <c r="N21" s="29">
        <f t="shared" si="2"/>
        <v>0</v>
      </c>
    </row>
    <row r="22" spans="2:14" x14ac:dyDescent="0.25">
      <c r="B22" s="24">
        <v>47</v>
      </c>
      <c r="C22" s="24">
        <v>1820</v>
      </c>
      <c r="D22" s="52" t="s">
        <v>27</v>
      </c>
      <c r="E22" s="25">
        <v>850124.96</v>
      </c>
      <c r="F22" s="25">
        <v>0</v>
      </c>
      <c r="G22" s="25"/>
      <c r="H22" s="26">
        <f t="shared" si="0"/>
        <v>850124.96</v>
      </c>
      <c r="I22" s="27"/>
      <c r="J22" s="28">
        <v>-826606.66</v>
      </c>
      <c r="K22" s="25">
        <v>-4668.96</v>
      </c>
      <c r="L22" s="25"/>
      <c r="M22" s="26">
        <f t="shared" si="1"/>
        <v>-831275.62</v>
      </c>
      <c r="N22" s="29">
        <f t="shared" si="2"/>
        <v>18849.339999999967</v>
      </c>
    </row>
    <row r="23" spans="2:14" x14ac:dyDescent="0.25">
      <c r="B23" s="24">
        <v>47</v>
      </c>
      <c r="C23" s="24">
        <v>1825</v>
      </c>
      <c r="D23" s="54" t="s">
        <v>28</v>
      </c>
      <c r="E23" s="25">
        <v>0</v>
      </c>
      <c r="F23" s="25"/>
      <c r="G23" s="25"/>
      <c r="H23" s="26">
        <f t="shared" si="0"/>
        <v>0</v>
      </c>
      <c r="I23" s="27"/>
      <c r="J23" s="28"/>
      <c r="K23" s="25"/>
      <c r="L23" s="25"/>
      <c r="M23" s="26">
        <f t="shared" si="1"/>
        <v>0</v>
      </c>
      <c r="N23" s="29">
        <f t="shared" si="2"/>
        <v>0</v>
      </c>
    </row>
    <row r="24" spans="2:14" x14ac:dyDescent="0.25">
      <c r="B24" s="24">
        <v>47</v>
      </c>
      <c r="C24" s="24">
        <v>1830</v>
      </c>
      <c r="D24" s="54" t="s">
        <v>29</v>
      </c>
      <c r="E24" s="25">
        <v>7783182.5700000003</v>
      </c>
      <c r="F24" s="31">
        <v>675463.56</v>
      </c>
      <c r="G24" s="25"/>
      <c r="H24" s="26">
        <f t="shared" si="0"/>
        <v>8458646.1300000008</v>
      </c>
      <c r="I24" s="27"/>
      <c r="J24" s="28">
        <v>-3571192.63</v>
      </c>
      <c r="K24" s="25">
        <v>-305413.39</v>
      </c>
      <c r="L24" s="25"/>
      <c r="M24" s="26">
        <f t="shared" si="1"/>
        <v>-3876606.02</v>
      </c>
      <c r="N24" s="29">
        <f t="shared" si="2"/>
        <v>4582040.1100000013</v>
      </c>
    </row>
    <row r="25" spans="2:14" x14ac:dyDescent="0.25">
      <c r="B25" s="24">
        <v>47</v>
      </c>
      <c r="C25" s="24">
        <v>1835</v>
      </c>
      <c r="D25" s="54" t="s">
        <v>30</v>
      </c>
      <c r="E25" s="25">
        <v>7161738.96</v>
      </c>
      <c r="F25" s="25">
        <v>321075.38</v>
      </c>
      <c r="G25" s="25"/>
      <c r="H25" s="26">
        <f t="shared" si="0"/>
        <v>7482814.3399999999</v>
      </c>
      <c r="I25" s="27"/>
      <c r="J25" s="28">
        <v>-3648531.81</v>
      </c>
      <c r="K25" s="25">
        <v>-284618.93</v>
      </c>
      <c r="L25" s="25"/>
      <c r="M25" s="26">
        <f t="shared" si="1"/>
        <v>-3933150.74</v>
      </c>
      <c r="N25" s="29">
        <f t="shared" si="2"/>
        <v>3549663.5999999996</v>
      </c>
    </row>
    <row r="26" spans="2:14" x14ac:dyDescent="0.25">
      <c r="B26" s="24">
        <v>47</v>
      </c>
      <c r="C26" s="24">
        <v>1840</v>
      </c>
      <c r="D26" s="54" t="s">
        <v>31</v>
      </c>
      <c r="E26" s="25">
        <v>3822469.11</v>
      </c>
      <c r="F26" s="25">
        <v>114142.6</v>
      </c>
      <c r="G26" s="25"/>
      <c r="H26" s="26">
        <f t="shared" si="0"/>
        <v>3936611.71</v>
      </c>
      <c r="I26" s="27"/>
      <c r="J26" s="28">
        <v>-1773048.68</v>
      </c>
      <c r="K26" s="25">
        <v>-133231.57999999999</v>
      </c>
      <c r="L26" s="25"/>
      <c r="M26" s="26">
        <f t="shared" si="1"/>
        <v>-1906280.26</v>
      </c>
      <c r="N26" s="29">
        <f t="shared" si="2"/>
        <v>2030331.45</v>
      </c>
    </row>
    <row r="27" spans="2:14" x14ac:dyDescent="0.25">
      <c r="B27" s="24">
        <v>47</v>
      </c>
      <c r="C27" s="24">
        <v>1845</v>
      </c>
      <c r="D27" s="54" t="s">
        <v>32</v>
      </c>
      <c r="E27" s="25">
        <v>7760133.6799999997</v>
      </c>
      <c r="F27" s="25">
        <v>257423.03</v>
      </c>
      <c r="G27" s="25"/>
      <c r="H27" s="26">
        <f t="shared" si="0"/>
        <v>8017556.71</v>
      </c>
      <c r="I27" s="27"/>
      <c r="J27" s="28">
        <v>-3453990.34</v>
      </c>
      <c r="K27" s="25">
        <v>-295519.46000000002</v>
      </c>
      <c r="L27" s="25"/>
      <c r="M27" s="26">
        <f t="shared" si="1"/>
        <v>-3749509.8</v>
      </c>
      <c r="N27" s="29">
        <f t="shared" si="2"/>
        <v>4268046.91</v>
      </c>
    </row>
    <row r="28" spans="2:14" x14ac:dyDescent="0.25">
      <c r="B28" s="24">
        <v>47</v>
      </c>
      <c r="C28" s="24">
        <v>1850</v>
      </c>
      <c r="D28" s="54" t="s">
        <v>33</v>
      </c>
      <c r="E28" s="25">
        <f>1453452.47+7392916.55</f>
        <v>8846369.0199999996</v>
      </c>
      <c r="F28" s="25">
        <f>153726.65+153093.14</f>
        <v>306819.79000000004</v>
      </c>
      <c r="G28" s="25"/>
      <c r="H28" s="26">
        <f t="shared" si="0"/>
        <v>9153188.8099999987</v>
      </c>
      <c r="I28" s="27"/>
      <c r="J28" s="28">
        <f>-212322.95-4352947.82</f>
        <v>-4565270.7700000005</v>
      </c>
      <c r="K28" s="25">
        <f>-64287.16-263849.02</f>
        <v>-328136.18000000005</v>
      </c>
      <c r="L28" s="25"/>
      <c r="M28" s="26">
        <f t="shared" si="1"/>
        <v>-4893406.95</v>
      </c>
      <c r="N28" s="29">
        <f t="shared" si="2"/>
        <v>4259781.8599999985</v>
      </c>
    </row>
    <row r="29" spans="2:14" x14ac:dyDescent="0.25">
      <c r="B29" s="24">
        <v>47</v>
      </c>
      <c r="C29" s="24">
        <v>1855</v>
      </c>
      <c r="D29" s="54" t="s">
        <v>34</v>
      </c>
      <c r="E29" s="25">
        <f>3981176.41+1029553.32</f>
        <v>5010729.7300000004</v>
      </c>
      <c r="F29" s="25">
        <f>116099.94+78010.91</f>
        <v>194110.85</v>
      </c>
      <c r="G29" s="25"/>
      <c r="H29" s="26">
        <f t="shared" si="0"/>
        <v>5204840.58</v>
      </c>
      <c r="I29" s="27"/>
      <c r="J29" s="28">
        <f>-1999173.67-142349.53</f>
        <v>-2141523.1999999997</v>
      </c>
      <c r="K29" s="25">
        <f>-149740.42-44302.57</f>
        <v>-194042.99000000002</v>
      </c>
      <c r="L29" s="25"/>
      <c r="M29" s="26">
        <f t="shared" si="1"/>
        <v>-2335566.19</v>
      </c>
      <c r="N29" s="29">
        <f t="shared" si="2"/>
        <v>2869274.39</v>
      </c>
    </row>
    <row r="30" spans="2:14" x14ac:dyDescent="0.25">
      <c r="B30" s="24">
        <v>47</v>
      </c>
      <c r="C30" s="24">
        <v>1860</v>
      </c>
      <c r="D30" s="54" t="s">
        <v>35</v>
      </c>
      <c r="E30" s="25">
        <f>2272023.44+83282.61+73618.78</f>
        <v>2428924.8299999996</v>
      </c>
      <c r="F30" s="25">
        <f>6483.8+6235.14</f>
        <v>12718.94</v>
      </c>
      <c r="G30" s="25"/>
      <c r="H30" s="26">
        <f t="shared" si="0"/>
        <v>2441643.7699999996</v>
      </c>
      <c r="I30" s="27"/>
      <c r="J30" s="28">
        <f>-1426919.38-8983.61-7873.81</f>
        <v>-1443776.8</v>
      </c>
      <c r="K30" s="25">
        <f>-68960.5-3580.71-2944.74</f>
        <v>-75485.950000000012</v>
      </c>
      <c r="L30" s="25"/>
      <c r="M30" s="26">
        <f t="shared" si="1"/>
        <v>-1519262.75</v>
      </c>
      <c r="N30" s="29">
        <f t="shared" si="2"/>
        <v>922381.01999999955</v>
      </c>
    </row>
    <row r="31" spans="2:14" x14ac:dyDescent="0.25">
      <c r="B31" s="30">
        <v>47</v>
      </c>
      <c r="C31" s="30">
        <v>1860</v>
      </c>
      <c r="D31" s="53" t="s">
        <v>36</v>
      </c>
      <c r="E31" s="25"/>
      <c r="F31" s="25"/>
      <c r="G31" s="25"/>
      <c r="H31" s="26">
        <f t="shared" si="0"/>
        <v>0</v>
      </c>
      <c r="I31" s="27"/>
      <c r="J31" s="28"/>
      <c r="K31" s="25"/>
      <c r="L31" s="25"/>
      <c r="M31" s="26">
        <f t="shared" si="1"/>
        <v>0</v>
      </c>
      <c r="N31" s="29">
        <f t="shared" si="2"/>
        <v>0</v>
      </c>
    </row>
    <row r="32" spans="2:14" x14ac:dyDescent="0.25">
      <c r="B32" s="30" t="s">
        <v>22</v>
      </c>
      <c r="C32" s="30">
        <v>1905</v>
      </c>
      <c r="D32" s="53" t="s">
        <v>23</v>
      </c>
      <c r="E32" s="25">
        <v>174187.53</v>
      </c>
      <c r="F32" s="25"/>
      <c r="G32" s="25"/>
      <c r="H32" s="26">
        <f t="shared" si="0"/>
        <v>174187.53</v>
      </c>
      <c r="I32" s="27"/>
      <c r="J32" s="28"/>
      <c r="K32" s="25"/>
      <c r="L32" s="25"/>
      <c r="M32" s="26">
        <f t="shared" si="1"/>
        <v>0</v>
      </c>
      <c r="N32" s="29">
        <f t="shared" si="2"/>
        <v>174187.53</v>
      </c>
    </row>
    <row r="33" spans="2:14" x14ac:dyDescent="0.25">
      <c r="B33" s="24">
        <v>47</v>
      </c>
      <c r="C33" s="24">
        <v>1908</v>
      </c>
      <c r="D33" s="54" t="s">
        <v>37</v>
      </c>
      <c r="E33" s="25">
        <v>2385249.7799999998</v>
      </c>
      <c r="F33" s="25"/>
      <c r="G33" s="25"/>
      <c r="H33" s="26">
        <f t="shared" si="0"/>
        <v>2385249.7799999998</v>
      </c>
      <c r="I33" s="27"/>
      <c r="J33" s="28">
        <v>-850574.08</v>
      </c>
      <c r="K33" s="25">
        <v>-49632.81</v>
      </c>
      <c r="L33" s="25"/>
      <c r="M33" s="26">
        <f t="shared" si="1"/>
        <v>-900206.8899999999</v>
      </c>
      <c r="N33" s="29">
        <f t="shared" si="2"/>
        <v>1485042.89</v>
      </c>
    </row>
    <row r="34" spans="2:14" x14ac:dyDescent="0.25">
      <c r="B34" s="24">
        <v>13</v>
      </c>
      <c r="C34" s="24">
        <v>1910</v>
      </c>
      <c r="D34" s="54" t="s">
        <v>25</v>
      </c>
      <c r="E34" s="25"/>
      <c r="F34" s="25"/>
      <c r="G34" s="25"/>
      <c r="H34" s="26">
        <f t="shared" si="0"/>
        <v>0</v>
      </c>
      <c r="I34" s="27"/>
      <c r="J34" s="28"/>
      <c r="K34" s="25"/>
      <c r="L34" s="25"/>
      <c r="M34" s="26">
        <f t="shared" si="1"/>
        <v>0</v>
      </c>
      <c r="N34" s="29">
        <f t="shared" si="2"/>
        <v>0</v>
      </c>
    </row>
    <row r="35" spans="2:14" x14ac:dyDescent="0.25">
      <c r="B35" s="24">
        <v>8</v>
      </c>
      <c r="C35" s="24">
        <v>1915</v>
      </c>
      <c r="D35" s="54" t="s">
        <v>38</v>
      </c>
      <c r="E35" s="25"/>
      <c r="F35" s="25"/>
      <c r="G35" s="25"/>
      <c r="H35" s="26">
        <f t="shared" si="0"/>
        <v>0</v>
      </c>
      <c r="I35" s="27"/>
      <c r="J35" s="28"/>
      <c r="K35" s="25"/>
      <c r="L35" s="25"/>
      <c r="M35" s="26">
        <f t="shared" si="1"/>
        <v>0</v>
      </c>
      <c r="N35" s="29">
        <f t="shared" si="2"/>
        <v>0</v>
      </c>
    </row>
    <row r="36" spans="2:14" x14ac:dyDescent="0.25">
      <c r="B36" s="24">
        <v>8</v>
      </c>
      <c r="C36" s="24">
        <v>1915</v>
      </c>
      <c r="D36" s="54" t="s">
        <v>39</v>
      </c>
      <c r="E36" s="25"/>
      <c r="F36" s="25"/>
      <c r="G36" s="25"/>
      <c r="H36" s="26">
        <f t="shared" si="0"/>
        <v>0</v>
      </c>
      <c r="I36" s="27"/>
      <c r="J36" s="28"/>
      <c r="K36" s="25"/>
      <c r="L36" s="25"/>
      <c r="M36" s="26">
        <f t="shared" si="1"/>
        <v>0</v>
      </c>
      <c r="N36" s="29">
        <f t="shared" si="2"/>
        <v>0</v>
      </c>
    </row>
    <row r="37" spans="2:14" x14ac:dyDescent="0.25">
      <c r="B37" s="24">
        <v>10</v>
      </c>
      <c r="C37" s="24">
        <v>1920</v>
      </c>
      <c r="D37" s="54" t="s">
        <v>40</v>
      </c>
      <c r="E37" s="25"/>
      <c r="F37" s="25"/>
      <c r="G37" s="25"/>
      <c r="H37" s="26">
        <f t="shared" si="0"/>
        <v>0</v>
      </c>
      <c r="I37" s="27"/>
      <c r="J37" s="28"/>
      <c r="K37" s="25"/>
      <c r="L37" s="25"/>
      <c r="M37" s="26">
        <f t="shared" si="1"/>
        <v>0</v>
      </c>
      <c r="N37" s="29">
        <f t="shared" si="2"/>
        <v>0</v>
      </c>
    </row>
    <row r="38" spans="2:14" x14ac:dyDescent="0.25">
      <c r="B38" s="24">
        <v>45</v>
      </c>
      <c r="C38" s="32">
        <v>1920</v>
      </c>
      <c r="D38" s="52" t="s">
        <v>41</v>
      </c>
      <c r="E38" s="25"/>
      <c r="F38" s="25"/>
      <c r="G38" s="25"/>
      <c r="H38" s="26">
        <f t="shared" si="0"/>
        <v>0</v>
      </c>
      <c r="I38" s="27"/>
      <c r="J38" s="28"/>
      <c r="K38" s="25"/>
      <c r="L38" s="25"/>
      <c r="M38" s="26">
        <f t="shared" si="1"/>
        <v>0</v>
      </c>
      <c r="N38" s="29">
        <f t="shared" si="2"/>
        <v>0</v>
      </c>
    </row>
    <row r="39" spans="2:14" x14ac:dyDescent="0.25">
      <c r="B39" s="24">
        <v>45.1</v>
      </c>
      <c r="C39" s="32">
        <v>1920</v>
      </c>
      <c r="D39" s="52" t="s">
        <v>42</v>
      </c>
      <c r="E39" s="25"/>
      <c r="F39" s="25"/>
      <c r="G39" s="25"/>
      <c r="H39" s="26">
        <f t="shared" si="0"/>
        <v>0</v>
      </c>
      <c r="I39" s="27"/>
      <c r="J39" s="28"/>
      <c r="K39" s="25"/>
      <c r="L39" s="25"/>
      <c r="M39" s="26">
        <f t="shared" si="1"/>
        <v>0</v>
      </c>
      <c r="N39" s="29">
        <f t="shared" si="2"/>
        <v>0</v>
      </c>
    </row>
    <row r="40" spans="2:14" x14ac:dyDescent="0.25">
      <c r="B40" s="24">
        <v>10</v>
      </c>
      <c r="C40" s="24">
        <v>1930</v>
      </c>
      <c r="D40" s="54" t="s">
        <v>43</v>
      </c>
      <c r="E40" s="25"/>
      <c r="F40" s="25"/>
      <c r="G40" s="25"/>
      <c r="H40" s="26">
        <f t="shared" si="0"/>
        <v>0</v>
      </c>
      <c r="I40" s="27"/>
      <c r="J40" s="28"/>
      <c r="K40" s="25"/>
      <c r="L40" s="25"/>
      <c r="M40" s="26">
        <f t="shared" si="1"/>
        <v>0</v>
      </c>
      <c r="N40" s="29">
        <f t="shared" si="2"/>
        <v>0</v>
      </c>
    </row>
    <row r="41" spans="2:14" x14ac:dyDescent="0.25">
      <c r="B41" s="24">
        <v>8</v>
      </c>
      <c r="C41" s="24">
        <v>1935</v>
      </c>
      <c r="D41" s="54" t="s">
        <v>44</v>
      </c>
      <c r="E41" s="25"/>
      <c r="F41" s="25"/>
      <c r="G41" s="25"/>
      <c r="H41" s="26">
        <f t="shared" si="0"/>
        <v>0</v>
      </c>
      <c r="I41" s="27"/>
      <c r="J41" s="28"/>
      <c r="K41" s="25"/>
      <c r="L41" s="25"/>
      <c r="M41" s="26">
        <f t="shared" si="1"/>
        <v>0</v>
      </c>
      <c r="N41" s="29">
        <f t="shared" si="2"/>
        <v>0</v>
      </c>
    </row>
    <row r="42" spans="2:14" x14ac:dyDescent="0.25">
      <c r="B42" s="24">
        <v>8</v>
      </c>
      <c r="C42" s="24">
        <v>1940</v>
      </c>
      <c r="D42" s="54" t="s">
        <v>45</v>
      </c>
      <c r="E42" s="25"/>
      <c r="F42" s="25"/>
      <c r="G42" s="25"/>
      <c r="H42" s="26">
        <f t="shared" si="0"/>
        <v>0</v>
      </c>
      <c r="I42" s="27"/>
      <c r="J42" s="28"/>
      <c r="K42" s="25"/>
      <c r="L42" s="25"/>
      <c r="M42" s="26">
        <f t="shared" si="1"/>
        <v>0</v>
      </c>
      <c r="N42" s="29">
        <f t="shared" si="2"/>
        <v>0</v>
      </c>
    </row>
    <row r="43" spans="2:14" x14ac:dyDescent="0.25">
      <c r="B43" s="24">
        <v>8</v>
      </c>
      <c r="C43" s="24">
        <v>1945</v>
      </c>
      <c r="D43" s="54" t="s">
        <v>46</v>
      </c>
      <c r="E43" s="25"/>
      <c r="F43" s="25"/>
      <c r="G43" s="25"/>
      <c r="H43" s="26">
        <f t="shared" si="0"/>
        <v>0</v>
      </c>
      <c r="I43" s="27"/>
      <c r="J43" s="28"/>
      <c r="K43" s="25"/>
      <c r="L43" s="25"/>
      <c r="M43" s="26">
        <f t="shared" si="1"/>
        <v>0</v>
      </c>
      <c r="N43" s="29">
        <f t="shared" si="2"/>
        <v>0</v>
      </c>
    </row>
    <row r="44" spans="2:14" x14ac:dyDescent="0.25">
      <c r="B44" s="24">
        <v>8</v>
      </c>
      <c r="C44" s="24">
        <v>1950</v>
      </c>
      <c r="D44" s="54" t="s">
        <v>47</v>
      </c>
      <c r="E44" s="25"/>
      <c r="F44" s="25"/>
      <c r="G44" s="25"/>
      <c r="H44" s="26">
        <f t="shared" si="0"/>
        <v>0</v>
      </c>
      <c r="I44" s="27"/>
      <c r="J44" s="33"/>
      <c r="K44" s="25"/>
      <c r="L44" s="25"/>
      <c r="M44" s="26">
        <f t="shared" si="1"/>
        <v>0</v>
      </c>
      <c r="N44" s="29">
        <f t="shared" si="2"/>
        <v>0</v>
      </c>
    </row>
    <row r="45" spans="2:14" x14ac:dyDescent="0.25">
      <c r="B45" s="24">
        <v>8</v>
      </c>
      <c r="C45" s="24">
        <v>1955</v>
      </c>
      <c r="D45" s="54" t="s">
        <v>48</v>
      </c>
      <c r="E45" s="25"/>
      <c r="F45" s="25"/>
      <c r="G45" s="25"/>
      <c r="H45" s="26">
        <f t="shared" si="0"/>
        <v>0</v>
      </c>
      <c r="I45" s="27"/>
      <c r="J45" s="28"/>
      <c r="K45" s="25"/>
      <c r="L45" s="25"/>
      <c r="M45" s="26">
        <f t="shared" si="1"/>
        <v>0</v>
      </c>
      <c r="N45" s="29">
        <f t="shared" si="2"/>
        <v>0</v>
      </c>
    </row>
    <row r="46" spans="2:14" x14ac:dyDescent="0.25">
      <c r="B46" s="34">
        <v>8</v>
      </c>
      <c r="C46" s="34">
        <v>1955</v>
      </c>
      <c r="D46" s="55" t="s">
        <v>49</v>
      </c>
      <c r="E46" s="25"/>
      <c r="F46" s="25"/>
      <c r="G46" s="25"/>
      <c r="H46" s="26">
        <f t="shared" si="0"/>
        <v>0</v>
      </c>
      <c r="I46" s="27"/>
      <c r="J46" s="28"/>
      <c r="K46" s="25"/>
      <c r="L46" s="25"/>
      <c r="M46" s="26">
        <f t="shared" si="1"/>
        <v>0</v>
      </c>
      <c r="N46" s="29">
        <f t="shared" si="2"/>
        <v>0</v>
      </c>
    </row>
    <row r="47" spans="2:14" x14ac:dyDescent="0.25">
      <c r="B47" s="32">
        <v>8</v>
      </c>
      <c r="C47" s="32">
        <v>1960</v>
      </c>
      <c r="D47" s="52" t="s">
        <v>50</v>
      </c>
      <c r="E47" s="25"/>
      <c r="F47" s="25"/>
      <c r="G47" s="25"/>
      <c r="H47" s="26">
        <f t="shared" si="0"/>
        <v>0</v>
      </c>
      <c r="I47" s="27"/>
      <c r="J47" s="28"/>
      <c r="K47" s="25"/>
      <c r="L47" s="25"/>
      <c r="M47" s="26">
        <f t="shared" si="1"/>
        <v>0</v>
      </c>
      <c r="N47" s="29">
        <f t="shared" si="2"/>
        <v>0</v>
      </c>
    </row>
    <row r="48" spans="2:14" x14ac:dyDescent="0.25">
      <c r="B48" s="1">
        <v>47</v>
      </c>
      <c r="C48" s="32">
        <v>1970</v>
      </c>
      <c r="D48" s="54" t="s">
        <v>51</v>
      </c>
      <c r="E48" s="25"/>
      <c r="F48" s="25"/>
      <c r="G48" s="25"/>
      <c r="H48" s="26">
        <f t="shared" si="0"/>
        <v>0</v>
      </c>
      <c r="I48" s="27"/>
      <c r="J48" s="28"/>
      <c r="K48" s="25"/>
      <c r="L48" s="25"/>
      <c r="M48" s="26">
        <f t="shared" si="1"/>
        <v>0</v>
      </c>
      <c r="N48" s="29">
        <f t="shared" si="2"/>
        <v>0</v>
      </c>
    </row>
    <row r="49" spans="2:14" x14ac:dyDescent="0.25">
      <c r="B49" s="24">
        <v>47</v>
      </c>
      <c r="C49" s="24">
        <v>1975</v>
      </c>
      <c r="D49" s="54" t="s">
        <v>52</v>
      </c>
      <c r="E49" s="25"/>
      <c r="F49" s="25"/>
      <c r="G49" s="25"/>
      <c r="H49" s="26">
        <f t="shared" si="0"/>
        <v>0</v>
      </c>
      <c r="I49" s="27"/>
      <c r="J49" s="28"/>
      <c r="K49" s="25"/>
      <c r="L49" s="25"/>
      <c r="M49" s="26">
        <f t="shared" si="1"/>
        <v>0</v>
      </c>
      <c r="N49" s="29">
        <f t="shared" si="2"/>
        <v>0</v>
      </c>
    </row>
    <row r="50" spans="2:14" x14ac:dyDescent="0.25">
      <c r="B50" s="24">
        <v>47</v>
      </c>
      <c r="C50" s="24">
        <v>1980</v>
      </c>
      <c r="D50" s="54" t="s">
        <v>53</v>
      </c>
      <c r="E50" s="25">
        <v>43592.36</v>
      </c>
      <c r="F50" s="25"/>
      <c r="G50" s="25"/>
      <c r="H50" s="26">
        <f t="shared" si="0"/>
        <v>43592.36</v>
      </c>
      <c r="I50" s="27"/>
      <c r="J50" s="28">
        <v>-28788.48</v>
      </c>
      <c r="K50" s="25">
        <v>-2906.13</v>
      </c>
      <c r="L50" s="25"/>
      <c r="M50" s="26">
        <f t="shared" si="1"/>
        <v>-31694.61</v>
      </c>
      <c r="N50" s="29">
        <f t="shared" si="2"/>
        <v>11897.75</v>
      </c>
    </row>
    <row r="51" spans="2:14" x14ac:dyDescent="0.25">
      <c r="B51" s="24">
        <v>47</v>
      </c>
      <c r="C51" s="24">
        <v>1985</v>
      </c>
      <c r="D51" s="54" t="s">
        <v>54</v>
      </c>
      <c r="E51" s="25"/>
      <c r="F51" s="25"/>
      <c r="G51" s="25"/>
      <c r="H51" s="26">
        <f t="shared" si="0"/>
        <v>0</v>
      </c>
      <c r="I51" s="27"/>
      <c r="J51" s="28"/>
      <c r="K51" s="25"/>
      <c r="L51" s="25"/>
      <c r="M51" s="26">
        <f t="shared" si="1"/>
        <v>0</v>
      </c>
      <c r="N51" s="29">
        <f t="shared" si="2"/>
        <v>0</v>
      </c>
    </row>
    <row r="52" spans="2:14" x14ac:dyDescent="0.25">
      <c r="B52" s="1">
        <v>47</v>
      </c>
      <c r="C52" s="24">
        <v>1990</v>
      </c>
      <c r="D52" s="35" t="s">
        <v>55</v>
      </c>
      <c r="E52" s="25"/>
      <c r="F52" s="25"/>
      <c r="G52" s="25"/>
      <c r="H52" s="26">
        <f t="shared" si="0"/>
        <v>0</v>
      </c>
      <c r="I52" s="27"/>
      <c r="J52" s="28"/>
      <c r="K52" s="25"/>
      <c r="L52" s="25"/>
      <c r="M52" s="26">
        <f t="shared" si="1"/>
        <v>0</v>
      </c>
      <c r="N52" s="29">
        <f t="shared" si="2"/>
        <v>0</v>
      </c>
    </row>
    <row r="53" spans="2:14" x14ac:dyDescent="0.25">
      <c r="B53" s="24">
        <v>47</v>
      </c>
      <c r="C53" s="24">
        <v>1995</v>
      </c>
      <c r="D53" s="54" t="s">
        <v>56</v>
      </c>
      <c r="E53" s="25">
        <f>-6911138.67-5502.33</f>
        <v>-6916641</v>
      </c>
      <c r="F53" s="25">
        <v>-266363.18</v>
      </c>
      <c r="G53" s="25"/>
      <c r="H53" s="26">
        <f t="shared" si="0"/>
        <v>-7183004.1799999997</v>
      </c>
      <c r="I53" s="27"/>
      <c r="J53" s="28">
        <v>1688377.41</v>
      </c>
      <c r="K53" s="25">
        <v>287320.17</v>
      </c>
      <c r="L53" s="25"/>
      <c r="M53" s="26">
        <f t="shared" si="1"/>
        <v>1975697.5799999998</v>
      </c>
      <c r="N53" s="29">
        <f t="shared" si="2"/>
        <v>-5207306.5999999996</v>
      </c>
    </row>
    <row r="54" spans="2:14" x14ac:dyDescent="0.25">
      <c r="B54" s="36"/>
      <c r="C54" s="36" t="s">
        <v>57</v>
      </c>
      <c r="D54" s="56"/>
      <c r="E54" s="25"/>
      <c r="F54" s="25"/>
      <c r="G54" s="25"/>
      <c r="H54" s="26">
        <f t="shared" si="0"/>
        <v>0</v>
      </c>
      <c r="I54" s="3"/>
      <c r="J54" s="25"/>
      <c r="K54" s="25"/>
      <c r="L54" s="25"/>
      <c r="M54" s="26">
        <f t="shared" si="1"/>
        <v>0</v>
      </c>
      <c r="N54" s="29">
        <f t="shared" si="2"/>
        <v>0</v>
      </c>
    </row>
    <row r="55" spans="2:14" x14ac:dyDescent="0.25">
      <c r="B55" s="36"/>
      <c r="C55" s="36"/>
      <c r="D55" s="56"/>
      <c r="E55" s="38"/>
      <c r="F55" s="38"/>
      <c r="G55" s="38"/>
      <c r="H55" s="26">
        <f t="shared" si="0"/>
        <v>0</v>
      </c>
      <c r="I55" s="3"/>
      <c r="J55" s="38"/>
      <c r="K55" s="38"/>
      <c r="L55" s="38"/>
      <c r="M55" s="26">
        <f t="shared" si="1"/>
        <v>0</v>
      </c>
      <c r="N55" s="29">
        <f t="shared" si="2"/>
        <v>0</v>
      </c>
    </row>
    <row r="56" spans="2:14" x14ac:dyDescent="0.25">
      <c r="B56" s="36"/>
      <c r="C56" s="36"/>
      <c r="D56" s="57" t="s">
        <v>58</v>
      </c>
      <c r="E56" s="40">
        <f>SUM(E16:E55)</f>
        <v>39356795.320000008</v>
      </c>
      <c r="F56" s="40">
        <f t="shared" ref="F56:H56" si="3">SUM(F16:F55)</f>
        <v>1615390.9700000002</v>
      </c>
      <c r="G56" s="40">
        <f t="shared" si="3"/>
        <v>0</v>
      </c>
      <c r="H56" s="40">
        <f t="shared" si="3"/>
        <v>40972186.289999999</v>
      </c>
      <c r="I56" s="40"/>
      <c r="J56" s="40">
        <f>SUM(J16:J55)</f>
        <v>-20614926.039999999</v>
      </c>
      <c r="K56" s="40">
        <f t="shared" ref="K56:N56" si="4">SUM(K16:K55)</f>
        <v>-1386336.21</v>
      </c>
      <c r="L56" s="40">
        <f t="shared" si="4"/>
        <v>0</v>
      </c>
      <c r="M56" s="40">
        <f t="shared" si="4"/>
        <v>-22001262.25</v>
      </c>
      <c r="N56" s="40">
        <f t="shared" si="4"/>
        <v>18970924.039999999</v>
      </c>
    </row>
    <row r="57" spans="2:14" x14ac:dyDescent="0.25">
      <c r="B57" s="36"/>
      <c r="C57" s="36"/>
      <c r="D57" s="58" t="s">
        <v>59</v>
      </c>
      <c r="E57" s="38"/>
      <c r="F57" s="38"/>
      <c r="G57" s="38"/>
      <c r="H57" s="26">
        <f t="shared" ref="H57" si="5">E57+F57+G57</f>
        <v>0</v>
      </c>
      <c r="I57" s="3"/>
      <c r="J57" s="38"/>
      <c r="K57" s="38"/>
      <c r="L57" s="38"/>
      <c r="M57" s="26">
        <f t="shared" ref="M57:M58" si="6">J57+K57+L57</f>
        <v>0</v>
      </c>
      <c r="N57" s="29">
        <f t="shared" ref="N57" si="7">H57+M57</f>
        <v>0</v>
      </c>
    </row>
    <row r="58" spans="2:14" x14ac:dyDescent="0.25">
      <c r="B58" s="36"/>
      <c r="C58" s="36"/>
      <c r="D58" s="59" t="s">
        <v>60</v>
      </c>
      <c r="E58" s="38"/>
      <c r="F58" s="38"/>
      <c r="G58" s="38"/>
      <c r="H58" s="26">
        <f t="shared" si="0"/>
        <v>0</v>
      </c>
      <c r="I58" s="3"/>
      <c r="J58" s="38"/>
      <c r="K58" s="38"/>
      <c r="L58" s="38"/>
      <c r="M58" s="26">
        <f t="shared" si="6"/>
        <v>0</v>
      </c>
      <c r="N58" s="29">
        <f t="shared" si="2"/>
        <v>0</v>
      </c>
    </row>
    <row r="59" spans="2:14" x14ac:dyDescent="0.25">
      <c r="B59" s="36"/>
      <c r="C59" s="36"/>
      <c r="D59" s="39" t="s">
        <v>61</v>
      </c>
      <c r="E59" s="40">
        <f>SUM(E56:E58)</f>
        <v>39356795.320000008</v>
      </c>
      <c r="F59" s="40">
        <f t="shared" ref="F59:H59" si="8">SUM(F56:F58)</f>
        <v>1615390.9700000002</v>
      </c>
      <c r="G59" s="40">
        <f t="shared" si="8"/>
        <v>0</v>
      </c>
      <c r="H59" s="40">
        <f t="shared" si="8"/>
        <v>40972186.289999999</v>
      </c>
      <c r="I59" s="40"/>
      <c r="J59" s="40">
        <f t="shared" ref="J59:N59" si="9">SUM(J56:J58)</f>
        <v>-20614926.039999999</v>
      </c>
      <c r="K59" s="40">
        <f t="shared" si="9"/>
        <v>-1386336.21</v>
      </c>
      <c r="L59" s="40">
        <f t="shared" si="9"/>
        <v>0</v>
      </c>
      <c r="M59" s="40">
        <f t="shared" si="9"/>
        <v>-22001262.25</v>
      </c>
      <c r="N59" s="40">
        <f t="shared" si="9"/>
        <v>18970924.039999999</v>
      </c>
    </row>
    <row r="60" spans="2:14" x14ac:dyDescent="0.25">
      <c r="B60" s="36"/>
      <c r="C60" s="36"/>
      <c r="D60" s="67" t="s">
        <v>62</v>
      </c>
      <c r="E60" s="68"/>
      <c r="F60" s="68"/>
      <c r="G60" s="68"/>
      <c r="H60" s="68"/>
      <c r="I60" s="68"/>
      <c r="J60" s="69"/>
      <c r="K60" s="38"/>
      <c r="L60" s="41"/>
      <c r="M60" s="42"/>
      <c r="N60" s="43"/>
    </row>
    <row r="61" spans="2:14" x14ac:dyDescent="0.25">
      <c r="B61" s="36"/>
      <c r="C61" s="36"/>
      <c r="D61" s="67" t="s">
        <v>63</v>
      </c>
      <c r="E61" s="68"/>
      <c r="F61" s="68"/>
      <c r="G61" s="68"/>
      <c r="H61" s="68"/>
      <c r="I61" s="68"/>
      <c r="J61" s="69"/>
      <c r="K61" s="40">
        <f>K59+K60</f>
        <v>-1386336.21</v>
      </c>
      <c r="L61" s="41"/>
      <c r="M61" s="42"/>
      <c r="N61" s="43"/>
    </row>
    <row r="62" spans="2:14" x14ac:dyDescent="0.25">
      <c r="B62" s="1"/>
      <c r="C62" s="1"/>
      <c r="D62" s="2"/>
      <c r="E62" s="2"/>
      <c r="F62" s="2"/>
      <c r="G62" s="2"/>
      <c r="H62" s="2"/>
      <c r="I62" s="3"/>
      <c r="J62" s="2"/>
      <c r="K62" s="2"/>
      <c r="L62" s="2"/>
      <c r="M62" s="2"/>
      <c r="N62" s="2"/>
    </row>
    <row r="63" spans="2:14" x14ac:dyDescent="0.25">
      <c r="B63" s="1"/>
      <c r="C63" s="1"/>
      <c r="D63" s="2"/>
      <c r="E63" s="2"/>
      <c r="F63" s="2"/>
      <c r="G63" s="2"/>
      <c r="H63" s="2"/>
      <c r="I63" s="3"/>
      <c r="J63" s="44" t="s">
        <v>64</v>
      </c>
      <c r="K63" s="45"/>
      <c r="L63" s="2"/>
      <c r="M63" s="2"/>
      <c r="N63" s="2"/>
    </row>
    <row r="64" spans="2:14" x14ac:dyDescent="0.25">
      <c r="B64" s="36">
        <v>10</v>
      </c>
      <c r="C64" s="36"/>
      <c r="D64" s="37" t="s">
        <v>65</v>
      </c>
      <c r="E64" s="2"/>
      <c r="F64" s="2"/>
      <c r="G64" s="2"/>
      <c r="H64" s="2"/>
      <c r="I64" s="3"/>
      <c r="J64" s="45" t="s">
        <v>65</v>
      </c>
      <c r="K64" s="45"/>
      <c r="L64" s="46"/>
      <c r="M64" s="2"/>
      <c r="N64" s="2"/>
    </row>
    <row r="65" spans="2:14" x14ac:dyDescent="0.25">
      <c r="B65" s="36">
        <v>8</v>
      </c>
      <c r="C65" s="36"/>
      <c r="D65" s="37" t="s">
        <v>44</v>
      </c>
      <c r="E65" s="2"/>
      <c r="F65" s="2"/>
      <c r="G65" s="2"/>
      <c r="H65" s="2"/>
      <c r="I65" s="3"/>
      <c r="J65" s="45" t="s">
        <v>44</v>
      </c>
      <c r="K65" s="45"/>
      <c r="L65" s="47"/>
      <c r="M65" s="2"/>
      <c r="N65" s="2"/>
    </row>
    <row r="66" spans="2:14" x14ac:dyDescent="0.25">
      <c r="B66" s="1"/>
      <c r="C66" s="1"/>
      <c r="D66" s="2"/>
      <c r="E66" s="2"/>
      <c r="F66" s="2"/>
      <c r="G66" s="2"/>
      <c r="H66" s="2"/>
      <c r="I66" s="3"/>
      <c r="J66" s="48" t="s">
        <v>66</v>
      </c>
      <c r="K66" s="2"/>
      <c r="L66" s="49">
        <f>K61-L64-L65</f>
        <v>-1386336.21</v>
      </c>
      <c r="M66" s="2"/>
      <c r="N66" s="2"/>
    </row>
    <row r="67" spans="2:14" x14ac:dyDescent="0.25">
      <c r="B67" s="1"/>
      <c r="C67" s="1"/>
      <c r="D67" s="2"/>
      <c r="E67" s="2"/>
      <c r="F67" s="2"/>
      <c r="G67" s="2"/>
      <c r="H67" s="2"/>
      <c r="I67" s="3"/>
      <c r="J67" s="2"/>
      <c r="K67" s="2"/>
      <c r="L67" s="2"/>
      <c r="M67" s="2"/>
      <c r="N67" s="2"/>
    </row>
    <row r="68" spans="2:14" x14ac:dyDescent="0.25">
      <c r="B68" s="50" t="s">
        <v>67</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0" t="s">
        <v>68</v>
      </c>
      <c r="D70" s="70"/>
      <c r="E70" s="70"/>
      <c r="F70" s="70"/>
      <c r="G70" s="70"/>
      <c r="H70" s="70"/>
      <c r="I70" s="70"/>
      <c r="J70" s="70"/>
      <c r="K70" s="70"/>
      <c r="L70" s="70"/>
      <c r="M70" s="70"/>
      <c r="N70" s="70"/>
    </row>
    <row r="71" spans="2:14" x14ac:dyDescent="0.25">
      <c r="B71" s="1"/>
      <c r="C71" s="70"/>
      <c r="D71" s="70"/>
      <c r="E71" s="70"/>
      <c r="F71" s="70"/>
      <c r="G71" s="70"/>
      <c r="H71" s="70"/>
      <c r="I71" s="70"/>
      <c r="J71" s="70"/>
      <c r="K71" s="70"/>
      <c r="L71" s="70"/>
      <c r="M71" s="70"/>
      <c r="N71" s="70"/>
    </row>
    <row r="72" spans="2:14" x14ac:dyDescent="0.25">
      <c r="B72" s="1"/>
      <c r="C72" s="1"/>
      <c r="D72" s="2"/>
      <c r="E72" s="2"/>
      <c r="F72" s="2"/>
      <c r="G72" s="2"/>
      <c r="H72" s="2"/>
      <c r="I72" s="3"/>
      <c r="J72" s="2"/>
      <c r="K72" s="2"/>
      <c r="L72" s="2"/>
      <c r="M72" s="2"/>
      <c r="N72" s="2"/>
    </row>
    <row r="73" spans="2:14" x14ac:dyDescent="0.25">
      <c r="B73" s="1">
        <v>2</v>
      </c>
      <c r="C73" s="61" t="s">
        <v>69</v>
      </c>
      <c r="D73" s="61"/>
      <c r="E73" s="61"/>
      <c r="F73" s="61"/>
      <c r="G73" s="61"/>
      <c r="H73" s="61"/>
      <c r="I73" s="61"/>
      <c r="J73" s="61"/>
      <c r="K73" s="61"/>
      <c r="L73" s="61"/>
      <c r="M73" s="61"/>
      <c r="N73" s="61"/>
    </row>
    <row r="74" spans="2:14" x14ac:dyDescent="0.25">
      <c r="B74" s="1"/>
      <c r="C74" s="61"/>
      <c r="D74" s="61"/>
      <c r="E74" s="61"/>
      <c r="F74" s="61"/>
      <c r="G74" s="61"/>
      <c r="H74" s="61"/>
      <c r="I74" s="61"/>
      <c r="J74" s="61"/>
      <c r="K74" s="61"/>
      <c r="L74" s="61"/>
      <c r="M74" s="61"/>
      <c r="N74" s="61"/>
    </row>
    <row r="75" spans="2:14" x14ac:dyDescent="0.25">
      <c r="B75" s="1"/>
      <c r="C75" s="1"/>
      <c r="D75" s="2"/>
      <c r="E75" s="2"/>
      <c r="F75" s="2"/>
      <c r="G75" s="2"/>
      <c r="H75" s="2"/>
      <c r="I75" s="3"/>
      <c r="J75" s="2"/>
      <c r="K75" s="2"/>
      <c r="L75" s="2"/>
      <c r="M75" s="2"/>
      <c r="N75" s="2"/>
    </row>
    <row r="76" spans="2:14" x14ac:dyDescent="0.25">
      <c r="B76" s="1">
        <v>3</v>
      </c>
      <c r="C76" s="62" t="s">
        <v>70</v>
      </c>
      <c r="D76" s="62"/>
      <c r="E76" s="62"/>
      <c r="F76" s="62"/>
      <c r="G76" s="62"/>
      <c r="H76" s="62"/>
      <c r="I76" s="62"/>
      <c r="J76" s="62"/>
      <c r="K76" s="62"/>
      <c r="L76" s="62"/>
      <c r="M76" s="62"/>
      <c r="N76" s="62"/>
    </row>
    <row r="77" spans="2:14" x14ac:dyDescent="0.25">
      <c r="B77" s="1"/>
      <c r="C77" s="1"/>
      <c r="D77" s="2"/>
      <c r="E77" s="2"/>
      <c r="F77" s="2"/>
      <c r="G77" s="2"/>
      <c r="H77" s="2"/>
      <c r="I77" s="3"/>
      <c r="J77" s="2"/>
      <c r="K77" s="2"/>
      <c r="L77" s="2"/>
      <c r="M77" s="2"/>
      <c r="N77" s="2"/>
    </row>
    <row r="78" spans="2:14" x14ac:dyDescent="0.25">
      <c r="B78" s="1">
        <v>4</v>
      </c>
      <c r="C78" s="51" t="s">
        <v>71</v>
      </c>
      <c r="D78" s="10"/>
      <c r="E78" s="2"/>
      <c r="F78" s="2"/>
      <c r="G78" s="2"/>
      <c r="H78" s="2"/>
      <c r="I78" s="3"/>
      <c r="J78" s="2"/>
      <c r="K78" s="2"/>
      <c r="L78" s="2"/>
      <c r="M78" s="2"/>
      <c r="N78" s="2"/>
    </row>
  </sheetData>
  <mergeCells count="8">
    <mergeCell ref="C73:N74"/>
    <mergeCell ref="C76:N76"/>
    <mergeCell ref="B9:N9"/>
    <mergeCell ref="B10:N10"/>
    <mergeCell ref="E14:H14"/>
    <mergeCell ref="D60:J60"/>
    <mergeCell ref="D61:J61"/>
    <mergeCell ref="C70:N7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8"/>
  <sheetViews>
    <sheetView showGridLines="0" topLeftCell="A13" workbookViewId="0">
      <selection activeCell="P33" sqref="P33"/>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5" x14ac:dyDescent="0.25">
      <c r="B1" s="1"/>
      <c r="C1" s="1"/>
      <c r="D1" s="2"/>
      <c r="E1" s="2"/>
      <c r="F1" s="2"/>
      <c r="G1" s="2"/>
      <c r="H1" s="2"/>
      <c r="I1" s="3"/>
      <c r="J1" s="2"/>
      <c r="K1" s="2"/>
      <c r="L1" s="2"/>
      <c r="M1" s="4" t="s">
        <v>0</v>
      </c>
      <c r="N1" s="5" t="str">
        <f>EBNUMBER</f>
        <v>EB-2014-0113</v>
      </c>
    </row>
    <row r="2" spans="2:15" x14ac:dyDescent="0.25">
      <c r="B2" s="1"/>
      <c r="C2" s="1"/>
      <c r="D2" s="2"/>
      <c r="E2" s="2"/>
      <c r="F2" s="2"/>
      <c r="G2" s="2"/>
      <c r="H2" s="2"/>
      <c r="I2" s="3"/>
      <c r="J2" s="2"/>
      <c r="K2" s="2"/>
      <c r="L2" s="2"/>
      <c r="M2" s="4" t="s">
        <v>1</v>
      </c>
      <c r="N2" s="6">
        <v>2</v>
      </c>
    </row>
    <row r="3" spans="2:15" x14ac:dyDescent="0.25">
      <c r="B3" s="1"/>
      <c r="C3" s="1"/>
      <c r="D3" s="2"/>
      <c r="E3" s="2"/>
      <c r="F3" s="2"/>
      <c r="G3" s="2"/>
      <c r="H3" s="2"/>
      <c r="I3" s="3"/>
      <c r="J3" s="2"/>
      <c r="K3" s="2"/>
      <c r="L3" s="2"/>
      <c r="M3" s="4" t="s">
        <v>2</v>
      </c>
      <c r="N3" s="6">
        <v>2</v>
      </c>
    </row>
    <row r="4" spans="2:15" x14ac:dyDescent="0.25">
      <c r="B4" s="1"/>
      <c r="C4" s="1"/>
      <c r="D4" s="2"/>
      <c r="E4" s="2"/>
      <c r="F4" s="2"/>
      <c r="G4" s="2"/>
      <c r="H4" s="2"/>
      <c r="I4" s="3"/>
      <c r="J4" s="2"/>
      <c r="K4" s="2"/>
      <c r="L4" s="2"/>
      <c r="M4" s="4" t="s">
        <v>3</v>
      </c>
      <c r="N4" s="6">
        <v>2</v>
      </c>
    </row>
    <row r="5" spans="2:15" x14ac:dyDescent="0.25">
      <c r="B5" s="1"/>
      <c r="C5" s="1"/>
      <c r="D5" s="2"/>
      <c r="E5" s="2"/>
      <c r="F5" s="2"/>
      <c r="G5" s="2"/>
      <c r="H5" s="2"/>
      <c r="I5" s="3"/>
      <c r="J5" s="2"/>
      <c r="K5" s="2"/>
      <c r="L5" s="2"/>
      <c r="M5" s="4" t="s">
        <v>4</v>
      </c>
      <c r="N5" s="7"/>
    </row>
    <row r="6" spans="2:15" x14ac:dyDescent="0.25">
      <c r="B6" s="1"/>
      <c r="C6" s="1"/>
      <c r="D6" s="2"/>
      <c r="E6" s="2"/>
      <c r="F6" s="2"/>
      <c r="G6" s="2"/>
      <c r="H6" s="2"/>
      <c r="I6" s="3"/>
      <c r="J6" s="2"/>
      <c r="K6" s="2"/>
      <c r="L6" s="2"/>
      <c r="M6" s="4"/>
      <c r="N6" s="8"/>
    </row>
    <row r="7" spans="2:15" x14ac:dyDescent="0.25">
      <c r="B7" s="1"/>
      <c r="C7" s="1"/>
      <c r="D7" s="2"/>
      <c r="E7" s="2"/>
      <c r="F7" s="2"/>
      <c r="G7" s="2"/>
      <c r="H7" s="2"/>
      <c r="I7" s="3"/>
      <c r="J7" s="2"/>
      <c r="K7" s="2"/>
      <c r="L7" s="2"/>
      <c r="M7" s="4" t="s">
        <v>5</v>
      </c>
      <c r="N7" s="9">
        <v>42119</v>
      </c>
    </row>
    <row r="8" spans="2:15" x14ac:dyDescent="0.25">
      <c r="B8" s="1"/>
      <c r="C8" s="1"/>
      <c r="D8" s="2"/>
      <c r="E8" s="2"/>
      <c r="F8" s="2"/>
      <c r="G8" s="2"/>
      <c r="H8" s="2"/>
      <c r="I8" s="3"/>
      <c r="J8" s="2"/>
      <c r="K8" s="2"/>
      <c r="L8" s="2"/>
      <c r="M8" s="2"/>
      <c r="N8" s="2"/>
    </row>
    <row r="9" spans="2:15" ht="18" x14ac:dyDescent="0.25">
      <c r="B9" s="63" t="s">
        <v>6</v>
      </c>
      <c r="C9" s="63"/>
      <c r="D9" s="63"/>
      <c r="E9" s="63"/>
      <c r="F9" s="63"/>
      <c r="G9" s="63"/>
      <c r="H9" s="63"/>
      <c r="I9" s="63"/>
      <c r="J9" s="63"/>
      <c r="K9" s="63"/>
      <c r="L9" s="63"/>
      <c r="M9" s="63"/>
      <c r="N9" s="63"/>
    </row>
    <row r="10" spans="2:15" ht="18" x14ac:dyDescent="0.25">
      <c r="B10" s="63" t="s">
        <v>7</v>
      </c>
      <c r="C10" s="63"/>
      <c r="D10" s="63"/>
      <c r="E10" s="63"/>
      <c r="F10" s="63"/>
      <c r="G10" s="63"/>
      <c r="H10" s="63"/>
      <c r="I10" s="63"/>
      <c r="J10" s="63"/>
      <c r="K10" s="63"/>
      <c r="L10" s="63"/>
      <c r="M10" s="63"/>
      <c r="N10" s="63"/>
    </row>
    <row r="11" spans="2:15" x14ac:dyDescent="0.25">
      <c r="B11" s="1"/>
      <c r="C11" s="1"/>
      <c r="D11" s="2"/>
      <c r="E11" s="2"/>
      <c r="F11" s="2"/>
      <c r="G11" s="2"/>
      <c r="H11" s="2"/>
      <c r="I11" s="3"/>
      <c r="J11" s="2"/>
      <c r="K11" s="2"/>
      <c r="L11" s="2"/>
      <c r="M11" s="2"/>
      <c r="N11" s="2"/>
      <c r="O11" s="2"/>
    </row>
    <row r="12" spans="2:15" x14ac:dyDescent="0.25">
      <c r="B12" s="1"/>
      <c r="C12" s="1"/>
      <c r="D12" s="10"/>
      <c r="E12" s="2"/>
      <c r="F12" s="11" t="s">
        <v>8</v>
      </c>
      <c r="G12" s="12">
        <v>2012</v>
      </c>
      <c r="H12" s="13"/>
      <c r="I12" s="3"/>
      <c r="J12" s="2"/>
      <c r="K12" s="2"/>
      <c r="L12" s="2"/>
      <c r="M12" s="2"/>
      <c r="N12" s="2"/>
      <c r="O12" s="2"/>
    </row>
    <row r="13" spans="2:15" x14ac:dyDescent="0.25">
      <c r="B13" s="1"/>
      <c r="C13" s="1"/>
      <c r="D13" s="2"/>
      <c r="E13" s="2"/>
      <c r="F13" s="2"/>
      <c r="G13" s="2"/>
      <c r="H13" s="2"/>
      <c r="I13" s="3"/>
      <c r="J13" s="2"/>
      <c r="K13" s="2"/>
      <c r="L13" s="2"/>
      <c r="M13" s="2"/>
      <c r="N13" s="2"/>
    </row>
    <row r="14" spans="2:15" x14ac:dyDescent="0.25">
      <c r="B14" s="1"/>
      <c r="C14" s="1"/>
      <c r="D14" s="2"/>
      <c r="E14" s="64" t="s">
        <v>9</v>
      </c>
      <c r="F14" s="65"/>
      <c r="G14" s="65"/>
      <c r="H14" s="66"/>
      <c r="I14" s="3"/>
      <c r="J14" s="14"/>
      <c r="K14" s="15" t="s">
        <v>10</v>
      </c>
      <c r="L14" s="15"/>
      <c r="M14" s="16"/>
      <c r="N14" s="3"/>
    </row>
    <row r="15" spans="2:15" ht="26.25" x14ac:dyDescent="0.25">
      <c r="B15" s="17" t="s">
        <v>11</v>
      </c>
      <c r="C15" s="18" t="s">
        <v>12</v>
      </c>
      <c r="D15" s="19" t="s">
        <v>13</v>
      </c>
      <c r="E15" s="17" t="s">
        <v>14</v>
      </c>
      <c r="F15" s="18" t="s">
        <v>15</v>
      </c>
      <c r="G15" s="18" t="s">
        <v>16</v>
      </c>
      <c r="H15" s="17" t="s">
        <v>17</v>
      </c>
      <c r="I15" s="20"/>
      <c r="J15" s="21" t="s">
        <v>14</v>
      </c>
      <c r="K15" s="22" t="s">
        <v>15</v>
      </c>
      <c r="L15" s="22" t="s">
        <v>16</v>
      </c>
      <c r="M15" s="23" t="s">
        <v>17</v>
      </c>
      <c r="N15" s="17" t="s">
        <v>18</v>
      </c>
    </row>
    <row r="16" spans="2:15" x14ac:dyDescent="0.25">
      <c r="B16" s="24">
        <v>12</v>
      </c>
      <c r="C16" s="24">
        <v>1611</v>
      </c>
      <c r="D16" s="52" t="s">
        <v>19</v>
      </c>
      <c r="E16" s="25">
        <f>+'2011'!H16</f>
        <v>0</v>
      </c>
      <c r="F16" s="25">
        <f>122966.23+353134.18</f>
        <v>476100.41</v>
      </c>
      <c r="G16" s="25"/>
      <c r="H16" s="26">
        <f>E16+F16+G16</f>
        <v>476100.41</v>
      </c>
      <c r="I16" s="27"/>
      <c r="J16" s="25">
        <f>+'2011'!M16</f>
        <v>0</v>
      </c>
      <c r="K16" s="25">
        <f>-62622.65-35313.4</f>
        <v>-97936.05</v>
      </c>
      <c r="L16" s="25"/>
      <c r="M16" s="26">
        <f>J16+K16+L16</f>
        <v>-97936.05</v>
      </c>
      <c r="N16" s="29">
        <f>H16+M16</f>
        <v>378164.36</v>
      </c>
    </row>
    <row r="17" spans="2:14" x14ac:dyDescent="0.25">
      <c r="B17" s="24" t="s">
        <v>20</v>
      </c>
      <c r="C17" s="24">
        <v>1612</v>
      </c>
      <c r="D17" s="52" t="s">
        <v>21</v>
      </c>
      <c r="E17" s="25">
        <f>+'2011'!H17</f>
        <v>0</v>
      </c>
      <c r="F17" s="25"/>
      <c r="G17" s="25"/>
      <c r="H17" s="26">
        <f>E17+F17+G17</f>
        <v>0</v>
      </c>
      <c r="I17" s="27"/>
      <c r="J17" s="25">
        <f>+'2011'!M17</f>
        <v>0</v>
      </c>
      <c r="K17" s="25"/>
      <c r="L17" s="25"/>
      <c r="M17" s="26">
        <f>J17+K17+L17</f>
        <v>0</v>
      </c>
      <c r="N17" s="29">
        <f>H17+M17</f>
        <v>0</v>
      </c>
    </row>
    <row r="18" spans="2:14" x14ac:dyDescent="0.25">
      <c r="B18" s="30" t="s">
        <v>22</v>
      </c>
      <c r="C18" s="30">
        <v>1805</v>
      </c>
      <c r="D18" s="53" t="s">
        <v>23</v>
      </c>
      <c r="E18" s="25">
        <f>+'2011'!H18</f>
        <v>6733.79</v>
      </c>
      <c r="F18" s="25">
        <v>904.09</v>
      </c>
      <c r="G18" s="25"/>
      <c r="H18" s="26">
        <f>E18+F18+G18</f>
        <v>7637.88</v>
      </c>
      <c r="I18" s="27"/>
      <c r="J18" s="25">
        <f>+'2011'!M18</f>
        <v>0</v>
      </c>
      <c r="K18" s="25"/>
      <c r="L18" s="25"/>
      <c r="M18" s="26">
        <f>J18+K18+L18</f>
        <v>0</v>
      </c>
      <c r="N18" s="29">
        <f>H18+M18</f>
        <v>7637.88</v>
      </c>
    </row>
    <row r="19" spans="2:14" x14ac:dyDescent="0.25">
      <c r="B19" s="24">
        <v>47</v>
      </c>
      <c r="C19" s="24">
        <v>1808</v>
      </c>
      <c r="D19" s="54" t="s">
        <v>24</v>
      </c>
      <c r="E19" s="25">
        <f>+'2011'!H19</f>
        <v>0</v>
      </c>
      <c r="F19" s="25"/>
      <c r="G19" s="25"/>
      <c r="H19" s="26">
        <f t="shared" ref="H19:H58" si="0">E19+F19+G19</f>
        <v>0</v>
      </c>
      <c r="I19" s="27"/>
      <c r="J19" s="25">
        <f>+'2011'!M19</f>
        <v>0</v>
      </c>
      <c r="K19" s="25"/>
      <c r="L19" s="25"/>
      <c r="M19" s="26">
        <f t="shared" ref="M19:M55" si="1">J19+K19+L19</f>
        <v>0</v>
      </c>
      <c r="N19" s="29">
        <f t="shared" ref="N19:N58" si="2">H19+M19</f>
        <v>0</v>
      </c>
    </row>
    <row r="20" spans="2:14" x14ac:dyDescent="0.25">
      <c r="B20" s="24">
        <v>13</v>
      </c>
      <c r="C20" s="24">
        <v>1810</v>
      </c>
      <c r="D20" s="54" t="s">
        <v>25</v>
      </c>
      <c r="E20" s="25">
        <f>+'2011'!H20</f>
        <v>0</v>
      </c>
      <c r="F20" s="25"/>
      <c r="G20" s="25"/>
      <c r="H20" s="26">
        <f t="shared" si="0"/>
        <v>0</v>
      </c>
      <c r="I20" s="27"/>
      <c r="J20" s="25">
        <f>+'2011'!M20</f>
        <v>0</v>
      </c>
      <c r="K20" s="25"/>
      <c r="L20" s="25"/>
      <c r="M20" s="26">
        <f t="shared" si="1"/>
        <v>0</v>
      </c>
      <c r="N20" s="29">
        <f t="shared" si="2"/>
        <v>0</v>
      </c>
    </row>
    <row r="21" spans="2:14" x14ac:dyDescent="0.25">
      <c r="B21" s="24">
        <v>47</v>
      </c>
      <c r="C21" s="24">
        <v>1815</v>
      </c>
      <c r="D21" s="54" t="s">
        <v>26</v>
      </c>
      <c r="E21" s="25">
        <f>+'2011'!H21</f>
        <v>0</v>
      </c>
      <c r="F21" s="25"/>
      <c r="G21" s="25"/>
      <c r="H21" s="26">
        <f t="shared" si="0"/>
        <v>0</v>
      </c>
      <c r="I21" s="27"/>
      <c r="J21" s="25">
        <f>+'2011'!M21</f>
        <v>0</v>
      </c>
      <c r="K21" s="25"/>
      <c r="L21" s="25"/>
      <c r="M21" s="26">
        <f t="shared" si="1"/>
        <v>0</v>
      </c>
      <c r="N21" s="29">
        <f t="shared" si="2"/>
        <v>0</v>
      </c>
    </row>
    <row r="22" spans="2:14" x14ac:dyDescent="0.25">
      <c r="B22" s="24">
        <v>47</v>
      </c>
      <c r="C22" s="24">
        <v>1820</v>
      </c>
      <c r="D22" s="52" t="s">
        <v>27</v>
      </c>
      <c r="E22" s="25">
        <f>+'2011'!H22</f>
        <v>850124.96</v>
      </c>
      <c r="F22" s="25">
        <v>0</v>
      </c>
      <c r="G22" s="25"/>
      <c r="H22" s="26">
        <f t="shared" si="0"/>
        <v>850124.96</v>
      </c>
      <c r="I22" s="27"/>
      <c r="J22" s="25">
        <f>+'2011'!M22</f>
        <v>-831275.62</v>
      </c>
      <c r="K22" s="25">
        <v>-835.9</v>
      </c>
      <c r="L22" s="25"/>
      <c r="M22" s="26">
        <f t="shared" si="1"/>
        <v>-832111.52</v>
      </c>
      <c r="N22" s="29">
        <f t="shared" si="2"/>
        <v>18013.439999999944</v>
      </c>
    </row>
    <row r="23" spans="2:14" x14ac:dyDescent="0.25">
      <c r="B23" s="24">
        <v>47</v>
      </c>
      <c r="C23" s="24">
        <v>1825</v>
      </c>
      <c r="D23" s="54" t="s">
        <v>28</v>
      </c>
      <c r="E23" s="25">
        <f>+'2011'!H23</f>
        <v>0</v>
      </c>
      <c r="F23" s="25"/>
      <c r="G23" s="25"/>
      <c r="H23" s="26">
        <f t="shared" si="0"/>
        <v>0</v>
      </c>
      <c r="I23" s="27"/>
      <c r="J23" s="25">
        <f>+'2011'!M23</f>
        <v>0</v>
      </c>
      <c r="K23" s="25"/>
      <c r="L23" s="25"/>
      <c r="M23" s="26">
        <f t="shared" si="1"/>
        <v>0</v>
      </c>
      <c r="N23" s="29">
        <f t="shared" si="2"/>
        <v>0</v>
      </c>
    </row>
    <row r="24" spans="2:14" x14ac:dyDescent="0.25">
      <c r="B24" s="24">
        <v>47</v>
      </c>
      <c r="C24" s="24">
        <v>1830</v>
      </c>
      <c r="D24" s="54" t="s">
        <v>29</v>
      </c>
      <c r="E24" s="25">
        <f>+'2011'!H24</f>
        <v>8458646.1300000008</v>
      </c>
      <c r="F24" s="31">
        <v>188797.41</v>
      </c>
      <c r="G24" s="25"/>
      <c r="H24" s="26">
        <f t="shared" si="0"/>
        <v>8647443.540000001</v>
      </c>
      <c r="I24" s="27"/>
      <c r="J24" s="25">
        <f>+'2011'!M24</f>
        <v>-3876606.02</v>
      </c>
      <c r="K24" s="25">
        <v>-120686.08</v>
      </c>
      <c r="L24" s="25"/>
      <c r="M24" s="26">
        <f t="shared" si="1"/>
        <v>-3997292.1</v>
      </c>
      <c r="N24" s="29">
        <f t="shared" si="2"/>
        <v>4650151.4400000013</v>
      </c>
    </row>
    <row r="25" spans="2:14" x14ac:dyDescent="0.25">
      <c r="B25" s="24">
        <v>47</v>
      </c>
      <c r="C25" s="24">
        <v>1835</v>
      </c>
      <c r="D25" s="54" t="s">
        <v>30</v>
      </c>
      <c r="E25" s="25">
        <f>+'2011'!H25</f>
        <v>7482814.3399999999</v>
      </c>
      <c r="F25" s="25">
        <v>195298.31</v>
      </c>
      <c r="G25" s="25"/>
      <c r="H25" s="26">
        <f t="shared" si="0"/>
        <v>7678112.6499999994</v>
      </c>
      <c r="I25" s="27"/>
      <c r="J25" s="25">
        <f>+'2011'!M25</f>
        <v>-3933150.74</v>
      </c>
      <c r="K25" s="25">
        <v>-69636.3</v>
      </c>
      <c r="L25" s="25"/>
      <c r="M25" s="26">
        <f t="shared" si="1"/>
        <v>-4002787.04</v>
      </c>
      <c r="N25" s="29">
        <f t="shared" si="2"/>
        <v>3675325.6099999994</v>
      </c>
    </row>
    <row r="26" spans="2:14" x14ac:dyDescent="0.25">
      <c r="B26" s="24">
        <v>47</v>
      </c>
      <c r="C26" s="24">
        <v>1840</v>
      </c>
      <c r="D26" s="54" t="s">
        <v>31</v>
      </c>
      <c r="E26" s="25">
        <f>+'2011'!H26</f>
        <v>3936611.71</v>
      </c>
      <c r="F26" s="25">
        <v>459743.43</v>
      </c>
      <c r="G26" s="25"/>
      <c r="H26" s="26">
        <f t="shared" si="0"/>
        <v>4396355.1399999997</v>
      </c>
      <c r="I26" s="27"/>
      <c r="J26" s="25">
        <f>+'2011'!M26</f>
        <v>-1906280.26</v>
      </c>
      <c r="K26" s="25">
        <v>-83918.58</v>
      </c>
      <c r="L26" s="25"/>
      <c r="M26" s="26">
        <f t="shared" si="1"/>
        <v>-1990198.84</v>
      </c>
      <c r="N26" s="29">
        <f t="shared" si="2"/>
        <v>2406156.2999999998</v>
      </c>
    </row>
    <row r="27" spans="2:14" x14ac:dyDescent="0.25">
      <c r="B27" s="24">
        <v>47</v>
      </c>
      <c r="C27" s="24">
        <v>1845</v>
      </c>
      <c r="D27" s="54" t="s">
        <v>32</v>
      </c>
      <c r="E27" s="25">
        <f>+'2011'!H27</f>
        <v>8017556.71</v>
      </c>
      <c r="F27" s="25">
        <v>559389.01</v>
      </c>
      <c r="G27" s="25"/>
      <c r="H27" s="26">
        <f t="shared" si="0"/>
        <v>8576945.7200000007</v>
      </c>
      <c r="I27" s="27"/>
      <c r="J27" s="25">
        <f>+'2011'!M27</f>
        <v>-3749509.8</v>
      </c>
      <c r="K27" s="25">
        <v>-141840.07</v>
      </c>
      <c r="L27" s="25"/>
      <c r="M27" s="26">
        <f t="shared" si="1"/>
        <v>-3891349.8699999996</v>
      </c>
      <c r="N27" s="29">
        <f t="shared" si="2"/>
        <v>4685595.8500000015</v>
      </c>
    </row>
    <row r="28" spans="2:14" x14ac:dyDescent="0.25">
      <c r="B28" s="24">
        <v>47</v>
      </c>
      <c r="C28" s="24">
        <v>1850</v>
      </c>
      <c r="D28" s="54" t="s">
        <v>33</v>
      </c>
      <c r="E28" s="25">
        <f>+'2011'!H28</f>
        <v>9153188.8099999987</v>
      </c>
      <c r="F28" s="25">
        <f>245580.75+93154.06</f>
        <v>338734.81</v>
      </c>
      <c r="G28" s="25"/>
      <c r="H28" s="26">
        <f t="shared" si="0"/>
        <v>9491923.6199999992</v>
      </c>
      <c r="I28" s="27"/>
      <c r="J28" s="25">
        <f>+'2011'!M28</f>
        <v>-4893406.95</v>
      </c>
      <c r="K28" s="25">
        <f>-43351.77-105756.68</f>
        <v>-149108.44999999998</v>
      </c>
      <c r="L28" s="25"/>
      <c r="M28" s="26">
        <f t="shared" si="1"/>
        <v>-5042515.4000000004</v>
      </c>
      <c r="N28" s="29">
        <f t="shared" si="2"/>
        <v>4449408.2199999988</v>
      </c>
    </row>
    <row r="29" spans="2:14" x14ac:dyDescent="0.25">
      <c r="B29" s="24">
        <v>47</v>
      </c>
      <c r="C29" s="24">
        <v>1855</v>
      </c>
      <c r="D29" s="54" t="s">
        <v>34</v>
      </c>
      <c r="E29" s="25">
        <f>+'2011'!H29</f>
        <v>5204840.58</v>
      </c>
      <c r="F29" s="25">
        <f>82538.83+76011.95</f>
        <v>158550.78</v>
      </c>
      <c r="G29" s="25"/>
      <c r="H29" s="26">
        <f t="shared" si="0"/>
        <v>5363391.3600000003</v>
      </c>
      <c r="I29" s="27"/>
      <c r="J29" s="25">
        <f>+'2011'!M29</f>
        <v>-2335566.19</v>
      </c>
      <c r="K29" s="25">
        <f>-60322.47-27602.57</f>
        <v>-87925.040000000008</v>
      </c>
      <c r="L29" s="25"/>
      <c r="M29" s="26">
        <f t="shared" si="1"/>
        <v>-2423491.23</v>
      </c>
      <c r="N29" s="29">
        <f t="shared" si="2"/>
        <v>2939900.1300000004</v>
      </c>
    </row>
    <row r="30" spans="2:14" x14ac:dyDescent="0.25">
      <c r="B30" s="24">
        <v>47</v>
      </c>
      <c r="C30" s="24">
        <v>1860</v>
      </c>
      <c r="D30" s="54" t="s">
        <v>35</v>
      </c>
      <c r="E30" s="25">
        <f>+'2011'!H30</f>
        <v>2441643.7699999996</v>
      </c>
      <c r="F30" s="25">
        <v>4237.6099999999997</v>
      </c>
      <c r="G30" s="25"/>
      <c r="H30" s="26">
        <f t="shared" si="0"/>
        <v>2445881.3799999994</v>
      </c>
      <c r="I30" s="27"/>
      <c r="J30" s="25">
        <f>+'2011'!M30</f>
        <v>-1519262.75</v>
      </c>
      <c r="K30" s="25">
        <f>-66603.36-7035.54-2385.3</f>
        <v>-76024.2</v>
      </c>
      <c r="L30" s="25"/>
      <c r="M30" s="26">
        <f t="shared" si="1"/>
        <v>-1595286.95</v>
      </c>
      <c r="N30" s="29">
        <f t="shared" si="2"/>
        <v>850594.42999999947</v>
      </c>
    </row>
    <row r="31" spans="2:14" x14ac:dyDescent="0.25">
      <c r="B31" s="30">
        <v>47</v>
      </c>
      <c r="C31" s="30">
        <v>1860</v>
      </c>
      <c r="D31" s="53" t="s">
        <v>36</v>
      </c>
      <c r="E31" s="25">
        <f>+'2011'!H31</f>
        <v>0</v>
      </c>
      <c r="F31" s="25">
        <v>3100868.84</v>
      </c>
      <c r="G31" s="25"/>
      <c r="H31" s="26">
        <f t="shared" si="0"/>
        <v>3100868.84</v>
      </c>
      <c r="I31" s="27"/>
      <c r="J31" s="25">
        <f>+'2011'!M31</f>
        <v>0</v>
      </c>
      <c r="K31" s="25">
        <v>-571776.51</v>
      </c>
      <c r="L31" s="25"/>
      <c r="M31" s="26">
        <f t="shared" si="1"/>
        <v>-571776.51</v>
      </c>
      <c r="N31" s="29">
        <f t="shared" si="2"/>
        <v>2529092.33</v>
      </c>
    </row>
    <row r="32" spans="2:14" x14ac:dyDescent="0.25">
      <c r="B32" s="30" t="s">
        <v>22</v>
      </c>
      <c r="C32" s="30">
        <v>1905</v>
      </c>
      <c r="D32" s="53" t="s">
        <v>23</v>
      </c>
      <c r="E32" s="25">
        <f>+'2011'!H32</f>
        <v>174187.53</v>
      </c>
      <c r="F32" s="25"/>
      <c r="G32" s="25"/>
      <c r="H32" s="26">
        <f t="shared" si="0"/>
        <v>174187.53</v>
      </c>
      <c r="I32" s="27"/>
      <c r="J32" s="25">
        <f>+'2011'!M32</f>
        <v>0</v>
      </c>
      <c r="K32" s="25"/>
      <c r="L32" s="25"/>
      <c r="M32" s="26">
        <f t="shared" si="1"/>
        <v>0</v>
      </c>
      <c r="N32" s="29">
        <f t="shared" si="2"/>
        <v>174187.53</v>
      </c>
    </row>
    <row r="33" spans="2:14" x14ac:dyDescent="0.25">
      <c r="B33" s="24">
        <v>47</v>
      </c>
      <c r="C33" s="24">
        <v>1908</v>
      </c>
      <c r="D33" s="54" t="s">
        <v>37</v>
      </c>
      <c r="E33" s="25">
        <f>+'2011'!H33</f>
        <v>2385249.7799999998</v>
      </c>
      <c r="F33" s="25">
        <v>15493.24</v>
      </c>
      <c r="G33" s="25"/>
      <c r="H33" s="26">
        <f t="shared" si="0"/>
        <v>2400743.02</v>
      </c>
      <c r="I33" s="27"/>
      <c r="J33" s="25">
        <f>+'2011'!M33</f>
        <v>-900206.8899999999</v>
      </c>
      <c r="K33" s="25">
        <f>-35275.13-1695.67</f>
        <v>-36970.799999999996</v>
      </c>
      <c r="L33" s="25"/>
      <c r="M33" s="26">
        <f t="shared" si="1"/>
        <v>-937177.69</v>
      </c>
      <c r="N33" s="29">
        <f t="shared" si="2"/>
        <v>1463565.33</v>
      </c>
    </row>
    <row r="34" spans="2:14" x14ac:dyDescent="0.25">
      <c r="B34" s="24">
        <v>13</v>
      </c>
      <c r="C34" s="24">
        <v>1910</v>
      </c>
      <c r="D34" s="54" t="s">
        <v>25</v>
      </c>
      <c r="E34" s="25">
        <f>+'2011'!H34</f>
        <v>0</v>
      </c>
      <c r="F34" s="25"/>
      <c r="G34" s="25"/>
      <c r="H34" s="26">
        <f t="shared" si="0"/>
        <v>0</v>
      </c>
      <c r="I34" s="27"/>
      <c r="J34" s="25">
        <f>+'2011'!M34</f>
        <v>0</v>
      </c>
      <c r="K34" s="25"/>
      <c r="L34" s="25"/>
      <c r="M34" s="26">
        <f t="shared" si="1"/>
        <v>0</v>
      </c>
      <c r="N34" s="29">
        <f t="shared" si="2"/>
        <v>0</v>
      </c>
    </row>
    <row r="35" spans="2:14" x14ac:dyDescent="0.25">
      <c r="B35" s="24">
        <v>8</v>
      </c>
      <c r="C35" s="24">
        <v>1915</v>
      </c>
      <c r="D35" s="54" t="s">
        <v>38</v>
      </c>
      <c r="E35" s="25">
        <f>+'2011'!H35</f>
        <v>0</v>
      </c>
      <c r="F35" s="25">
        <v>71936.87</v>
      </c>
      <c r="G35" s="25"/>
      <c r="H35" s="26">
        <f t="shared" si="0"/>
        <v>71936.87</v>
      </c>
      <c r="I35" s="27"/>
      <c r="J35" s="25">
        <f>+'2011'!M35</f>
        <v>0</v>
      </c>
      <c r="K35" s="25">
        <v>-7193.64</v>
      </c>
      <c r="L35" s="25"/>
      <c r="M35" s="26">
        <f t="shared" si="1"/>
        <v>-7193.64</v>
      </c>
      <c r="N35" s="29">
        <f t="shared" si="2"/>
        <v>64743.229999999996</v>
      </c>
    </row>
    <row r="36" spans="2:14" x14ac:dyDescent="0.25">
      <c r="B36" s="24">
        <v>8</v>
      </c>
      <c r="C36" s="24">
        <v>1915</v>
      </c>
      <c r="D36" s="54" t="s">
        <v>39</v>
      </c>
      <c r="E36" s="25">
        <f>+'2011'!H36</f>
        <v>0</v>
      </c>
      <c r="F36" s="25"/>
      <c r="G36" s="25"/>
      <c r="H36" s="26">
        <f t="shared" si="0"/>
        <v>0</v>
      </c>
      <c r="I36" s="27"/>
      <c r="J36" s="25">
        <f>+'2011'!M36</f>
        <v>0</v>
      </c>
      <c r="K36" s="25"/>
      <c r="L36" s="25"/>
      <c r="M36" s="26">
        <f t="shared" si="1"/>
        <v>0</v>
      </c>
      <c r="N36" s="29">
        <f t="shared" si="2"/>
        <v>0</v>
      </c>
    </row>
    <row r="37" spans="2:14" x14ac:dyDescent="0.25">
      <c r="B37" s="24">
        <v>10</v>
      </c>
      <c r="C37" s="24">
        <v>1920</v>
      </c>
      <c r="D37" s="54" t="s">
        <v>40</v>
      </c>
      <c r="E37" s="25">
        <f>+'2011'!H37</f>
        <v>0</v>
      </c>
      <c r="F37" s="25">
        <v>136793.63</v>
      </c>
      <c r="G37" s="25"/>
      <c r="H37" s="26">
        <f t="shared" si="0"/>
        <v>136793.63</v>
      </c>
      <c r="I37" s="27"/>
      <c r="J37" s="25">
        <f>+'2011'!M37</f>
        <v>0</v>
      </c>
      <c r="K37" s="25">
        <v>-40378.550000000003</v>
      </c>
      <c r="L37" s="25"/>
      <c r="M37" s="26">
        <f t="shared" si="1"/>
        <v>-40378.550000000003</v>
      </c>
      <c r="N37" s="29">
        <f t="shared" si="2"/>
        <v>96415.08</v>
      </c>
    </row>
    <row r="38" spans="2:14" x14ac:dyDescent="0.25">
      <c r="B38" s="24">
        <v>45</v>
      </c>
      <c r="C38" s="32">
        <v>1920</v>
      </c>
      <c r="D38" s="52" t="s">
        <v>41</v>
      </c>
      <c r="E38" s="25">
        <f>+'2011'!H38</f>
        <v>0</v>
      </c>
      <c r="F38" s="25"/>
      <c r="G38" s="25"/>
      <c r="H38" s="26">
        <f t="shared" si="0"/>
        <v>0</v>
      </c>
      <c r="I38" s="27"/>
      <c r="J38" s="25">
        <f>+'2011'!M38</f>
        <v>0</v>
      </c>
      <c r="K38" s="25"/>
      <c r="L38" s="25"/>
      <c r="M38" s="26">
        <f t="shared" si="1"/>
        <v>0</v>
      </c>
      <c r="N38" s="29">
        <f t="shared" si="2"/>
        <v>0</v>
      </c>
    </row>
    <row r="39" spans="2:14" x14ac:dyDescent="0.25">
      <c r="B39" s="24">
        <v>45.1</v>
      </c>
      <c r="C39" s="32">
        <v>1920</v>
      </c>
      <c r="D39" s="52" t="s">
        <v>42</v>
      </c>
      <c r="E39" s="25">
        <f>+'2011'!H39</f>
        <v>0</v>
      </c>
      <c r="F39" s="25"/>
      <c r="G39" s="25"/>
      <c r="H39" s="26">
        <f t="shared" si="0"/>
        <v>0</v>
      </c>
      <c r="I39" s="27"/>
      <c r="J39" s="25">
        <f>+'2011'!M39</f>
        <v>0</v>
      </c>
      <c r="K39" s="25"/>
      <c r="L39" s="25"/>
      <c r="M39" s="26">
        <f t="shared" si="1"/>
        <v>0</v>
      </c>
      <c r="N39" s="29">
        <f t="shared" si="2"/>
        <v>0</v>
      </c>
    </row>
    <row r="40" spans="2:14" x14ac:dyDescent="0.25">
      <c r="B40" s="24">
        <v>10</v>
      </c>
      <c r="C40" s="24">
        <v>1930</v>
      </c>
      <c r="D40" s="54" t="s">
        <v>43</v>
      </c>
      <c r="E40" s="25">
        <f>+'2011'!H40</f>
        <v>0</v>
      </c>
      <c r="F40" s="25">
        <v>679340</v>
      </c>
      <c r="G40" s="25"/>
      <c r="H40" s="26">
        <f t="shared" si="0"/>
        <v>679340</v>
      </c>
      <c r="I40" s="27"/>
      <c r="J40" s="25">
        <f>+'2011'!M40</f>
        <v>0</v>
      </c>
      <c r="K40" s="25">
        <v>-136811.04</v>
      </c>
      <c r="L40" s="25"/>
      <c r="M40" s="26">
        <f t="shared" si="1"/>
        <v>-136811.04</v>
      </c>
      <c r="N40" s="29">
        <f t="shared" si="2"/>
        <v>542528.96</v>
      </c>
    </row>
    <row r="41" spans="2:14" x14ac:dyDescent="0.25">
      <c r="B41" s="24">
        <v>8</v>
      </c>
      <c r="C41" s="24">
        <v>1935</v>
      </c>
      <c r="D41" s="54" t="s">
        <v>44</v>
      </c>
      <c r="E41" s="25">
        <f>+'2011'!H41</f>
        <v>0</v>
      </c>
      <c r="F41" s="25"/>
      <c r="G41" s="25"/>
      <c r="H41" s="26">
        <f t="shared" si="0"/>
        <v>0</v>
      </c>
      <c r="I41" s="27"/>
      <c r="J41" s="25">
        <f>+'2011'!M41</f>
        <v>0</v>
      </c>
      <c r="K41" s="25"/>
      <c r="L41" s="25"/>
      <c r="M41" s="26">
        <f t="shared" si="1"/>
        <v>0</v>
      </c>
      <c r="N41" s="29">
        <f t="shared" si="2"/>
        <v>0</v>
      </c>
    </row>
    <row r="42" spans="2:14" x14ac:dyDescent="0.25">
      <c r="B42" s="24">
        <v>8</v>
      </c>
      <c r="C42" s="24">
        <v>1940</v>
      </c>
      <c r="D42" s="54" t="s">
        <v>45</v>
      </c>
      <c r="E42" s="25">
        <f>+'2011'!H42</f>
        <v>0</v>
      </c>
      <c r="F42" s="25">
        <v>377238.9</v>
      </c>
      <c r="G42" s="25"/>
      <c r="H42" s="26">
        <f t="shared" si="0"/>
        <v>377238.9</v>
      </c>
      <c r="I42" s="27"/>
      <c r="J42" s="25">
        <f>+'2011'!M42</f>
        <v>0</v>
      </c>
      <c r="K42" s="25">
        <v>-43345.89</v>
      </c>
      <c r="L42" s="25"/>
      <c r="M42" s="26">
        <f t="shared" si="1"/>
        <v>-43345.89</v>
      </c>
      <c r="N42" s="29">
        <f t="shared" si="2"/>
        <v>333893.01</v>
      </c>
    </row>
    <row r="43" spans="2:14" x14ac:dyDescent="0.25">
      <c r="B43" s="24">
        <v>8</v>
      </c>
      <c r="C43" s="24">
        <v>1945</v>
      </c>
      <c r="D43" s="54" t="s">
        <v>46</v>
      </c>
      <c r="E43" s="25">
        <f>+'2011'!H43</f>
        <v>0</v>
      </c>
      <c r="F43" s="25"/>
      <c r="G43" s="25"/>
      <c r="H43" s="26">
        <f t="shared" si="0"/>
        <v>0</v>
      </c>
      <c r="I43" s="27"/>
      <c r="J43" s="25">
        <f>+'2011'!M43</f>
        <v>0</v>
      </c>
      <c r="K43" s="25"/>
      <c r="L43" s="25"/>
      <c r="M43" s="26">
        <f t="shared" si="1"/>
        <v>0</v>
      </c>
      <c r="N43" s="29">
        <f t="shared" si="2"/>
        <v>0</v>
      </c>
    </row>
    <row r="44" spans="2:14" x14ac:dyDescent="0.25">
      <c r="B44" s="24">
        <v>8</v>
      </c>
      <c r="C44" s="24">
        <v>1950</v>
      </c>
      <c r="D44" s="54" t="s">
        <v>47</v>
      </c>
      <c r="E44" s="25">
        <f>+'2011'!H44</f>
        <v>0</v>
      </c>
      <c r="F44" s="25"/>
      <c r="G44" s="25"/>
      <c r="H44" s="26">
        <f t="shared" si="0"/>
        <v>0</v>
      </c>
      <c r="I44" s="27"/>
      <c r="J44" s="25">
        <f>+'2011'!M44</f>
        <v>0</v>
      </c>
      <c r="K44" s="25"/>
      <c r="L44" s="25"/>
      <c r="M44" s="26">
        <f t="shared" si="1"/>
        <v>0</v>
      </c>
      <c r="N44" s="29">
        <f t="shared" si="2"/>
        <v>0</v>
      </c>
    </row>
    <row r="45" spans="2:14" x14ac:dyDescent="0.25">
      <c r="B45" s="24">
        <v>8</v>
      </c>
      <c r="C45" s="24">
        <v>1955</v>
      </c>
      <c r="D45" s="54" t="s">
        <v>48</v>
      </c>
      <c r="E45" s="25">
        <f>+'2011'!H45</f>
        <v>0</v>
      </c>
      <c r="F45" s="25">
        <v>12465.77</v>
      </c>
      <c r="G45" s="25"/>
      <c r="H45" s="26">
        <f t="shared" si="0"/>
        <v>12465.77</v>
      </c>
      <c r="I45" s="27"/>
      <c r="J45" s="25">
        <f>+'2011'!M45</f>
        <v>0</v>
      </c>
      <c r="K45" s="25">
        <v>-2493.15</v>
      </c>
      <c r="L45" s="25"/>
      <c r="M45" s="26">
        <f t="shared" si="1"/>
        <v>-2493.15</v>
      </c>
      <c r="N45" s="29">
        <f t="shared" si="2"/>
        <v>9972.6200000000008</v>
      </c>
    </row>
    <row r="46" spans="2:14" x14ac:dyDescent="0.25">
      <c r="B46" s="34">
        <v>8</v>
      </c>
      <c r="C46" s="34">
        <v>1955</v>
      </c>
      <c r="D46" s="55" t="s">
        <v>49</v>
      </c>
      <c r="E46" s="25">
        <f>+'2011'!H46</f>
        <v>0</v>
      </c>
      <c r="F46" s="25"/>
      <c r="G46" s="25"/>
      <c r="H46" s="26">
        <f t="shared" si="0"/>
        <v>0</v>
      </c>
      <c r="I46" s="27"/>
      <c r="J46" s="25">
        <f>+'2011'!M46</f>
        <v>0</v>
      </c>
      <c r="K46" s="25"/>
      <c r="L46" s="25"/>
      <c r="M46" s="26">
        <f t="shared" si="1"/>
        <v>0</v>
      </c>
      <c r="N46" s="29">
        <f t="shared" si="2"/>
        <v>0</v>
      </c>
    </row>
    <row r="47" spans="2:14" x14ac:dyDescent="0.25">
      <c r="B47" s="32">
        <v>8</v>
      </c>
      <c r="C47" s="32">
        <v>1960</v>
      </c>
      <c r="D47" s="52" t="s">
        <v>50</v>
      </c>
      <c r="E47" s="25">
        <f>+'2011'!H47</f>
        <v>0</v>
      </c>
      <c r="F47" s="25">
        <v>200000</v>
      </c>
      <c r="G47" s="25"/>
      <c r="H47" s="26">
        <f t="shared" si="0"/>
        <v>200000</v>
      </c>
      <c r="I47" s="27"/>
      <c r="J47" s="25">
        <f>+'2011'!M47</f>
        <v>0</v>
      </c>
      <c r="K47" s="25">
        <v>-13333.33</v>
      </c>
      <c r="L47" s="25"/>
      <c r="M47" s="26">
        <f t="shared" si="1"/>
        <v>-13333.33</v>
      </c>
      <c r="N47" s="29">
        <f t="shared" si="2"/>
        <v>186666.67</v>
      </c>
    </row>
    <row r="48" spans="2:14" x14ac:dyDescent="0.25">
      <c r="B48" s="1">
        <v>47</v>
      </c>
      <c r="C48" s="32">
        <v>1970</v>
      </c>
      <c r="D48" s="54" t="s">
        <v>51</v>
      </c>
      <c r="E48" s="25">
        <f>+'2011'!H48</f>
        <v>0</v>
      </c>
      <c r="F48" s="25"/>
      <c r="G48" s="25"/>
      <c r="H48" s="26">
        <f t="shared" si="0"/>
        <v>0</v>
      </c>
      <c r="I48" s="27"/>
      <c r="J48" s="25">
        <f>+'2011'!M48</f>
        <v>0</v>
      </c>
      <c r="K48" s="25"/>
      <c r="L48" s="25"/>
      <c r="M48" s="26">
        <f t="shared" si="1"/>
        <v>0</v>
      </c>
      <c r="N48" s="29">
        <f t="shared" si="2"/>
        <v>0</v>
      </c>
    </row>
    <row r="49" spans="2:15" x14ac:dyDescent="0.25">
      <c r="B49" s="24">
        <v>47</v>
      </c>
      <c r="C49" s="24">
        <v>1975</v>
      </c>
      <c r="D49" s="54" t="s">
        <v>52</v>
      </c>
      <c r="E49" s="25">
        <f>+'2011'!H49</f>
        <v>0</v>
      </c>
      <c r="F49" s="25"/>
      <c r="G49" s="25"/>
      <c r="H49" s="26">
        <f t="shared" si="0"/>
        <v>0</v>
      </c>
      <c r="I49" s="27"/>
      <c r="J49" s="25">
        <f>+'2011'!M49</f>
        <v>0</v>
      </c>
      <c r="K49" s="25"/>
      <c r="L49" s="25"/>
      <c r="M49" s="26">
        <f t="shared" si="1"/>
        <v>0</v>
      </c>
      <c r="N49" s="29">
        <f t="shared" si="2"/>
        <v>0</v>
      </c>
    </row>
    <row r="50" spans="2:15" x14ac:dyDescent="0.25">
      <c r="B50" s="24">
        <v>47</v>
      </c>
      <c r="C50" s="24">
        <v>1980</v>
      </c>
      <c r="D50" s="54" t="s">
        <v>53</v>
      </c>
      <c r="E50" s="25">
        <f>+'2011'!H50</f>
        <v>43592.36</v>
      </c>
      <c r="F50" s="25">
        <f>14408.85+397907.52</f>
        <v>412316.37</v>
      </c>
      <c r="G50" s="25"/>
      <c r="H50" s="26">
        <f t="shared" si="0"/>
        <v>455908.73</v>
      </c>
      <c r="I50" s="27"/>
      <c r="J50" s="25">
        <f>+'2011'!M50</f>
        <v>-31694.61</v>
      </c>
      <c r="K50" s="25">
        <f>-5261.31-26527.17</f>
        <v>-31788.48</v>
      </c>
      <c r="L50" s="25"/>
      <c r="M50" s="26">
        <f t="shared" si="1"/>
        <v>-63483.09</v>
      </c>
      <c r="N50" s="29">
        <f t="shared" si="2"/>
        <v>392425.64</v>
      </c>
      <c r="O50">
        <f>21045.29+371380.35</f>
        <v>392425.63999999996</v>
      </c>
    </row>
    <row r="51" spans="2:15" x14ac:dyDescent="0.25">
      <c r="B51" s="24">
        <v>47</v>
      </c>
      <c r="C51" s="24">
        <v>1985</v>
      </c>
      <c r="D51" s="54" t="s">
        <v>54</v>
      </c>
      <c r="E51" s="25">
        <f>+'2011'!H51</f>
        <v>0</v>
      </c>
      <c r="F51" s="25"/>
      <c r="G51" s="25"/>
      <c r="H51" s="26">
        <f t="shared" si="0"/>
        <v>0</v>
      </c>
      <c r="I51" s="27"/>
      <c r="J51" s="25">
        <f>+'2011'!M51</f>
        <v>0</v>
      </c>
      <c r="K51" s="25"/>
      <c r="L51" s="25"/>
      <c r="M51" s="26">
        <f t="shared" si="1"/>
        <v>0</v>
      </c>
      <c r="N51" s="29">
        <f t="shared" si="2"/>
        <v>0</v>
      </c>
    </row>
    <row r="52" spans="2:15" x14ac:dyDescent="0.25">
      <c r="B52" s="1">
        <v>47</v>
      </c>
      <c r="C52" s="24">
        <v>1990</v>
      </c>
      <c r="D52" s="35" t="s">
        <v>55</v>
      </c>
      <c r="E52" s="25">
        <f>+'2011'!H52</f>
        <v>0</v>
      </c>
      <c r="F52" s="25"/>
      <c r="G52" s="25"/>
      <c r="H52" s="26">
        <f t="shared" si="0"/>
        <v>0</v>
      </c>
      <c r="I52" s="27"/>
      <c r="J52" s="25">
        <f>+'2011'!M52</f>
        <v>0</v>
      </c>
      <c r="K52" s="25"/>
      <c r="L52" s="25"/>
      <c r="M52" s="26">
        <f t="shared" si="1"/>
        <v>0</v>
      </c>
      <c r="N52" s="29">
        <f t="shared" si="2"/>
        <v>0</v>
      </c>
    </row>
    <row r="53" spans="2:15" x14ac:dyDescent="0.25">
      <c r="B53" s="24">
        <v>47</v>
      </c>
      <c r="C53" s="24">
        <v>1995</v>
      </c>
      <c r="D53" s="54" t="s">
        <v>56</v>
      </c>
      <c r="E53" s="25">
        <f>+'2011'!H53</f>
        <v>-7183004.1799999997</v>
      </c>
      <c r="F53" s="25">
        <v>-318520.81</v>
      </c>
      <c r="G53" s="25"/>
      <c r="H53" s="26">
        <f t="shared" si="0"/>
        <v>-7501524.9899999993</v>
      </c>
      <c r="I53" s="27"/>
      <c r="J53" s="25">
        <f>+'2011'!M53</f>
        <v>1975697.5799999998</v>
      </c>
      <c r="K53" s="25">
        <v>162753.98000000001</v>
      </c>
      <c r="L53" s="25"/>
      <c r="M53" s="26">
        <f t="shared" si="1"/>
        <v>2138451.56</v>
      </c>
      <c r="N53" s="29">
        <f t="shared" si="2"/>
        <v>-5363073.43</v>
      </c>
    </row>
    <row r="54" spans="2:15" x14ac:dyDescent="0.25">
      <c r="B54" s="36"/>
      <c r="C54" s="36" t="s">
        <v>57</v>
      </c>
      <c r="D54" s="56"/>
      <c r="E54" s="25">
        <f>+'2011'!H54</f>
        <v>0</v>
      </c>
      <c r="F54" s="25"/>
      <c r="G54" s="25"/>
      <c r="H54" s="26">
        <f t="shared" si="0"/>
        <v>0</v>
      </c>
      <c r="I54" s="3"/>
      <c r="J54" s="25">
        <f>+'2011'!M54</f>
        <v>0</v>
      </c>
      <c r="K54" s="25"/>
      <c r="L54" s="25"/>
      <c r="M54" s="26">
        <f t="shared" si="1"/>
        <v>0</v>
      </c>
      <c r="N54" s="29">
        <f t="shared" si="2"/>
        <v>0</v>
      </c>
    </row>
    <row r="55" spans="2:15" x14ac:dyDescent="0.25">
      <c r="B55" s="36"/>
      <c r="C55" s="36"/>
      <c r="D55" s="56"/>
      <c r="E55" s="38"/>
      <c r="F55" s="38"/>
      <c r="G55" s="38"/>
      <c r="H55" s="26">
        <f t="shared" si="0"/>
        <v>0</v>
      </c>
      <c r="I55" s="3"/>
      <c r="J55" s="38"/>
      <c r="K55" s="38"/>
      <c r="L55" s="38"/>
      <c r="M55" s="26">
        <f t="shared" si="1"/>
        <v>0</v>
      </c>
      <c r="N55" s="29">
        <f t="shared" si="2"/>
        <v>0</v>
      </c>
    </row>
    <row r="56" spans="2:15" x14ac:dyDescent="0.25">
      <c r="B56" s="36"/>
      <c r="C56" s="36"/>
      <c r="D56" s="57" t="s">
        <v>58</v>
      </c>
      <c r="E56" s="40">
        <f>SUM(E16:E55)</f>
        <v>40972186.289999999</v>
      </c>
      <c r="F56" s="40">
        <f t="shared" ref="F56:H56" si="3">SUM(F16:F55)</f>
        <v>7069688.6699999999</v>
      </c>
      <c r="G56" s="40">
        <f t="shared" si="3"/>
        <v>0</v>
      </c>
      <c r="H56" s="40">
        <f t="shared" si="3"/>
        <v>48041874.960000001</v>
      </c>
      <c r="I56" s="40"/>
      <c r="J56" s="40">
        <f>SUM(J16:J55)</f>
        <v>-22001262.25</v>
      </c>
      <c r="K56" s="40">
        <f t="shared" ref="K56:N56" si="4">SUM(K16:K55)</f>
        <v>-1549248.08</v>
      </c>
      <c r="L56" s="40">
        <f t="shared" si="4"/>
        <v>0</v>
      </c>
      <c r="M56" s="40">
        <f t="shared" si="4"/>
        <v>-23550510.330000002</v>
      </c>
      <c r="N56" s="40">
        <f t="shared" si="4"/>
        <v>24491364.630000006</v>
      </c>
    </row>
    <row r="57" spans="2:15" x14ac:dyDescent="0.25">
      <c r="B57" s="36"/>
      <c r="C57" s="36"/>
      <c r="D57" s="58" t="s">
        <v>59</v>
      </c>
      <c r="E57" s="38"/>
      <c r="F57" s="38"/>
      <c r="G57" s="38"/>
      <c r="H57" s="26">
        <f t="shared" ref="H57" si="5">E57+F57+G57</f>
        <v>0</v>
      </c>
      <c r="I57" s="3"/>
      <c r="J57" s="38"/>
      <c r="K57" s="38"/>
      <c r="L57" s="38"/>
      <c r="M57" s="26">
        <f t="shared" ref="M57:M58" si="6">J57+K57+L57</f>
        <v>0</v>
      </c>
      <c r="N57" s="29">
        <f t="shared" ref="N57" si="7">H57+M57</f>
        <v>0</v>
      </c>
    </row>
    <row r="58" spans="2:15" x14ac:dyDescent="0.25">
      <c r="B58" s="36"/>
      <c r="C58" s="36"/>
      <c r="D58" s="59" t="s">
        <v>60</v>
      </c>
      <c r="E58" s="38"/>
      <c r="F58" s="38"/>
      <c r="G58" s="38"/>
      <c r="H58" s="26">
        <f t="shared" si="0"/>
        <v>0</v>
      </c>
      <c r="I58" s="3"/>
      <c r="J58" s="38"/>
      <c r="K58" s="38"/>
      <c r="L58" s="38"/>
      <c r="M58" s="26">
        <f t="shared" si="6"/>
        <v>0</v>
      </c>
      <c r="N58" s="29">
        <f t="shared" si="2"/>
        <v>0</v>
      </c>
    </row>
    <row r="59" spans="2:15" x14ac:dyDescent="0.25">
      <c r="B59" s="36"/>
      <c r="C59" s="36"/>
      <c r="D59" s="39" t="s">
        <v>61</v>
      </c>
      <c r="E59" s="40">
        <f>SUM(E56:E58)</f>
        <v>40972186.289999999</v>
      </c>
      <c r="F59" s="40">
        <f t="shared" ref="F59:H59" si="8">SUM(F56:F58)</f>
        <v>7069688.6699999999</v>
      </c>
      <c r="G59" s="40">
        <f t="shared" si="8"/>
        <v>0</v>
      </c>
      <c r="H59" s="40">
        <f t="shared" si="8"/>
        <v>48041874.960000001</v>
      </c>
      <c r="I59" s="40"/>
      <c r="J59" s="40">
        <f t="shared" ref="J59:N59" si="9">SUM(J56:J58)</f>
        <v>-22001262.25</v>
      </c>
      <c r="K59" s="40">
        <f t="shared" si="9"/>
        <v>-1549248.08</v>
      </c>
      <c r="L59" s="40">
        <f t="shared" si="9"/>
        <v>0</v>
      </c>
      <c r="M59" s="40">
        <f t="shared" si="9"/>
        <v>-23550510.330000002</v>
      </c>
      <c r="N59" s="40">
        <f t="shared" si="9"/>
        <v>24491364.630000006</v>
      </c>
    </row>
    <row r="60" spans="2:15" x14ac:dyDescent="0.25">
      <c r="B60" s="36"/>
      <c r="C60" s="36"/>
      <c r="D60" s="67" t="s">
        <v>62</v>
      </c>
      <c r="E60" s="68"/>
      <c r="F60" s="68"/>
      <c r="G60" s="68"/>
      <c r="H60" s="68"/>
      <c r="I60" s="68"/>
      <c r="J60" s="69"/>
      <c r="K60" s="38"/>
      <c r="L60" s="41"/>
      <c r="M60" s="42"/>
      <c r="N60" s="43"/>
    </row>
    <row r="61" spans="2:15" x14ac:dyDescent="0.25">
      <c r="B61" s="36"/>
      <c r="C61" s="36"/>
      <c r="D61" s="67" t="s">
        <v>63</v>
      </c>
      <c r="E61" s="68"/>
      <c r="F61" s="68"/>
      <c r="G61" s="68"/>
      <c r="H61" s="68"/>
      <c r="I61" s="68"/>
      <c r="J61" s="69"/>
      <c r="K61" s="40">
        <f>K59+K60</f>
        <v>-1549248.08</v>
      </c>
      <c r="L61" s="41"/>
      <c r="M61" s="42"/>
      <c r="N61" s="43"/>
    </row>
    <row r="62" spans="2:15" x14ac:dyDescent="0.25">
      <c r="B62" s="1"/>
      <c r="C62" s="1"/>
      <c r="D62" s="2"/>
      <c r="E62" s="2"/>
      <c r="F62" s="2"/>
      <c r="G62" s="2"/>
      <c r="H62" s="2"/>
      <c r="I62" s="3"/>
      <c r="J62" s="2"/>
      <c r="K62" s="2"/>
      <c r="L62" s="2"/>
      <c r="M62" s="2"/>
      <c r="N62" s="2"/>
    </row>
    <row r="63" spans="2:15" x14ac:dyDescent="0.25">
      <c r="B63" s="1"/>
      <c r="C63" s="1"/>
      <c r="D63" s="2"/>
      <c r="E63" s="2"/>
      <c r="F63" s="2"/>
      <c r="G63" s="2"/>
      <c r="H63" s="2"/>
      <c r="I63" s="3"/>
      <c r="J63" s="44" t="s">
        <v>64</v>
      </c>
      <c r="K63" s="45"/>
      <c r="L63" s="2"/>
      <c r="M63" s="2"/>
      <c r="N63" s="2"/>
    </row>
    <row r="64" spans="2:15" x14ac:dyDescent="0.25">
      <c r="B64" s="36">
        <v>10</v>
      </c>
      <c r="C64" s="36"/>
      <c r="D64" s="37" t="s">
        <v>65</v>
      </c>
      <c r="E64" s="2"/>
      <c r="F64" s="2"/>
      <c r="G64" s="2"/>
      <c r="H64" s="2"/>
      <c r="I64" s="3"/>
      <c r="J64" s="45" t="s">
        <v>65</v>
      </c>
      <c r="K64" s="45"/>
      <c r="L64" s="46"/>
      <c r="M64" s="2"/>
      <c r="N64" s="2"/>
    </row>
    <row r="65" spans="2:14" x14ac:dyDescent="0.25">
      <c r="B65" s="36">
        <v>8</v>
      </c>
      <c r="C65" s="36"/>
      <c r="D65" s="37" t="s">
        <v>44</v>
      </c>
      <c r="E65" s="2"/>
      <c r="F65" s="2"/>
      <c r="G65" s="2"/>
      <c r="H65" s="2"/>
      <c r="I65" s="3"/>
      <c r="J65" s="45" t="s">
        <v>44</v>
      </c>
      <c r="K65" s="45"/>
      <c r="L65" s="47"/>
      <c r="M65" s="2"/>
      <c r="N65" s="2"/>
    </row>
    <row r="66" spans="2:14" x14ac:dyDescent="0.25">
      <c r="B66" s="1"/>
      <c r="C66" s="1"/>
      <c r="D66" s="2"/>
      <c r="E66" s="2"/>
      <c r="F66" s="2"/>
      <c r="G66" s="2"/>
      <c r="H66" s="2"/>
      <c r="I66" s="3"/>
      <c r="J66" s="48" t="s">
        <v>66</v>
      </c>
      <c r="K66" s="2"/>
      <c r="L66" s="49">
        <f>K61-L64-L65</f>
        <v>-1549248.08</v>
      </c>
      <c r="M66" s="2"/>
      <c r="N66" s="2"/>
    </row>
    <row r="67" spans="2:14" x14ac:dyDescent="0.25">
      <c r="B67" s="1"/>
      <c r="C67" s="1"/>
      <c r="D67" s="2"/>
      <c r="E67" s="2"/>
      <c r="F67" s="2"/>
      <c r="G67" s="2"/>
      <c r="H67" s="2"/>
      <c r="I67" s="3"/>
      <c r="J67" s="2"/>
      <c r="K67" s="2"/>
      <c r="L67" s="2"/>
      <c r="M67" s="2"/>
      <c r="N67" s="2"/>
    </row>
    <row r="68" spans="2:14" x14ac:dyDescent="0.25">
      <c r="B68" s="50" t="s">
        <v>67</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0" t="s">
        <v>68</v>
      </c>
      <c r="D70" s="70"/>
      <c r="E70" s="70"/>
      <c r="F70" s="70"/>
      <c r="G70" s="70"/>
      <c r="H70" s="70"/>
      <c r="I70" s="70"/>
      <c r="J70" s="70"/>
      <c r="K70" s="70"/>
      <c r="L70" s="70"/>
      <c r="M70" s="70"/>
      <c r="N70" s="70"/>
    </row>
    <row r="71" spans="2:14" x14ac:dyDescent="0.25">
      <c r="B71" s="1"/>
      <c r="C71" s="70"/>
      <c r="D71" s="70"/>
      <c r="E71" s="70"/>
      <c r="F71" s="70"/>
      <c r="G71" s="70"/>
      <c r="H71" s="70"/>
      <c r="I71" s="70"/>
      <c r="J71" s="70"/>
      <c r="K71" s="70"/>
      <c r="L71" s="70"/>
      <c r="M71" s="70"/>
      <c r="N71" s="70"/>
    </row>
    <row r="72" spans="2:14" x14ac:dyDescent="0.25">
      <c r="B72" s="1"/>
      <c r="C72" s="1"/>
      <c r="D72" s="2"/>
      <c r="E72" s="2"/>
      <c r="F72" s="2"/>
      <c r="G72" s="2"/>
      <c r="H72" s="2"/>
      <c r="I72" s="3"/>
      <c r="J72" s="2"/>
      <c r="K72" s="2"/>
      <c r="L72" s="2"/>
      <c r="M72" s="2"/>
      <c r="N72" s="2"/>
    </row>
    <row r="73" spans="2:14" x14ac:dyDescent="0.25">
      <c r="B73" s="1">
        <v>2</v>
      </c>
      <c r="C73" s="61" t="s">
        <v>69</v>
      </c>
      <c r="D73" s="61"/>
      <c r="E73" s="61"/>
      <c r="F73" s="61"/>
      <c r="G73" s="61"/>
      <c r="H73" s="61"/>
      <c r="I73" s="61"/>
      <c r="J73" s="61"/>
      <c r="K73" s="61"/>
      <c r="L73" s="61"/>
      <c r="M73" s="61"/>
      <c r="N73" s="61"/>
    </row>
    <row r="74" spans="2:14" x14ac:dyDescent="0.25">
      <c r="B74" s="1"/>
      <c r="C74" s="61"/>
      <c r="D74" s="61"/>
      <c r="E74" s="61"/>
      <c r="F74" s="61"/>
      <c r="G74" s="61"/>
      <c r="H74" s="61"/>
      <c r="I74" s="61"/>
      <c r="J74" s="61"/>
      <c r="K74" s="61"/>
      <c r="L74" s="61"/>
      <c r="M74" s="61"/>
      <c r="N74" s="61"/>
    </row>
    <row r="75" spans="2:14" x14ac:dyDescent="0.25">
      <c r="B75" s="1"/>
      <c r="C75" s="1"/>
      <c r="D75" s="2"/>
      <c r="E75" s="2"/>
      <c r="F75" s="2"/>
      <c r="G75" s="2"/>
      <c r="H75" s="2"/>
      <c r="I75" s="3"/>
      <c r="J75" s="2"/>
      <c r="K75" s="2"/>
      <c r="L75" s="2"/>
      <c r="M75" s="2"/>
      <c r="N75" s="2"/>
    </row>
    <row r="76" spans="2:14" x14ac:dyDescent="0.25">
      <c r="B76" s="1">
        <v>3</v>
      </c>
      <c r="C76" s="62" t="s">
        <v>70</v>
      </c>
      <c r="D76" s="62"/>
      <c r="E76" s="62"/>
      <c r="F76" s="62"/>
      <c r="G76" s="62"/>
      <c r="H76" s="62"/>
      <c r="I76" s="62"/>
      <c r="J76" s="62"/>
      <c r="K76" s="62"/>
      <c r="L76" s="62"/>
      <c r="M76" s="62"/>
      <c r="N76" s="62"/>
    </row>
    <row r="77" spans="2:14" x14ac:dyDescent="0.25">
      <c r="B77" s="1"/>
      <c r="C77" s="1"/>
      <c r="D77" s="2"/>
      <c r="E77" s="2"/>
      <c r="F77" s="2"/>
      <c r="G77" s="2"/>
      <c r="H77" s="2"/>
      <c r="I77" s="3"/>
      <c r="J77" s="2"/>
      <c r="K77" s="2"/>
      <c r="L77" s="2"/>
      <c r="M77" s="2"/>
      <c r="N77" s="2"/>
    </row>
    <row r="78" spans="2:14" x14ac:dyDescent="0.25">
      <c r="B78" s="1">
        <v>4</v>
      </c>
      <c r="C78" s="51" t="s">
        <v>71</v>
      </c>
      <c r="D78" s="10"/>
      <c r="E78" s="2"/>
      <c r="F78" s="2"/>
      <c r="G78" s="2"/>
      <c r="H78" s="2"/>
      <c r="I78" s="3"/>
      <c r="J78" s="2"/>
      <c r="K78" s="2"/>
      <c r="L78" s="2"/>
      <c r="M78" s="2"/>
      <c r="N78" s="2"/>
    </row>
  </sheetData>
  <mergeCells count="8">
    <mergeCell ref="C73:N74"/>
    <mergeCell ref="C76:N76"/>
    <mergeCell ref="B9:N9"/>
    <mergeCell ref="B10:N10"/>
    <mergeCell ref="E14:H14"/>
    <mergeCell ref="D60:J60"/>
    <mergeCell ref="D61:J61"/>
    <mergeCell ref="C70:N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8"/>
  <sheetViews>
    <sheetView showGridLines="0" topLeftCell="A58" workbookViewId="0">
      <selection activeCell="K37" sqref="K37"/>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5" x14ac:dyDescent="0.25">
      <c r="B1" s="1"/>
      <c r="C1" s="1"/>
      <c r="D1" s="2"/>
      <c r="E1" s="2"/>
      <c r="F1" s="2"/>
      <c r="G1" s="2"/>
      <c r="H1" s="2"/>
      <c r="I1" s="3"/>
      <c r="J1" s="2"/>
      <c r="K1" s="2"/>
      <c r="L1" s="2"/>
      <c r="M1" s="4" t="s">
        <v>0</v>
      </c>
      <c r="N1" s="5" t="str">
        <f>EBNUMBER</f>
        <v>EB-2014-0113</v>
      </c>
    </row>
    <row r="2" spans="2:15" x14ac:dyDescent="0.25">
      <c r="B2" s="1"/>
      <c r="C2" s="1"/>
      <c r="D2" s="2"/>
      <c r="E2" s="2"/>
      <c r="F2" s="2"/>
      <c r="G2" s="2"/>
      <c r="H2" s="2"/>
      <c r="I2" s="3"/>
      <c r="J2" s="2"/>
      <c r="K2" s="2"/>
      <c r="L2" s="2"/>
      <c r="M2" s="4" t="s">
        <v>1</v>
      </c>
      <c r="N2" s="6">
        <v>2</v>
      </c>
    </row>
    <row r="3" spans="2:15" x14ac:dyDescent="0.25">
      <c r="B3" s="1"/>
      <c r="C3" s="1"/>
      <c r="D3" s="2"/>
      <c r="E3" s="2"/>
      <c r="F3" s="2"/>
      <c r="G3" s="2"/>
      <c r="H3" s="2"/>
      <c r="I3" s="3"/>
      <c r="J3" s="2"/>
      <c r="K3" s="2"/>
      <c r="L3" s="2"/>
      <c r="M3" s="4" t="s">
        <v>2</v>
      </c>
      <c r="N3" s="6">
        <v>2</v>
      </c>
    </row>
    <row r="4" spans="2:15" x14ac:dyDescent="0.25">
      <c r="B4" s="1"/>
      <c r="C4" s="1"/>
      <c r="D4" s="2"/>
      <c r="E4" s="2"/>
      <c r="F4" s="2"/>
      <c r="G4" s="2"/>
      <c r="H4" s="2"/>
      <c r="I4" s="3"/>
      <c r="J4" s="2"/>
      <c r="K4" s="2"/>
      <c r="L4" s="2"/>
      <c r="M4" s="4" t="s">
        <v>3</v>
      </c>
      <c r="N4" s="6">
        <v>2</v>
      </c>
    </row>
    <row r="5" spans="2:15" x14ac:dyDescent="0.25">
      <c r="B5" s="1"/>
      <c r="C5" s="1"/>
      <c r="D5" s="2"/>
      <c r="E5" s="2"/>
      <c r="F5" s="2"/>
      <c r="G5" s="2"/>
      <c r="H5" s="2"/>
      <c r="I5" s="3"/>
      <c r="J5" s="2"/>
      <c r="K5" s="2"/>
      <c r="L5" s="2"/>
      <c r="M5" s="4" t="s">
        <v>4</v>
      </c>
      <c r="N5" s="7"/>
    </row>
    <row r="6" spans="2:15" x14ac:dyDescent="0.25">
      <c r="B6" s="1"/>
      <c r="C6" s="1"/>
      <c r="D6" s="2"/>
      <c r="E6" s="2"/>
      <c r="F6" s="2"/>
      <c r="G6" s="2"/>
      <c r="H6" s="2"/>
      <c r="I6" s="3"/>
      <c r="J6" s="2"/>
      <c r="K6" s="2"/>
      <c r="L6" s="2"/>
      <c r="M6" s="4"/>
      <c r="N6" s="8"/>
    </row>
    <row r="7" spans="2:15" x14ac:dyDescent="0.25">
      <c r="B7" s="1"/>
      <c r="C7" s="1"/>
      <c r="D7" s="2"/>
      <c r="E7" s="2"/>
      <c r="F7" s="2"/>
      <c r="G7" s="2"/>
      <c r="H7" s="2"/>
      <c r="I7" s="3"/>
      <c r="J7" s="2"/>
      <c r="K7" s="2"/>
      <c r="L7" s="2"/>
      <c r="M7" s="4" t="s">
        <v>5</v>
      </c>
      <c r="N7" s="9">
        <v>42119</v>
      </c>
    </row>
    <row r="8" spans="2:15" x14ac:dyDescent="0.25">
      <c r="B8" s="1"/>
      <c r="C8" s="1"/>
      <c r="D8" s="2"/>
      <c r="E8" s="2"/>
      <c r="F8" s="2"/>
      <c r="G8" s="2"/>
      <c r="H8" s="2"/>
      <c r="I8" s="3"/>
      <c r="J8" s="2"/>
      <c r="K8" s="2"/>
      <c r="L8" s="2"/>
      <c r="M8" s="2"/>
      <c r="N8" s="2"/>
    </row>
    <row r="9" spans="2:15" ht="18" x14ac:dyDescent="0.25">
      <c r="B9" s="63" t="s">
        <v>6</v>
      </c>
      <c r="C9" s="63"/>
      <c r="D9" s="63"/>
      <c r="E9" s="63"/>
      <c r="F9" s="63"/>
      <c r="G9" s="63"/>
      <c r="H9" s="63"/>
      <c r="I9" s="63"/>
      <c r="J9" s="63"/>
      <c r="K9" s="63"/>
      <c r="L9" s="63"/>
      <c r="M9" s="63"/>
      <c r="N9" s="63"/>
    </row>
    <row r="10" spans="2:15" ht="18" x14ac:dyDescent="0.25">
      <c r="B10" s="63" t="s">
        <v>7</v>
      </c>
      <c r="C10" s="63"/>
      <c r="D10" s="63"/>
      <c r="E10" s="63"/>
      <c r="F10" s="63"/>
      <c r="G10" s="63"/>
      <c r="H10" s="63"/>
      <c r="I10" s="63"/>
      <c r="J10" s="63"/>
      <c r="K10" s="63"/>
      <c r="L10" s="63"/>
      <c r="M10" s="63"/>
      <c r="N10" s="63"/>
    </row>
    <row r="11" spans="2:15" x14ac:dyDescent="0.25">
      <c r="B11" s="1"/>
      <c r="C11" s="1"/>
      <c r="D11" s="2"/>
      <c r="E11" s="2"/>
      <c r="F11" s="2"/>
      <c r="G11" s="2"/>
      <c r="H11" s="2"/>
      <c r="I11" s="3"/>
      <c r="J11" s="2"/>
      <c r="K11" s="2"/>
      <c r="L11" s="2"/>
      <c r="M11" s="2"/>
      <c r="N11" s="2"/>
      <c r="O11" s="2"/>
    </row>
    <row r="12" spans="2:15" x14ac:dyDescent="0.25">
      <c r="B12" s="1"/>
      <c r="C12" s="1"/>
      <c r="D12" s="10"/>
      <c r="E12" s="2"/>
      <c r="F12" s="11" t="s">
        <v>8</v>
      </c>
      <c r="G12" s="12">
        <v>2013</v>
      </c>
      <c r="H12" s="13"/>
      <c r="I12" s="3"/>
      <c r="J12" s="2"/>
      <c r="K12" s="2"/>
      <c r="L12" s="2"/>
      <c r="M12" s="2"/>
      <c r="N12" s="2"/>
      <c r="O12" s="2"/>
    </row>
    <row r="13" spans="2:15" x14ac:dyDescent="0.25">
      <c r="B13" s="1"/>
      <c r="C13" s="1"/>
      <c r="D13" s="2"/>
      <c r="E13" s="2"/>
      <c r="F13" s="2"/>
      <c r="G13" s="2"/>
      <c r="H13" s="2"/>
      <c r="I13" s="3"/>
      <c r="J13" s="2"/>
      <c r="K13" s="2"/>
      <c r="L13" s="2"/>
      <c r="M13" s="2"/>
      <c r="N13" s="2"/>
    </row>
    <row r="14" spans="2:15" x14ac:dyDescent="0.25">
      <c r="B14" s="1"/>
      <c r="C14" s="1"/>
      <c r="D14" s="2"/>
      <c r="E14" s="64" t="s">
        <v>9</v>
      </c>
      <c r="F14" s="65"/>
      <c r="G14" s="65"/>
      <c r="H14" s="66"/>
      <c r="I14" s="3"/>
      <c r="J14" s="14"/>
      <c r="K14" s="15" t="s">
        <v>10</v>
      </c>
      <c r="L14" s="15"/>
      <c r="M14" s="16"/>
      <c r="N14" s="3"/>
    </row>
    <row r="15" spans="2:15" ht="26.25" x14ac:dyDescent="0.25">
      <c r="B15" s="17" t="s">
        <v>11</v>
      </c>
      <c r="C15" s="18" t="s">
        <v>12</v>
      </c>
      <c r="D15" s="19" t="s">
        <v>13</v>
      </c>
      <c r="E15" s="17" t="s">
        <v>14</v>
      </c>
      <c r="F15" s="18" t="s">
        <v>15</v>
      </c>
      <c r="G15" s="18" t="s">
        <v>16</v>
      </c>
      <c r="H15" s="17" t="s">
        <v>17</v>
      </c>
      <c r="I15" s="20"/>
      <c r="J15" s="21" t="s">
        <v>14</v>
      </c>
      <c r="K15" s="22" t="s">
        <v>15</v>
      </c>
      <c r="L15" s="22" t="s">
        <v>16</v>
      </c>
      <c r="M15" s="23" t="s">
        <v>17</v>
      </c>
      <c r="N15" s="17" t="s">
        <v>18</v>
      </c>
    </row>
    <row r="16" spans="2:15" x14ac:dyDescent="0.25">
      <c r="B16" s="24">
        <v>12</v>
      </c>
      <c r="C16" s="24">
        <v>1611</v>
      </c>
      <c r="D16" s="52" t="s">
        <v>19</v>
      </c>
      <c r="E16" s="25">
        <f>+'2012'!H16</f>
        <v>476100.41</v>
      </c>
      <c r="F16" s="25">
        <v>15135</v>
      </c>
      <c r="G16" s="25"/>
      <c r="H16" s="26">
        <f>E16+F16+G16</f>
        <v>491235.41</v>
      </c>
      <c r="I16" s="27"/>
      <c r="J16" s="25">
        <f>+'2012'!M16</f>
        <v>-97936.05</v>
      </c>
      <c r="K16" s="25">
        <f>-27620.25-35313.24</f>
        <v>-62933.49</v>
      </c>
      <c r="L16" s="25"/>
      <c r="M16" s="26">
        <f>J16+K16+L16</f>
        <v>-160869.54</v>
      </c>
      <c r="N16" s="29">
        <f>H16+M16</f>
        <v>330365.87</v>
      </c>
    </row>
    <row r="17" spans="2:14" x14ac:dyDescent="0.25">
      <c r="B17" s="24" t="s">
        <v>20</v>
      </c>
      <c r="C17" s="24">
        <v>1612</v>
      </c>
      <c r="D17" s="52" t="s">
        <v>21</v>
      </c>
      <c r="E17" s="25">
        <f>+'2012'!H17</f>
        <v>0</v>
      </c>
      <c r="F17" s="25"/>
      <c r="G17" s="25"/>
      <c r="H17" s="26">
        <f>E17+F17+G17</f>
        <v>0</v>
      </c>
      <c r="I17" s="27"/>
      <c r="J17" s="25">
        <f>+'2012'!M17</f>
        <v>0</v>
      </c>
      <c r="K17" s="25"/>
      <c r="L17" s="25"/>
      <c r="M17" s="26">
        <f>J17+K17+L17</f>
        <v>0</v>
      </c>
      <c r="N17" s="29">
        <f>H17+M17</f>
        <v>0</v>
      </c>
    </row>
    <row r="18" spans="2:14" x14ac:dyDescent="0.25">
      <c r="B18" s="30" t="s">
        <v>22</v>
      </c>
      <c r="C18" s="30">
        <v>1805</v>
      </c>
      <c r="D18" s="53" t="s">
        <v>23</v>
      </c>
      <c r="E18" s="25">
        <f>+'2012'!H18</f>
        <v>7637.88</v>
      </c>
      <c r="F18" s="25">
        <v>0</v>
      </c>
      <c r="G18" s="25"/>
      <c r="H18" s="26">
        <f>E18+F18+G18</f>
        <v>7637.88</v>
      </c>
      <c r="I18" s="27"/>
      <c r="J18" s="25">
        <f>+'2012'!M18</f>
        <v>0</v>
      </c>
      <c r="K18" s="25"/>
      <c r="L18" s="25"/>
      <c r="M18" s="26">
        <f>J18+K18+L18</f>
        <v>0</v>
      </c>
      <c r="N18" s="29">
        <f>H18+M18</f>
        <v>7637.88</v>
      </c>
    </row>
    <row r="19" spans="2:14" x14ac:dyDescent="0.25">
      <c r="B19" s="24">
        <v>47</v>
      </c>
      <c r="C19" s="24">
        <v>1808</v>
      </c>
      <c r="D19" s="54" t="s">
        <v>24</v>
      </c>
      <c r="E19" s="25">
        <f>+'2012'!H19</f>
        <v>0</v>
      </c>
      <c r="F19" s="25"/>
      <c r="G19" s="25"/>
      <c r="H19" s="26">
        <f t="shared" ref="H19:H58" si="0">E19+F19+G19</f>
        <v>0</v>
      </c>
      <c r="I19" s="27"/>
      <c r="J19" s="25">
        <f>+'2012'!M19</f>
        <v>0</v>
      </c>
      <c r="K19" s="25"/>
      <c r="L19" s="25"/>
      <c r="M19" s="26">
        <f t="shared" ref="M19:M55" si="1">J19+K19+L19</f>
        <v>0</v>
      </c>
      <c r="N19" s="29">
        <f t="shared" ref="N19:N58" si="2">H19+M19</f>
        <v>0</v>
      </c>
    </row>
    <row r="20" spans="2:14" x14ac:dyDescent="0.25">
      <c r="B20" s="24">
        <v>13</v>
      </c>
      <c r="C20" s="24">
        <v>1810</v>
      </c>
      <c r="D20" s="54" t="s">
        <v>25</v>
      </c>
      <c r="E20" s="25">
        <f>+'2012'!H20</f>
        <v>0</v>
      </c>
      <c r="F20" s="25"/>
      <c r="G20" s="25"/>
      <c r="H20" s="26">
        <f t="shared" si="0"/>
        <v>0</v>
      </c>
      <c r="I20" s="27"/>
      <c r="J20" s="25">
        <f>+'2012'!M20</f>
        <v>0</v>
      </c>
      <c r="K20" s="25"/>
      <c r="L20" s="25"/>
      <c r="M20" s="26">
        <f t="shared" si="1"/>
        <v>0</v>
      </c>
      <c r="N20" s="29">
        <f t="shared" si="2"/>
        <v>0</v>
      </c>
    </row>
    <row r="21" spans="2:14" x14ac:dyDescent="0.25">
      <c r="B21" s="24">
        <v>47</v>
      </c>
      <c r="C21" s="24">
        <v>1815</v>
      </c>
      <c r="D21" s="54" t="s">
        <v>26</v>
      </c>
      <c r="E21" s="25">
        <f>+'2012'!H21</f>
        <v>0</v>
      </c>
      <c r="F21" s="25"/>
      <c r="G21" s="25"/>
      <c r="H21" s="26">
        <f t="shared" si="0"/>
        <v>0</v>
      </c>
      <c r="I21" s="27"/>
      <c r="J21" s="25">
        <f>+'2012'!M21</f>
        <v>0</v>
      </c>
      <c r="K21" s="25"/>
      <c r="L21" s="25"/>
      <c r="M21" s="26">
        <f t="shared" si="1"/>
        <v>0</v>
      </c>
      <c r="N21" s="29">
        <f t="shared" si="2"/>
        <v>0</v>
      </c>
    </row>
    <row r="22" spans="2:14" x14ac:dyDescent="0.25">
      <c r="B22" s="24">
        <v>47</v>
      </c>
      <c r="C22" s="24">
        <v>1820</v>
      </c>
      <c r="D22" s="52" t="s">
        <v>27</v>
      </c>
      <c r="E22" s="25">
        <f>+'2012'!H22</f>
        <v>850124.96</v>
      </c>
      <c r="F22" s="25">
        <v>0</v>
      </c>
      <c r="G22" s="25"/>
      <c r="H22" s="26">
        <f t="shared" si="0"/>
        <v>850124.96</v>
      </c>
      <c r="I22" s="27"/>
      <c r="J22" s="25">
        <f>+'2012'!M22</f>
        <v>-832111.52</v>
      </c>
      <c r="K22" s="25">
        <v>-835.9</v>
      </c>
      <c r="L22" s="25"/>
      <c r="M22" s="26">
        <f t="shared" si="1"/>
        <v>-832947.42</v>
      </c>
      <c r="N22" s="29">
        <f t="shared" si="2"/>
        <v>17177.539999999921</v>
      </c>
    </row>
    <row r="23" spans="2:14" x14ac:dyDescent="0.25">
      <c r="B23" s="24">
        <v>47</v>
      </c>
      <c r="C23" s="24">
        <v>1825</v>
      </c>
      <c r="D23" s="54" t="s">
        <v>28</v>
      </c>
      <c r="E23" s="25">
        <f>+'2012'!H23</f>
        <v>0</v>
      </c>
      <c r="F23" s="25"/>
      <c r="G23" s="25"/>
      <c r="H23" s="26">
        <f t="shared" si="0"/>
        <v>0</v>
      </c>
      <c r="I23" s="27"/>
      <c r="J23" s="25">
        <f>+'2012'!M23</f>
        <v>0</v>
      </c>
      <c r="K23" s="25"/>
      <c r="L23" s="25"/>
      <c r="M23" s="26">
        <f t="shared" si="1"/>
        <v>0</v>
      </c>
      <c r="N23" s="29">
        <f t="shared" si="2"/>
        <v>0</v>
      </c>
    </row>
    <row r="24" spans="2:14" x14ac:dyDescent="0.25">
      <c r="B24" s="24">
        <v>47</v>
      </c>
      <c r="C24" s="24">
        <v>1830</v>
      </c>
      <c r="D24" s="54" t="s">
        <v>29</v>
      </c>
      <c r="E24" s="25">
        <f>+'2012'!H24</f>
        <v>8647443.540000001</v>
      </c>
      <c r="F24" s="31">
        <v>286820.42</v>
      </c>
      <c r="G24" s="25"/>
      <c r="H24" s="26">
        <f t="shared" si="0"/>
        <v>8934263.9600000009</v>
      </c>
      <c r="I24" s="27"/>
      <c r="J24" s="25">
        <f>+'2012'!M24</f>
        <v>-3997292.1</v>
      </c>
      <c r="K24" s="25">
        <v>-127059.87</v>
      </c>
      <c r="L24" s="25"/>
      <c r="M24" s="26">
        <f t="shared" si="1"/>
        <v>-4124351.97</v>
      </c>
      <c r="N24" s="29">
        <f t="shared" si="2"/>
        <v>4809911.99</v>
      </c>
    </row>
    <row r="25" spans="2:14" x14ac:dyDescent="0.25">
      <c r="B25" s="24">
        <v>47</v>
      </c>
      <c r="C25" s="24">
        <v>1835</v>
      </c>
      <c r="D25" s="54" t="s">
        <v>30</v>
      </c>
      <c r="E25" s="25">
        <f>+'2012'!H25</f>
        <v>7678112.6499999994</v>
      </c>
      <c r="F25" s="25">
        <v>192086.61</v>
      </c>
      <c r="G25" s="25"/>
      <c r="H25" s="26">
        <f t="shared" si="0"/>
        <v>7870199.2599999998</v>
      </c>
      <c r="I25" s="27"/>
      <c r="J25" s="25">
        <f>+'2012'!M25</f>
        <v>-4002787.04</v>
      </c>
      <c r="K25" s="25">
        <v>-72837.740000000005</v>
      </c>
      <c r="L25" s="25"/>
      <c r="M25" s="26">
        <f t="shared" si="1"/>
        <v>-4075624.7800000003</v>
      </c>
      <c r="N25" s="29">
        <f t="shared" si="2"/>
        <v>3794574.4799999995</v>
      </c>
    </row>
    <row r="26" spans="2:14" x14ac:dyDescent="0.25">
      <c r="B26" s="24">
        <v>47</v>
      </c>
      <c r="C26" s="24">
        <v>1840</v>
      </c>
      <c r="D26" s="54" t="s">
        <v>31</v>
      </c>
      <c r="E26" s="25">
        <f>+'2012'!H26</f>
        <v>4396355.1399999997</v>
      </c>
      <c r="F26" s="25">
        <v>284762.55</v>
      </c>
      <c r="G26" s="25"/>
      <c r="H26" s="26">
        <f t="shared" si="0"/>
        <v>4681117.6899999995</v>
      </c>
      <c r="I26" s="27"/>
      <c r="J26" s="25">
        <f>+'2012'!M26</f>
        <v>-1990198.84</v>
      </c>
      <c r="K26" s="25">
        <v>-91037.64</v>
      </c>
      <c r="L26" s="25"/>
      <c r="M26" s="26">
        <f t="shared" si="1"/>
        <v>-2081236.48</v>
      </c>
      <c r="N26" s="29">
        <f t="shared" si="2"/>
        <v>2599881.2099999995</v>
      </c>
    </row>
    <row r="27" spans="2:14" x14ac:dyDescent="0.25">
      <c r="B27" s="24">
        <v>47</v>
      </c>
      <c r="C27" s="24">
        <v>1845</v>
      </c>
      <c r="D27" s="54" t="s">
        <v>32</v>
      </c>
      <c r="E27" s="25">
        <f>+'2012'!H27</f>
        <v>8576945.7200000007</v>
      </c>
      <c r="F27" s="25">
        <v>314372.51</v>
      </c>
      <c r="G27" s="25"/>
      <c r="H27" s="26">
        <f t="shared" si="0"/>
        <v>8891318.2300000004</v>
      </c>
      <c r="I27" s="27"/>
      <c r="J27" s="25">
        <f>+'2012'!M27</f>
        <v>-3891349.8699999996</v>
      </c>
      <c r="K27" s="25">
        <v>-149699.38</v>
      </c>
      <c r="L27" s="25"/>
      <c r="M27" s="26">
        <f t="shared" si="1"/>
        <v>-4041049.2499999995</v>
      </c>
      <c r="N27" s="29">
        <f t="shared" si="2"/>
        <v>4850268.9800000004</v>
      </c>
    </row>
    <row r="28" spans="2:14" x14ac:dyDescent="0.25">
      <c r="B28" s="24">
        <v>47</v>
      </c>
      <c r="C28" s="24">
        <v>1850</v>
      </c>
      <c r="D28" s="54" t="s">
        <v>33</v>
      </c>
      <c r="E28" s="25">
        <f>+'2012'!H28</f>
        <v>9491923.6199999992</v>
      </c>
      <c r="F28" s="25">
        <f>271743.59+75678.16</f>
        <v>347421.75</v>
      </c>
      <c r="G28" s="25"/>
      <c r="H28" s="26">
        <f t="shared" si="0"/>
        <v>9839345.3699999992</v>
      </c>
      <c r="I28" s="27"/>
      <c r="J28" s="25">
        <f>+'2012'!M28</f>
        <v>-5042515.4000000004</v>
      </c>
      <c r="K28" s="25">
        <f>-50145.36-107648.53</f>
        <v>-157793.89000000001</v>
      </c>
      <c r="L28" s="25"/>
      <c r="M28" s="26">
        <f t="shared" si="1"/>
        <v>-5200309.29</v>
      </c>
      <c r="N28" s="29">
        <f t="shared" si="2"/>
        <v>4639036.0799999991</v>
      </c>
    </row>
    <row r="29" spans="2:14" x14ac:dyDescent="0.25">
      <c r="B29" s="24">
        <v>47</v>
      </c>
      <c r="C29" s="24">
        <v>1855</v>
      </c>
      <c r="D29" s="54" t="s">
        <v>34</v>
      </c>
      <c r="E29" s="25">
        <f>+'2012'!H29</f>
        <v>5363391.3600000003</v>
      </c>
      <c r="F29" s="25">
        <f>92393.69+54237.77</f>
        <v>146631.46</v>
      </c>
      <c r="G29" s="25"/>
      <c r="H29" s="26">
        <f t="shared" si="0"/>
        <v>5510022.8200000003</v>
      </c>
      <c r="I29" s="27"/>
      <c r="J29" s="25">
        <f>+'2012'!M29</f>
        <v>-2423491.23</v>
      </c>
      <c r="K29" s="25">
        <f>-62632.31-28958.51</f>
        <v>-91590.819999999992</v>
      </c>
      <c r="L29" s="25"/>
      <c r="M29" s="26">
        <f t="shared" si="1"/>
        <v>-2515082.0499999998</v>
      </c>
      <c r="N29" s="29">
        <f t="shared" si="2"/>
        <v>2994940.7700000005</v>
      </c>
    </row>
    <row r="30" spans="2:14" x14ac:dyDescent="0.25">
      <c r="B30" s="24">
        <v>47</v>
      </c>
      <c r="C30" s="24">
        <v>1860</v>
      </c>
      <c r="D30" s="54" t="s">
        <v>35</v>
      </c>
      <c r="E30" s="25">
        <f>+'2012'!H30</f>
        <v>2445881.3799999994</v>
      </c>
      <c r="F30" s="25">
        <v>456.3</v>
      </c>
      <c r="G30" s="25"/>
      <c r="H30" s="26">
        <f t="shared" si="0"/>
        <v>2446337.6799999992</v>
      </c>
      <c r="I30" s="27"/>
      <c r="J30" s="25">
        <f>+'2012'!M30</f>
        <v>-1595286.95</v>
      </c>
      <c r="K30" s="25">
        <f>-65451.01-7065.96-2385.3</f>
        <v>-74902.27</v>
      </c>
      <c r="L30" s="25"/>
      <c r="M30" s="26">
        <f t="shared" si="1"/>
        <v>-1670189.22</v>
      </c>
      <c r="N30" s="29">
        <f t="shared" si="2"/>
        <v>776148.45999999926</v>
      </c>
    </row>
    <row r="31" spans="2:14" x14ac:dyDescent="0.25">
      <c r="B31" s="30">
        <v>47</v>
      </c>
      <c r="C31" s="30">
        <v>1860</v>
      </c>
      <c r="D31" s="53" t="s">
        <v>36</v>
      </c>
      <c r="E31" s="25">
        <f>+'2012'!H31</f>
        <v>3100868.84</v>
      </c>
      <c r="F31" s="25">
        <v>46474.95</v>
      </c>
      <c r="G31" s="25"/>
      <c r="H31" s="26">
        <f t="shared" si="0"/>
        <v>3147343.79</v>
      </c>
      <c r="I31" s="27"/>
      <c r="J31" s="25">
        <f>+'2012'!M31</f>
        <v>-571776.51</v>
      </c>
      <c r="K31" s="25">
        <v>-209822.92</v>
      </c>
      <c r="L31" s="25"/>
      <c r="M31" s="26">
        <f t="shared" si="1"/>
        <v>-781599.43</v>
      </c>
      <c r="N31" s="29">
        <f t="shared" si="2"/>
        <v>2365744.36</v>
      </c>
    </row>
    <row r="32" spans="2:14" x14ac:dyDescent="0.25">
      <c r="B32" s="30" t="s">
        <v>22</v>
      </c>
      <c r="C32" s="30">
        <v>1905</v>
      </c>
      <c r="D32" s="53" t="s">
        <v>23</v>
      </c>
      <c r="E32" s="25">
        <f>+'2012'!H32</f>
        <v>174187.53</v>
      </c>
      <c r="F32" s="25"/>
      <c r="G32" s="25"/>
      <c r="H32" s="26">
        <f t="shared" si="0"/>
        <v>174187.53</v>
      </c>
      <c r="I32" s="27"/>
      <c r="J32" s="25">
        <f>+'2012'!M32</f>
        <v>0</v>
      </c>
      <c r="K32" s="25"/>
      <c r="L32" s="25"/>
      <c r="M32" s="26">
        <f t="shared" si="1"/>
        <v>0</v>
      </c>
      <c r="N32" s="29">
        <f t="shared" si="2"/>
        <v>174187.53</v>
      </c>
    </row>
    <row r="33" spans="2:14" x14ac:dyDescent="0.25">
      <c r="B33" s="24">
        <v>47</v>
      </c>
      <c r="C33" s="24">
        <v>1908</v>
      </c>
      <c r="D33" s="54" t="s">
        <v>37</v>
      </c>
      <c r="E33" s="25">
        <f>+'2012'!H33</f>
        <v>2400743.02</v>
      </c>
      <c r="F33" s="25">
        <f>11302.49+6670.85</f>
        <v>17973.34</v>
      </c>
      <c r="G33" s="25"/>
      <c r="H33" s="26">
        <f t="shared" si="0"/>
        <v>2418716.36</v>
      </c>
      <c r="I33" s="27"/>
      <c r="J33" s="25">
        <f>+'2012'!M33</f>
        <v>-937177.69</v>
      </c>
      <c r="K33" s="25">
        <f>-35463.5-2362.76</f>
        <v>-37826.26</v>
      </c>
      <c r="L33" s="25"/>
      <c r="M33" s="26">
        <f t="shared" si="1"/>
        <v>-975003.95</v>
      </c>
      <c r="N33" s="29">
        <f t="shared" si="2"/>
        <v>1443712.41</v>
      </c>
    </row>
    <row r="34" spans="2:14" x14ac:dyDescent="0.25">
      <c r="B34" s="24">
        <v>13</v>
      </c>
      <c r="C34" s="24">
        <v>1910</v>
      </c>
      <c r="D34" s="54" t="s">
        <v>25</v>
      </c>
      <c r="E34" s="25">
        <f>+'2012'!H34</f>
        <v>0</v>
      </c>
      <c r="F34" s="25"/>
      <c r="G34" s="25"/>
      <c r="H34" s="26">
        <f t="shared" si="0"/>
        <v>0</v>
      </c>
      <c r="I34" s="27"/>
      <c r="J34" s="25">
        <f>+'2012'!M34</f>
        <v>0</v>
      </c>
      <c r="K34" s="25"/>
      <c r="L34" s="25"/>
      <c r="M34" s="26">
        <f t="shared" si="1"/>
        <v>0</v>
      </c>
      <c r="N34" s="29">
        <f t="shared" si="2"/>
        <v>0</v>
      </c>
    </row>
    <row r="35" spans="2:14" x14ac:dyDescent="0.25">
      <c r="B35" s="24">
        <v>8</v>
      </c>
      <c r="C35" s="24">
        <v>1915</v>
      </c>
      <c r="D35" s="54" t="s">
        <v>38</v>
      </c>
      <c r="E35" s="25">
        <f>+'2012'!H35</f>
        <v>71936.87</v>
      </c>
      <c r="F35" s="25">
        <v>0</v>
      </c>
      <c r="G35" s="25"/>
      <c r="H35" s="26">
        <f t="shared" si="0"/>
        <v>71936.87</v>
      </c>
      <c r="I35" s="27"/>
      <c r="J35" s="25">
        <f>+'2012'!M35</f>
        <v>-7193.64</v>
      </c>
      <c r="K35" s="25">
        <v>-7193.64</v>
      </c>
      <c r="L35" s="25"/>
      <c r="M35" s="26">
        <f t="shared" si="1"/>
        <v>-14387.28</v>
      </c>
      <c r="N35" s="29">
        <f t="shared" si="2"/>
        <v>57549.59</v>
      </c>
    </row>
    <row r="36" spans="2:14" x14ac:dyDescent="0.25">
      <c r="B36" s="24">
        <v>8</v>
      </c>
      <c r="C36" s="24">
        <v>1915</v>
      </c>
      <c r="D36" s="54" t="s">
        <v>39</v>
      </c>
      <c r="E36" s="25">
        <f>+'2012'!H36</f>
        <v>0</v>
      </c>
      <c r="F36" s="25"/>
      <c r="G36" s="25"/>
      <c r="H36" s="26">
        <f t="shared" si="0"/>
        <v>0</v>
      </c>
      <c r="I36" s="27"/>
      <c r="J36" s="25">
        <f>+'2012'!M36</f>
        <v>0</v>
      </c>
      <c r="K36" s="25"/>
      <c r="L36" s="25"/>
      <c r="M36" s="26">
        <f t="shared" si="1"/>
        <v>0</v>
      </c>
      <c r="N36" s="29">
        <f t="shared" si="2"/>
        <v>0</v>
      </c>
    </row>
    <row r="37" spans="2:14" x14ac:dyDescent="0.25">
      <c r="B37" s="24">
        <v>10</v>
      </c>
      <c r="C37" s="24">
        <v>1920</v>
      </c>
      <c r="D37" s="54" t="s">
        <v>40</v>
      </c>
      <c r="E37" s="25">
        <f>+'2012'!H37</f>
        <v>136793.63</v>
      </c>
      <c r="F37" s="25">
        <v>165763.17000000001</v>
      </c>
      <c r="G37" s="25"/>
      <c r="H37" s="26">
        <f t="shared" si="0"/>
        <v>302556.80000000005</v>
      </c>
      <c r="I37" s="27"/>
      <c r="J37" s="25">
        <f>+'2012'!M37</f>
        <v>-40378.550000000003</v>
      </c>
      <c r="K37" s="25">
        <v>-60511.34</v>
      </c>
      <c r="L37" s="25"/>
      <c r="M37" s="26">
        <f t="shared" si="1"/>
        <v>-100889.89</v>
      </c>
      <c r="N37" s="29">
        <f t="shared" si="2"/>
        <v>201666.91000000003</v>
      </c>
    </row>
    <row r="38" spans="2:14" x14ac:dyDescent="0.25">
      <c r="B38" s="24">
        <v>45</v>
      </c>
      <c r="C38" s="32">
        <v>1920</v>
      </c>
      <c r="D38" s="52" t="s">
        <v>41</v>
      </c>
      <c r="E38" s="25">
        <f>+'2012'!H38</f>
        <v>0</v>
      </c>
      <c r="F38" s="25"/>
      <c r="G38" s="25"/>
      <c r="H38" s="26">
        <f t="shared" si="0"/>
        <v>0</v>
      </c>
      <c r="I38" s="27"/>
      <c r="J38" s="25">
        <f>+'2012'!M38</f>
        <v>0</v>
      </c>
      <c r="K38" s="25"/>
      <c r="L38" s="25"/>
      <c r="M38" s="26">
        <f t="shared" si="1"/>
        <v>0</v>
      </c>
      <c r="N38" s="29">
        <f t="shared" si="2"/>
        <v>0</v>
      </c>
    </row>
    <row r="39" spans="2:14" x14ac:dyDescent="0.25">
      <c r="B39" s="24">
        <v>45.1</v>
      </c>
      <c r="C39" s="32">
        <v>1920</v>
      </c>
      <c r="D39" s="52" t="s">
        <v>42</v>
      </c>
      <c r="E39" s="25">
        <f>+'2012'!H39</f>
        <v>0</v>
      </c>
      <c r="F39" s="25"/>
      <c r="G39" s="25"/>
      <c r="H39" s="26">
        <f t="shared" si="0"/>
        <v>0</v>
      </c>
      <c r="I39" s="27"/>
      <c r="J39" s="25">
        <f>+'2012'!M39</f>
        <v>0</v>
      </c>
      <c r="K39" s="25"/>
      <c r="L39" s="25"/>
      <c r="M39" s="26">
        <f t="shared" si="1"/>
        <v>0</v>
      </c>
      <c r="N39" s="29">
        <f t="shared" si="2"/>
        <v>0</v>
      </c>
    </row>
    <row r="40" spans="2:14" x14ac:dyDescent="0.25">
      <c r="B40" s="24">
        <v>10</v>
      </c>
      <c r="C40" s="24">
        <v>1930</v>
      </c>
      <c r="D40" s="54" t="s">
        <v>43</v>
      </c>
      <c r="E40" s="25">
        <f>+'2012'!H40</f>
        <v>679340</v>
      </c>
      <c r="F40" s="25">
        <v>247083.48</v>
      </c>
      <c r="G40" s="25">
        <v>-38000</v>
      </c>
      <c r="H40" s="26">
        <f t="shared" si="0"/>
        <v>888423.48</v>
      </c>
      <c r="I40" s="27"/>
      <c r="J40" s="25">
        <f>+'2012'!M40</f>
        <v>-136811.04</v>
      </c>
      <c r="K40" s="25">
        <v>-85343.27</v>
      </c>
      <c r="L40" s="25">
        <v>7600</v>
      </c>
      <c r="M40" s="26">
        <f t="shared" si="1"/>
        <v>-214554.31</v>
      </c>
      <c r="N40" s="29">
        <f t="shared" si="2"/>
        <v>673869.16999999993</v>
      </c>
    </row>
    <row r="41" spans="2:14" x14ac:dyDescent="0.25">
      <c r="B41" s="24">
        <v>8</v>
      </c>
      <c r="C41" s="24">
        <v>1935</v>
      </c>
      <c r="D41" s="54" t="s">
        <v>44</v>
      </c>
      <c r="E41" s="25">
        <f>+'2012'!H41</f>
        <v>0</v>
      </c>
      <c r="F41" s="25"/>
      <c r="G41" s="25"/>
      <c r="H41" s="26">
        <f t="shared" si="0"/>
        <v>0</v>
      </c>
      <c r="I41" s="27"/>
      <c r="J41" s="25">
        <f>+'2012'!M41</f>
        <v>0</v>
      </c>
      <c r="K41" s="25"/>
      <c r="L41" s="25"/>
      <c r="M41" s="26">
        <f t="shared" si="1"/>
        <v>0</v>
      </c>
      <c r="N41" s="29">
        <f t="shared" si="2"/>
        <v>0</v>
      </c>
    </row>
    <row r="42" spans="2:14" x14ac:dyDescent="0.25">
      <c r="B42" s="24">
        <v>8</v>
      </c>
      <c r="C42" s="24">
        <v>1940</v>
      </c>
      <c r="D42" s="54" t="s">
        <v>45</v>
      </c>
      <c r="E42" s="25">
        <f>+'2012'!H42</f>
        <v>377238.9</v>
      </c>
      <c r="F42" s="25">
        <v>22888.400000000001</v>
      </c>
      <c r="G42" s="25"/>
      <c r="H42" s="26">
        <f t="shared" si="0"/>
        <v>400127.30000000005</v>
      </c>
      <c r="I42" s="27"/>
      <c r="J42" s="25">
        <f>+'2012'!M42</f>
        <v>-43345.89</v>
      </c>
      <c r="K42" s="25">
        <v>-40012.730000000003</v>
      </c>
      <c r="L42" s="25"/>
      <c r="M42" s="26">
        <f t="shared" si="1"/>
        <v>-83358.62</v>
      </c>
      <c r="N42" s="29">
        <f t="shared" si="2"/>
        <v>316768.68000000005</v>
      </c>
    </row>
    <row r="43" spans="2:14" x14ac:dyDescent="0.25">
      <c r="B43" s="24">
        <v>8</v>
      </c>
      <c r="C43" s="24">
        <v>1945</v>
      </c>
      <c r="D43" s="54" t="s">
        <v>46</v>
      </c>
      <c r="E43" s="25">
        <f>+'2012'!H43</f>
        <v>0</v>
      </c>
      <c r="F43" s="25"/>
      <c r="G43" s="25"/>
      <c r="H43" s="26">
        <f t="shared" si="0"/>
        <v>0</v>
      </c>
      <c r="I43" s="27"/>
      <c r="J43" s="25">
        <f>+'2012'!M43</f>
        <v>0</v>
      </c>
      <c r="K43" s="25"/>
      <c r="L43" s="25"/>
      <c r="M43" s="26">
        <f t="shared" si="1"/>
        <v>0</v>
      </c>
      <c r="N43" s="29">
        <f t="shared" si="2"/>
        <v>0</v>
      </c>
    </row>
    <row r="44" spans="2:14" x14ac:dyDescent="0.25">
      <c r="B44" s="24">
        <v>8</v>
      </c>
      <c r="C44" s="24">
        <v>1950</v>
      </c>
      <c r="D44" s="54" t="s">
        <v>47</v>
      </c>
      <c r="E44" s="25">
        <f>+'2012'!H44</f>
        <v>0</v>
      </c>
      <c r="F44" s="25"/>
      <c r="G44" s="25"/>
      <c r="H44" s="26">
        <f t="shared" si="0"/>
        <v>0</v>
      </c>
      <c r="I44" s="27"/>
      <c r="J44" s="25">
        <f>+'2012'!M44</f>
        <v>0</v>
      </c>
      <c r="K44" s="25"/>
      <c r="L44" s="25"/>
      <c r="M44" s="26">
        <f t="shared" si="1"/>
        <v>0</v>
      </c>
      <c r="N44" s="29">
        <f t="shared" si="2"/>
        <v>0</v>
      </c>
    </row>
    <row r="45" spans="2:14" x14ac:dyDescent="0.25">
      <c r="B45" s="24">
        <v>8</v>
      </c>
      <c r="C45" s="24">
        <v>1955</v>
      </c>
      <c r="D45" s="54" t="s">
        <v>48</v>
      </c>
      <c r="E45" s="25">
        <f>+'2012'!H45</f>
        <v>12465.77</v>
      </c>
      <c r="F45" s="25">
        <v>0</v>
      </c>
      <c r="G45" s="25"/>
      <c r="H45" s="26">
        <f t="shared" si="0"/>
        <v>12465.77</v>
      </c>
      <c r="I45" s="27"/>
      <c r="J45" s="25">
        <f>+'2012'!M45</f>
        <v>-2493.15</v>
      </c>
      <c r="K45" s="25">
        <v>-2493.15</v>
      </c>
      <c r="L45" s="25"/>
      <c r="M45" s="26">
        <f t="shared" si="1"/>
        <v>-4986.3</v>
      </c>
      <c r="N45" s="29">
        <f t="shared" si="2"/>
        <v>7479.47</v>
      </c>
    </row>
    <row r="46" spans="2:14" x14ac:dyDescent="0.25">
      <c r="B46" s="34">
        <v>8</v>
      </c>
      <c r="C46" s="34">
        <v>1955</v>
      </c>
      <c r="D46" s="55" t="s">
        <v>49</v>
      </c>
      <c r="E46" s="25">
        <f>+'2012'!H46</f>
        <v>0</v>
      </c>
      <c r="F46" s="25"/>
      <c r="G46" s="25"/>
      <c r="H46" s="26">
        <f t="shared" si="0"/>
        <v>0</v>
      </c>
      <c r="I46" s="27"/>
      <c r="J46" s="25">
        <f>+'2012'!M46</f>
        <v>0</v>
      </c>
      <c r="K46" s="25"/>
      <c r="L46" s="25"/>
      <c r="M46" s="26">
        <f t="shared" si="1"/>
        <v>0</v>
      </c>
      <c r="N46" s="29">
        <f t="shared" si="2"/>
        <v>0</v>
      </c>
    </row>
    <row r="47" spans="2:14" x14ac:dyDescent="0.25">
      <c r="B47" s="32">
        <v>8</v>
      </c>
      <c r="C47" s="32">
        <v>1960</v>
      </c>
      <c r="D47" s="52" t="s">
        <v>50</v>
      </c>
      <c r="E47" s="25">
        <f>+'2012'!H47</f>
        <v>200000</v>
      </c>
      <c r="F47" s="25">
        <v>0</v>
      </c>
      <c r="G47" s="25"/>
      <c r="H47" s="26">
        <f t="shared" si="0"/>
        <v>200000</v>
      </c>
      <c r="I47" s="27"/>
      <c r="J47" s="25">
        <f>+'2012'!M47</f>
        <v>-13333.33</v>
      </c>
      <c r="K47" s="25">
        <v>-13333.33</v>
      </c>
      <c r="L47" s="25"/>
      <c r="M47" s="26">
        <f t="shared" si="1"/>
        <v>-26666.66</v>
      </c>
      <c r="N47" s="29">
        <f t="shared" si="2"/>
        <v>173333.34</v>
      </c>
    </row>
    <row r="48" spans="2:14" x14ac:dyDescent="0.25">
      <c r="B48" s="1">
        <v>47</v>
      </c>
      <c r="C48" s="32">
        <v>1970</v>
      </c>
      <c r="D48" s="54" t="s">
        <v>51</v>
      </c>
      <c r="E48" s="25">
        <f>+'2012'!H48</f>
        <v>0</v>
      </c>
      <c r="F48" s="25"/>
      <c r="G48" s="25"/>
      <c r="H48" s="26">
        <f t="shared" si="0"/>
        <v>0</v>
      </c>
      <c r="I48" s="27"/>
      <c r="J48" s="25">
        <f>+'2012'!M48</f>
        <v>0</v>
      </c>
      <c r="K48" s="25"/>
      <c r="L48" s="25"/>
      <c r="M48" s="26">
        <f t="shared" si="1"/>
        <v>0</v>
      </c>
      <c r="N48" s="29">
        <f t="shared" si="2"/>
        <v>0</v>
      </c>
    </row>
    <row r="49" spans="2:14" x14ac:dyDescent="0.25">
      <c r="B49" s="24">
        <v>47</v>
      </c>
      <c r="C49" s="24">
        <v>1975</v>
      </c>
      <c r="D49" s="54" t="s">
        <v>52</v>
      </c>
      <c r="E49" s="25">
        <f>+'2012'!H49</f>
        <v>0</v>
      </c>
      <c r="F49" s="25"/>
      <c r="G49" s="25"/>
      <c r="H49" s="26">
        <f t="shared" si="0"/>
        <v>0</v>
      </c>
      <c r="I49" s="27"/>
      <c r="J49" s="25">
        <f>+'2012'!M49</f>
        <v>0</v>
      </c>
      <c r="K49" s="25"/>
      <c r="L49" s="25"/>
      <c r="M49" s="26">
        <f t="shared" si="1"/>
        <v>0</v>
      </c>
      <c r="N49" s="29">
        <f t="shared" si="2"/>
        <v>0</v>
      </c>
    </row>
    <row r="50" spans="2:14" x14ac:dyDescent="0.25">
      <c r="B50" s="24">
        <v>47</v>
      </c>
      <c r="C50" s="24">
        <v>1980</v>
      </c>
      <c r="D50" s="54" t="s">
        <v>53</v>
      </c>
      <c r="E50" s="25">
        <f>+'2012'!H50</f>
        <v>455908.73</v>
      </c>
      <c r="F50" s="25">
        <v>69794.850000000006</v>
      </c>
      <c r="G50" s="25"/>
      <c r="H50" s="26">
        <f t="shared" si="0"/>
        <v>525703.57999999996</v>
      </c>
      <c r="I50" s="27"/>
      <c r="J50" s="25">
        <f>+'2012'!M50</f>
        <v>-63483.09</v>
      </c>
      <c r="K50" s="25">
        <f>-5261.31-31180.16</f>
        <v>-36441.47</v>
      </c>
      <c r="L50" s="25"/>
      <c r="M50" s="26">
        <f t="shared" si="1"/>
        <v>-99924.56</v>
      </c>
      <c r="N50" s="29">
        <f t="shared" si="2"/>
        <v>425779.01999999996</v>
      </c>
    </row>
    <row r="51" spans="2:14" x14ac:dyDescent="0.25">
      <c r="B51" s="24">
        <v>47</v>
      </c>
      <c r="C51" s="24">
        <v>1985</v>
      </c>
      <c r="D51" s="54" t="s">
        <v>54</v>
      </c>
      <c r="E51" s="25">
        <f>+'2012'!H51</f>
        <v>0</v>
      </c>
      <c r="F51" s="25"/>
      <c r="G51" s="25"/>
      <c r="H51" s="26">
        <f t="shared" si="0"/>
        <v>0</v>
      </c>
      <c r="I51" s="27"/>
      <c r="J51" s="25">
        <f>+'2012'!M51</f>
        <v>0</v>
      </c>
      <c r="K51" s="25"/>
      <c r="L51" s="25"/>
      <c r="M51" s="26">
        <f t="shared" si="1"/>
        <v>0</v>
      </c>
      <c r="N51" s="29">
        <f t="shared" si="2"/>
        <v>0</v>
      </c>
    </row>
    <row r="52" spans="2:14" x14ac:dyDescent="0.25">
      <c r="B52" s="1">
        <v>47</v>
      </c>
      <c r="C52" s="24">
        <v>1990</v>
      </c>
      <c r="D52" s="35" t="s">
        <v>55</v>
      </c>
      <c r="E52" s="25">
        <f>+'2012'!H52</f>
        <v>0</v>
      </c>
      <c r="F52" s="25"/>
      <c r="G52" s="25"/>
      <c r="H52" s="26">
        <f t="shared" si="0"/>
        <v>0</v>
      </c>
      <c r="I52" s="27"/>
      <c r="J52" s="25">
        <f>+'2012'!M52</f>
        <v>0</v>
      </c>
      <c r="K52" s="25"/>
      <c r="L52" s="25"/>
      <c r="M52" s="26">
        <f t="shared" si="1"/>
        <v>0</v>
      </c>
      <c r="N52" s="29">
        <f t="shared" si="2"/>
        <v>0</v>
      </c>
    </row>
    <row r="53" spans="2:14" x14ac:dyDescent="0.25">
      <c r="B53" s="24">
        <v>47</v>
      </c>
      <c r="C53" s="24">
        <v>1995</v>
      </c>
      <c r="D53" s="54" t="s">
        <v>56</v>
      </c>
      <c r="E53" s="25">
        <f>+'2012'!H53</f>
        <v>-7501524.9899999993</v>
      </c>
      <c r="F53" s="25">
        <v>-596143.78</v>
      </c>
      <c r="G53" s="25"/>
      <c r="H53" s="26">
        <f t="shared" si="0"/>
        <v>-8097668.7699999996</v>
      </c>
      <c r="I53" s="27"/>
      <c r="J53" s="25">
        <f>+'2012'!M53</f>
        <v>2138451.56</v>
      </c>
      <c r="K53" s="25">
        <v>177960.78</v>
      </c>
      <c r="L53" s="25"/>
      <c r="M53" s="26">
        <f t="shared" si="1"/>
        <v>2316412.34</v>
      </c>
      <c r="N53" s="29">
        <f t="shared" si="2"/>
        <v>-5781256.4299999997</v>
      </c>
    </row>
    <row r="54" spans="2:14" x14ac:dyDescent="0.25">
      <c r="B54" s="36"/>
      <c r="C54" s="36" t="s">
        <v>57</v>
      </c>
      <c r="D54" s="56"/>
      <c r="E54" s="25">
        <f>+'2011'!H54</f>
        <v>0</v>
      </c>
      <c r="F54" s="25"/>
      <c r="G54" s="25"/>
      <c r="H54" s="26">
        <f t="shared" si="0"/>
        <v>0</v>
      </c>
      <c r="I54" s="3"/>
      <c r="J54" s="25">
        <f>+'2012'!M54</f>
        <v>0</v>
      </c>
      <c r="K54" s="25"/>
      <c r="L54" s="25"/>
      <c r="M54" s="26">
        <f t="shared" si="1"/>
        <v>0</v>
      </c>
      <c r="N54" s="29">
        <f t="shared" si="2"/>
        <v>0</v>
      </c>
    </row>
    <row r="55" spans="2:14" x14ac:dyDescent="0.25">
      <c r="B55" s="36"/>
      <c r="C55" s="36"/>
      <c r="D55" s="56"/>
      <c r="E55" s="38"/>
      <c r="F55" s="38"/>
      <c r="G55" s="38"/>
      <c r="H55" s="26">
        <f t="shared" si="0"/>
        <v>0</v>
      </c>
      <c r="I55" s="3"/>
      <c r="J55" s="38"/>
      <c r="K55" s="38"/>
      <c r="L55" s="38"/>
      <c r="M55" s="26">
        <f t="shared" si="1"/>
        <v>0</v>
      </c>
      <c r="N55" s="29">
        <f t="shared" si="2"/>
        <v>0</v>
      </c>
    </row>
    <row r="56" spans="2:14" x14ac:dyDescent="0.25">
      <c r="B56" s="36"/>
      <c r="C56" s="36"/>
      <c r="D56" s="57" t="s">
        <v>58</v>
      </c>
      <c r="E56" s="40">
        <f>SUM(E16:E55)</f>
        <v>48041874.960000001</v>
      </c>
      <c r="F56" s="40">
        <f t="shared" ref="F56:H56" si="3">SUM(F16:F55)</f>
        <v>1561521.0099999995</v>
      </c>
      <c r="G56" s="40">
        <f t="shared" si="3"/>
        <v>-38000</v>
      </c>
      <c r="H56" s="40">
        <f t="shared" si="3"/>
        <v>49565395.969999984</v>
      </c>
      <c r="I56" s="40"/>
      <c r="J56" s="40">
        <f>SUM(J16:J55)</f>
        <v>-23550510.330000002</v>
      </c>
      <c r="K56" s="40">
        <f t="shared" ref="K56:N56" si="4">SUM(K16:K55)</f>
        <v>-1143708.3299999998</v>
      </c>
      <c r="L56" s="40">
        <f t="shared" si="4"/>
        <v>7600</v>
      </c>
      <c r="M56" s="40">
        <f t="shared" si="4"/>
        <v>-24686618.66</v>
      </c>
      <c r="N56" s="40">
        <f t="shared" si="4"/>
        <v>24878777.309999995</v>
      </c>
    </row>
    <row r="57" spans="2:14" x14ac:dyDescent="0.25">
      <c r="B57" s="36"/>
      <c r="C57" s="36"/>
      <c r="D57" s="58" t="s">
        <v>59</v>
      </c>
      <c r="E57" s="38"/>
      <c r="F57" s="38"/>
      <c r="G57" s="38"/>
      <c r="H57" s="26">
        <f t="shared" ref="H57" si="5">E57+F57+G57</f>
        <v>0</v>
      </c>
      <c r="I57" s="3"/>
      <c r="J57" s="38"/>
      <c r="K57" s="38"/>
      <c r="L57" s="38"/>
      <c r="M57" s="26">
        <f t="shared" ref="M57:M58" si="6">J57+K57+L57</f>
        <v>0</v>
      </c>
      <c r="N57" s="29">
        <f t="shared" ref="N57" si="7">H57+M57</f>
        <v>0</v>
      </c>
    </row>
    <row r="58" spans="2:14" x14ac:dyDescent="0.25">
      <c r="B58" s="36"/>
      <c r="C58" s="36"/>
      <c r="D58" s="59" t="s">
        <v>60</v>
      </c>
      <c r="E58" s="38"/>
      <c r="F58" s="38"/>
      <c r="G58" s="38"/>
      <c r="H58" s="26">
        <f t="shared" si="0"/>
        <v>0</v>
      </c>
      <c r="I58" s="3"/>
      <c r="J58" s="38"/>
      <c r="K58" s="38"/>
      <c r="L58" s="38"/>
      <c r="M58" s="26">
        <f t="shared" si="6"/>
        <v>0</v>
      </c>
      <c r="N58" s="29">
        <f t="shared" si="2"/>
        <v>0</v>
      </c>
    </row>
    <row r="59" spans="2:14" x14ac:dyDescent="0.25">
      <c r="B59" s="36"/>
      <c r="C59" s="36"/>
      <c r="D59" s="39" t="s">
        <v>61</v>
      </c>
      <c r="E59" s="40">
        <f>SUM(E56:E58)</f>
        <v>48041874.960000001</v>
      </c>
      <c r="F59" s="40">
        <f t="shared" ref="F59:H59" si="8">SUM(F56:F58)</f>
        <v>1561521.0099999995</v>
      </c>
      <c r="G59" s="40">
        <f t="shared" si="8"/>
        <v>-38000</v>
      </c>
      <c r="H59" s="40">
        <f t="shared" si="8"/>
        <v>49565395.969999984</v>
      </c>
      <c r="I59" s="40"/>
      <c r="J59" s="40">
        <f t="shared" ref="J59:N59" si="9">SUM(J56:J58)</f>
        <v>-23550510.330000002</v>
      </c>
      <c r="K59" s="40">
        <f t="shared" si="9"/>
        <v>-1143708.3299999998</v>
      </c>
      <c r="L59" s="40">
        <f t="shared" si="9"/>
        <v>7600</v>
      </c>
      <c r="M59" s="40">
        <f t="shared" si="9"/>
        <v>-24686618.66</v>
      </c>
      <c r="N59" s="40">
        <f t="shared" si="9"/>
        <v>24878777.309999995</v>
      </c>
    </row>
    <row r="60" spans="2:14" x14ac:dyDescent="0.25">
      <c r="B60" s="36"/>
      <c r="C60" s="36"/>
      <c r="D60" s="67" t="s">
        <v>62</v>
      </c>
      <c r="E60" s="68"/>
      <c r="F60" s="68"/>
      <c r="G60" s="68"/>
      <c r="H60" s="68"/>
      <c r="I60" s="68"/>
      <c r="J60" s="69"/>
      <c r="K60" s="38"/>
      <c r="L60" s="41"/>
      <c r="M60" s="42"/>
      <c r="N60" s="43"/>
    </row>
    <row r="61" spans="2:14" x14ac:dyDescent="0.25">
      <c r="B61" s="36"/>
      <c r="C61" s="36"/>
      <c r="D61" s="67" t="s">
        <v>63</v>
      </c>
      <c r="E61" s="68"/>
      <c r="F61" s="68"/>
      <c r="G61" s="68"/>
      <c r="H61" s="68"/>
      <c r="I61" s="68"/>
      <c r="J61" s="69"/>
      <c r="K61" s="40">
        <f>K59+K60</f>
        <v>-1143708.3299999998</v>
      </c>
      <c r="L61" s="41"/>
      <c r="M61" s="42"/>
      <c r="N61" s="43"/>
    </row>
    <row r="62" spans="2:14" x14ac:dyDescent="0.25">
      <c r="B62" s="1"/>
      <c r="C62" s="1"/>
      <c r="D62" s="2"/>
      <c r="E62" s="2"/>
      <c r="F62" s="2"/>
      <c r="G62" s="2"/>
      <c r="H62" s="2"/>
      <c r="I62" s="3"/>
      <c r="J62" s="2"/>
      <c r="K62" s="2"/>
      <c r="L62" s="2"/>
      <c r="M62" s="60"/>
      <c r="N62" s="2"/>
    </row>
    <row r="63" spans="2:14" x14ac:dyDescent="0.25">
      <c r="B63" s="1"/>
      <c r="C63" s="1"/>
      <c r="D63" s="2"/>
      <c r="E63" s="2"/>
      <c r="F63" s="2"/>
      <c r="G63" s="2"/>
      <c r="H63" s="2"/>
      <c r="I63" s="3"/>
      <c r="J63" s="44" t="s">
        <v>64</v>
      </c>
      <c r="K63" s="45"/>
      <c r="L63" s="2"/>
      <c r="M63" s="2"/>
      <c r="N63" s="2"/>
    </row>
    <row r="64" spans="2:14" x14ac:dyDescent="0.25">
      <c r="B64" s="36">
        <v>10</v>
      </c>
      <c r="C64" s="36"/>
      <c r="D64" s="37" t="s">
        <v>65</v>
      </c>
      <c r="E64" s="2"/>
      <c r="F64" s="2"/>
      <c r="G64" s="2"/>
      <c r="H64" s="2"/>
      <c r="I64" s="3"/>
      <c r="J64" s="45" t="s">
        <v>65</v>
      </c>
      <c r="K64" s="45"/>
      <c r="L64" s="46"/>
      <c r="M64" s="2"/>
      <c r="N64" s="2"/>
    </row>
    <row r="65" spans="2:14" x14ac:dyDescent="0.25">
      <c r="B65" s="36">
        <v>8</v>
      </c>
      <c r="C65" s="36"/>
      <c r="D65" s="37" t="s">
        <v>44</v>
      </c>
      <c r="E65" s="2"/>
      <c r="F65" s="2"/>
      <c r="G65" s="2"/>
      <c r="H65" s="2"/>
      <c r="I65" s="3"/>
      <c r="J65" s="45" t="s">
        <v>44</v>
      </c>
      <c r="K65" s="45"/>
      <c r="L65" s="47"/>
      <c r="M65" s="2"/>
      <c r="N65" s="2"/>
    </row>
    <row r="66" spans="2:14" x14ac:dyDescent="0.25">
      <c r="B66" s="1"/>
      <c r="C66" s="1"/>
      <c r="D66" s="2"/>
      <c r="E66" s="2"/>
      <c r="F66" s="2"/>
      <c r="G66" s="2"/>
      <c r="H66" s="2"/>
      <c r="I66" s="3"/>
      <c r="J66" s="48" t="s">
        <v>66</v>
      </c>
      <c r="K66" s="2"/>
      <c r="L66" s="49">
        <f>K61-L64-L65</f>
        <v>-1143708.3299999998</v>
      </c>
      <c r="M66" s="2"/>
      <c r="N66" s="2"/>
    </row>
    <row r="67" spans="2:14" x14ac:dyDescent="0.25">
      <c r="B67" s="1"/>
      <c r="C67" s="1"/>
      <c r="D67" s="2"/>
      <c r="E67" s="2"/>
      <c r="F67" s="2"/>
      <c r="G67" s="2"/>
      <c r="H67" s="2"/>
      <c r="I67" s="3"/>
      <c r="J67" s="2"/>
      <c r="K67" s="2"/>
      <c r="L67" s="2"/>
      <c r="M67" s="2"/>
      <c r="N67" s="2"/>
    </row>
    <row r="68" spans="2:14" x14ac:dyDescent="0.25">
      <c r="B68" s="50" t="s">
        <v>67</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0" t="s">
        <v>68</v>
      </c>
      <c r="D70" s="70"/>
      <c r="E70" s="70"/>
      <c r="F70" s="70"/>
      <c r="G70" s="70"/>
      <c r="H70" s="70"/>
      <c r="I70" s="70"/>
      <c r="J70" s="70"/>
      <c r="K70" s="70"/>
      <c r="L70" s="70"/>
      <c r="M70" s="70"/>
      <c r="N70" s="70"/>
    </row>
    <row r="71" spans="2:14" x14ac:dyDescent="0.25">
      <c r="B71" s="1"/>
      <c r="C71" s="70"/>
      <c r="D71" s="70"/>
      <c r="E71" s="70"/>
      <c r="F71" s="70"/>
      <c r="G71" s="70"/>
      <c r="H71" s="70"/>
      <c r="I71" s="70"/>
      <c r="J71" s="70"/>
      <c r="K71" s="70"/>
      <c r="L71" s="70"/>
      <c r="M71" s="70"/>
      <c r="N71" s="70"/>
    </row>
    <row r="72" spans="2:14" x14ac:dyDescent="0.25">
      <c r="B72" s="1"/>
      <c r="C72" s="1"/>
      <c r="D72" s="2"/>
      <c r="E72" s="2"/>
      <c r="F72" s="2"/>
      <c r="G72" s="2"/>
      <c r="H72" s="2"/>
      <c r="I72" s="3"/>
      <c r="J72" s="2"/>
      <c r="K72" s="2"/>
      <c r="L72" s="2"/>
      <c r="M72" s="2"/>
      <c r="N72" s="2"/>
    </row>
    <row r="73" spans="2:14" x14ac:dyDescent="0.25">
      <c r="B73" s="1">
        <v>2</v>
      </c>
      <c r="C73" s="61" t="s">
        <v>69</v>
      </c>
      <c r="D73" s="61"/>
      <c r="E73" s="61"/>
      <c r="F73" s="61"/>
      <c r="G73" s="61"/>
      <c r="H73" s="61"/>
      <c r="I73" s="61"/>
      <c r="J73" s="61"/>
      <c r="K73" s="61"/>
      <c r="L73" s="61"/>
      <c r="M73" s="61"/>
      <c r="N73" s="61"/>
    </row>
    <row r="74" spans="2:14" x14ac:dyDescent="0.25">
      <c r="B74" s="1"/>
      <c r="C74" s="61"/>
      <c r="D74" s="61"/>
      <c r="E74" s="61"/>
      <c r="F74" s="61"/>
      <c r="G74" s="61"/>
      <c r="H74" s="61"/>
      <c r="I74" s="61"/>
      <c r="J74" s="61"/>
      <c r="K74" s="61"/>
      <c r="L74" s="61"/>
      <c r="M74" s="61"/>
      <c r="N74" s="61"/>
    </row>
    <row r="75" spans="2:14" x14ac:dyDescent="0.25">
      <c r="B75" s="1"/>
      <c r="C75" s="1"/>
      <c r="D75" s="2"/>
      <c r="E75" s="2"/>
      <c r="F75" s="2"/>
      <c r="G75" s="2"/>
      <c r="H75" s="2"/>
      <c r="I75" s="3"/>
      <c r="J75" s="2"/>
      <c r="K75" s="2"/>
      <c r="L75" s="2"/>
      <c r="M75" s="2"/>
      <c r="N75" s="2"/>
    </row>
    <row r="76" spans="2:14" x14ac:dyDescent="0.25">
      <c r="B76" s="1">
        <v>3</v>
      </c>
      <c r="C76" s="62" t="s">
        <v>70</v>
      </c>
      <c r="D76" s="62"/>
      <c r="E76" s="62"/>
      <c r="F76" s="62"/>
      <c r="G76" s="62"/>
      <c r="H76" s="62"/>
      <c r="I76" s="62"/>
      <c r="J76" s="62"/>
      <c r="K76" s="62"/>
      <c r="L76" s="62"/>
      <c r="M76" s="62"/>
      <c r="N76" s="62"/>
    </row>
    <row r="77" spans="2:14" x14ac:dyDescent="0.25">
      <c r="B77" s="1"/>
      <c r="C77" s="1"/>
      <c r="D77" s="2"/>
      <c r="E77" s="2"/>
      <c r="F77" s="2"/>
      <c r="G77" s="2"/>
      <c r="H77" s="2"/>
      <c r="I77" s="3"/>
      <c r="J77" s="2"/>
      <c r="K77" s="2"/>
      <c r="L77" s="2"/>
      <c r="M77" s="2"/>
      <c r="N77" s="2"/>
    </row>
    <row r="78" spans="2:14" x14ac:dyDescent="0.25">
      <c r="B78" s="1">
        <v>4</v>
      </c>
      <c r="C78" s="51" t="s">
        <v>71</v>
      </c>
      <c r="D78" s="10"/>
      <c r="E78" s="2"/>
      <c r="F78" s="2"/>
      <c r="G78" s="2"/>
      <c r="H78" s="2"/>
      <c r="I78" s="3"/>
      <c r="J78" s="2"/>
      <c r="K78" s="2"/>
      <c r="L78" s="2"/>
      <c r="M78" s="2"/>
      <c r="N78" s="2"/>
    </row>
  </sheetData>
  <mergeCells count="8">
    <mergeCell ref="C73:N74"/>
    <mergeCell ref="C76:N76"/>
    <mergeCell ref="B9:N9"/>
    <mergeCell ref="B10:N10"/>
    <mergeCell ref="E14:H14"/>
    <mergeCell ref="D60:J60"/>
    <mergeCell ref="D61:J61"/>
    <mergeCell ref="C70:N7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78"/>
  <sheetViews>
    <sheetView showGridLines="0" topLeftCell="A28" workbookViewId="0">
      <selection activeCell="K16" sqref="K16:K53"/>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5" x14ac:dyDescent="0.25">
      <c r="B1" s="1"/>
      <c r="C1" s="1"/>
      <c r="D1" s="2"/>
      <c r="E1" s="2"/>
      <c r="F1" s="2"/>
      <c r="G1" s="2"/>
      <c r="H1" s="2"/>
      <c r="I1" s="3"/>
      <c r="J1" s="2"/>
      <c r="K1" s="2"/>
      <c r="L1" s="2"/>
      <c r="M1" s="4" t="s">
        <v>0</v>
      </c>
      <c r="N1" s="5" t="str">
        <f>EBNUMBER</f>
        <v>EB-2014-0113</v>
      </c>
    </row>
    <row r="2" spans="2:15" x14ac:dyDescent="0.25">
      <c r="B2" s="1"/>
      <c r="C2" s="1"/>
      <c r="D2" s="2"/>
      <c r="E2" s="2"/>
      <c r="F2" s="2"/>
      <c r="G2" s="2"/>
      <c r="H2" s="2"/>
      <c r="I2" s="3"/>
      <c r="J2" s="2"/>
      <c r="K2" s="2"/>
      <c r="L2" s="2"/>
      <c r="M2" s="4" t="s">
        <v>1</v>
      </c>
      <c r="N2" s="6">
        <v>2</v>
      </c>
    </row>
    <row r="3" spans="2:15" x14ac:dyDescent="0.25">
      <c r="B3" s="1"/>
      <c r="C3" s="1"/>
      <c r="D3" s="2"/>
      <c r="E3" s="2"/>
      <c r="F3" s="2"/>
      <c r="G3" s="2"/>
      <c r="H3" s="2"/>
      <c r="I3" s="3"/>
      <c r="J3" s="2"/>
      <c r="K3" s="2"/>
      <c r="L3" s="2"/>
      <c r="M3" s="4" t="s">
        <v>2</v>
      </c>
      <c r="N3" s="6">
        <v>2</v>
      </c>
    </row>
    <row r="4" spans="2:15" x14ac:dyDescent="0.25">
      <c r="B4" s="1"/>
      <c r="C4" s="1"/>
      <c r="D4" s="2"/>
      <c r="E4" s="2"/>
      <c r="F4" s="2"/>
      <c r="G4" s="2"/>
      <c r="H4" s="2"/>
      <c r="I4" s="3"/>
      <c r="J4" s="2"/>
      <c r="K4" s="2"/>
      <c r="L4" s="2"/>
      <c r="M4" s="4" t="s">
        <v>3</v>
      </c>
      <c r="N4" s="6">
        <v>2</v>
      </c>
    </row>
    <row r="5" spans="2:15" x14ac:dyDescent="0.25">
      <c r="B5" s="1"/>
      <c r="C5" s="1"/>
      <c r="D5" s="2"/>
      <c r="E5" s="2"/>
      <c r="F5" s="2"/>
      <c r="G5" s="2"/>
      <c r="H5" s="2"/>
      <c r="I5" s="3"/>
      <c r="J5" s="2"/>
      <c r="K5" s="2"/>
      <c r="L5" s="2"/>
      <c r="M5" s="4" t="s">
        <v>4</v>
      </c>
      <c r="N5" s="7"/>
    </row>
    <row r="6" spans="2:15" x14ac:dyDescent="0.25">
      <c r="B6" s="1"/>
      <c r="C6" s="1"/>
      <c r="D6" s="2"/>
      <c r="E6" s="2"/>
      <c r="F6" s="2"/>
      <c r="G6" s="2"/>
      <c r="H6" s="2"/>
      <c r="I6" s="3"/>
      <c r="J6" s="2"/>
      <c r="K6" s="2"/>
      <c r="L6" s="2"/>
      <c r="M6" s="4"/>
      <c r="N6" s="8"/>
    </row>
    <row r="7" spans="2:15" x14ac:dyDescent="0.25">
      <c r="B7" s="1"/>
      <c r="C7" s="1"/>
      <c r="D7" s="2"/>
      <c r="E7" s="2"/>
      <c r="F7" s="2"/>
      <c r="G7" s="2"/>
      <c r="H7" s="2"/>
      <c r="I7" s="3"/>
      <c r="J7" s="2"/>
      <c r="K7" s="2"/>
      <c r="L7" s="2"/>
      <c r="M7" s="4" t="s">
        <v>5</v>
      </c>
      <c r="N7" s="9">
        <v>42119</v>
      </c>
    </row>
    <row r="8" spans="2:15" x14ac:dyDescent="0.25">
      <c r="B8" s="1"/>
      <c r="C8" s="1"/>
      <c r="D8" s="2"/>
      <c r="E8" s="2"/>
      <c r="F8" s="2"/>
      <c r="G8" s="2"/>
      <c r="H8" s="2"/>
      <c r="I8" s="3"/>
      <c r="J8" s="2"/>
      <c r="K8" s="2"/>
      <c r="L8" s="2"/>
      <c r="M8" s="2"/>
      <c r="N8" s="2"/>
    </row>
    <row r="9" spans="2:15" ht="18" x14ac:dyDescent="0.25">
      <c r="B9" s="63" t="s">
        <v>6</v>
      </c>
      <c r="C9" s="63"/>
      <c r="D9" s="63"/>
      <c r="E9" s="63"/>
      <c r="F9" s="63"/>
      <c r="G9" s="63"/>
      <c r="H9" s="63"/>
      <c r="I9" s="63"/>
      <c r="J9" s="63"/>
      <c r="K9" s="63"/>
      <c r="L9" s="63"/>
      <c r="M9" s="63"/>
      <c r="N9" s="63"/>
    </row>
    <row r="10" spans="2:15" ht="18" x14ac:dyDescent="0.25">
      <c r="B10" s="63" t="s">
        <v>7</v>
      </c>
      <c r="C10" s="63"/>
      <c r="D10" s="63"/>
      <c r="E10" s="63"/>
      <c r="F10" s="63"/>
      <c r="G10" s="63"/>
      <c r="H10" s="63"/>
      <c r="I10" s="63"/>
      <c r="J10" s="63"/>
      <c r="K10" s="63"/>
      <c r="L10" s="63"/>
      <c r="M10" s="63"/>
      <c r="N10" s="63"/>
    </row>
    <row r="11" spans="2:15" x14ac:dyDescent="0.25">
      <c r="B11" s="1"/>
      <c r="C11" s="1"/>
      <c r="D11" s="2"/>
      <c r="E11" s="2"/>
      <c r="F11" s="2"/>
      <c r="G11" s="2"/>
      <c r="H11" s="2"/>
      <c r="I11" s="3"/>
      <c r="J11" s="2"/>
      <c r="K11" s="2"/>
      <c r="L11" s="2"/>
      <c r="M11" s="2"/>
      <c r="N11" s="2"/>
      <c r="O11" s="2"/>
    </row>
    <row r="12" spans="2:15" x14ac:dyDescent="0.25">
      <c r="B12" s="1"/>
      <c r="C12" s="1"/>
      <c r="D12" s="10"/>
      <c r="E12" s="2"/>
      <c r="F12" s="11" t="s">
        <v>8</v>
      </c>
      <c r="G12" s="12">
        <v>2014</v>
      </c>
      <c r="H12" s="13"/>
      <c r="I12" s="3"/>
      <c r="J12" s="2"/>
      <c r="K12" s="2"/>
      <c r="L12" s="2"/>
      <c r="M12" s="2"/>
      <c r="N12" s="2"/>
      <c r="O12" s="2"/>
    </row>
    <row r="13" spans="2:15" x14ac:dyDescent="0.25">
      <c r="B13" s="1"/>
      <c r="C13" s="1"/>
      <c r="D13" s="2"/>
      <c r="E13" s="2"/>
      <c r="F13" s="2"/>
      <c r="G13" s="2"/>
      <c r="H13" s="2"/>
      <c r="I13" s="3"/>
      <c r="J13" s="2"/>
      <c r="K13" s="2"/>
      <c r="L13" s="2"/>
      <c r="M13" s="2"/>
      <c r="N13" s="2"/>
    </row>
    <row r="14" spans="2:15" x14ac:dyDescent="0.25">
      <c r="B14" s="1"/>
      <c r="C14" s="1"/>
      <c r="D14" s="2"/>
      <c r="E14" s="64" t="s">
        <v>9</v>
      </c>
      <c r="F14" s="65"/>
      <c r="G14" s="65"/>
      <c r="H14" s="66"/>
      <c r="I14" s="3"/>
      <c r="J14" s="14"/>
      <c r="K14" s="15" t="s">
        <v>10</v>
      </c>
      <c r="L14" s="15"/>
      <c r="M14" s="16"/>
      <c r="N14" s="3"/>
    </row>
    <row r="15" spans="2:15" ht="26.25" x14ac:dyDescent="0.25">
      <c r="B15" s="17" t="s">
        <v>11</v>
      </c>
      <c r="C15" s="18" t="s">
        <v>12</v>
      </c>
      <c r="D15" s="19" t="s">
        <v>13</v>
      </c>
      <c r="E15" s="17" t="s">
        <v>14</v>
      </c>
      <c r="F15" s="18" t="s">
        <v>15</v>
      </c>
      <c r="G15" s="18" t="s">
        <v>16</v>
      </c>
      <c r="H15" s="17" t="s">
        <v>17</v>
      </c>
      <c r="I15" s="20"/>
      <c r="J15" s="21" t="s">
        <v>14</v>
      </c>
      <c r="K15" s="22" t="s">
        <v>15</v>
      </c>
      <c r="L15" s="22" t="s">
        <v>16</v>
      </c>
      <c r="M15" s="23" t="s">
        <v>17</v>
      </c>
      <c r="N15" s="17" t="s">
        <v>18</v>
      </c>
    </row>
    <row r="16" spans="2:15" x14ac:dyDescent="0.25">
      <c r="B16" s="24">
        <v>12</v>
      </c>
      <c r="C16" s="24">
        <v>1611</v>
      </c>
      <c r="D16" s="52" t="s">
        <v>19</v>
      </c>
      <c r="E16" s="25">
        <f>+'2013'!H16</f>
        <v>491235.41</v>
      </c>
      <c r="F16" s="25">
        <v>96500</v>
      </c>
      <c r="G16" s="25"/>
      <c r="H16" s="26">
        <f>E16+F16+G16</f>
        <v>587735.40999999992</v>
      </c>
      <c r="I16" s="27"/>
      <c r="J16" s="25">
        <f>+'2013'!M16</f>
        <v>-160869.54</v>
      </c>
      <c r="K16" s="25">
        <f>-42920.25-37313.42</f>
        <v>-80233.67</v>
      </c>
      <c r="L16" s="25"/>
      <c r="M16" s="26">
        <f>J16+K16+L16</f>
        <v>-241103.21000000002</v>
      </c>
      <c r="N16" s="29">
        <f>H16+M16</f>
        <v>346632.1999999999</v>
      </c>
    </row>
    <row r="17" spans="2:14" x14ac:dyDescent="0.25">
      <c r="B17" s="24" t="s">
        <v>20</v>
      </c>
      <c r="C17" s="24">
        <v>1612</v>
      </c>
      <c r="D17" s="52" t="s">
        <v>21</v>
      </c>
      <c r="E17" s="25">
        <f>+'2013'!H17</f>
        <v>0</v>
      </c>
      <c r="F17" s="25"/>
      <c r="G17" s="25"/>
      <c r="H17" s="26">
        <f>E17+F17+G17</f>
        <v>0</v>
      </c>
      <c r="I17" s="27"/>
      <c r="J17" s="25">
        <f>+'2013'!M17</f>
        <v>0</v>
      </c>
      <c r="K17" s="25"/>
      <c r="L17" s="25"/>
      <c r="M17" s="26">
        <f>J17+K17+L17</f>
        <v>0</v>
      </c>
      <c r="N17" s="29">
        <f>H17+M17</f>
        <v>0</v>
      </c>
    </row>
    <row r="18" spans="2:14" x14ac:dyDescent="0.25">
      <c r="B18" s="30" t="s">
        <v>22</v>
      </c>
      <c r="C18" s="30">
        <v>1805</v>
      </c>
      <c r="D18" s="53" t="s">
        <v>23</v>
      </c>
      <c r="E18" s="25">
        <f>+'2013'!H18</f>
        <v>7637.88</v>
      </c>
      <c r="F18" s="25"/>
      <c r="G18" s="25"/>
      <c r="H18" s="26">
        <f>E18+F18+G18</f>
        <v>7637.88</v>
      </c>
      <c r="I18" s="27"/>
      <c r="J18" s="25">
        <f>+'2013'!M18</f>
        <v>0</v>
      </c>
      <c r="K18" s="25"/>
      <c r="L18" s="25"/>
      <c r="M18" s="26">
        <f>J18+K18+L18</f>
        <v>0</v>
      </c>
      <c r="N18" s="29">
        <f>H18+M18</f>
        <v>7637.88</v>
      </c>
    </row>
    <row r="19" spans="2:14" x14ac:dyDescent="0.25">
      <c r="B19" s="24">
        <v>47</v>
      </c>
      <c r="C19" s="24">
        <v>1808</v>
      </c>
      <c r="D19" s="54" t="s">
        <v>24</v>
      </c>
      <c r="E19" s="25">
        <f>+'2013'!H19</f>
        <v>0</v>
      </c>
      <c r="F19" s="25"/>
      <c r="G19" s="25"/>
      <c r="H19" s="26">
        <f t="shared" ref="H19:H58" si="0">E19+F19+G19</f>
        <v>0</v>
      </c>
      <c r="I19" s="27"/>
      <c r="J19" s="25">
        <f>+'2013'!M19</f>
        <v>0</v>
      </c>
      <c r="K19" s="25"/>
      <c r="L19" s="25"/>
      <c r="M19" s="26">
        <f t="shared" ref="M19:M55" si="1">J19+K19+L19</f>
        <v>0</v>
      </c>
      <c r="N19" s="29">
        <f t="shared" ref="N19:N58" si="2">H19+M19</f>
        <v>0</v>
      </c>
    </row>
    <row r="20" spans="2:14" x14ac:dyDescent="0.25">
      <c r="B20" s="24">
        <v>13</v>
      </c>
      <c r="C20" s="24">
        <v>1810</v>
      </c>
      <c r="D20" s="54" t="s">
        <v>25</v>
      </c>
      <c r="E20" s="25">
        <f>+'2013'!H20</f>
        <v>0</v>
      </c>
      <c r="F20" s="25"/>
      <c r="G20" s="25"/>
      <c r="H20" s="26">
        <f t="shared" si="0"/>
        <v>0</v>
      </c>
      <c r="I20" s="27"/>
      <c r="J20" s="25">
        <f>+'2013'!M20</f>
        <v>0</v>
      </c>
      <c r="K20" s="25"/>
      <c r="L20" s="25"/>
      <c r="M20" s="26">
        <f t="shared" si="1"/>
        <v>0</v>
      </c>
      <c r="N20" s="29">
        <f t="shared" si="2"/>
        <v>0</v>
      </c>
    </row>
    <row r="21" spans="2:14" x14ac:dyDescent="0.25">
      <c r="B21" s="24">
        <v>47</v>
      </c>
      <c r="C21" s="24">
        <v>1815</v>
      </c>
      <c r="D21" s="54" t="s">
        <v>26</v>
      </c>
      <c r="E21" s="25">
        <f>+'2013'!H21</f>
        <v>0</v>
      </c>
      <c r="F21" s="25"/>
      <c r="G21" s="25"/>
      <c r="H21" s="26">
        <f t="shared" si="0"/>
        <v>0</v>
      </c>
      <c r="I21" s="27"/>
      <c r="J21" s="25">
        <f>+'2013'!M21</f>
        <v>0</v>
      </c>
      <c r="K21" s="25"/>
      <c r="L21" s="25"/>
      <c r="M21" s="26">
        <f t="shared" si="1"/>
        <v>0</v>
      </c>
      <c r="N21" s="29">
        <f t="shared" si="2"/>
        <v>0</v>
      </c>
    </row>
    <row r="22" spans="2:14" x14ac:dyDescent="0.25">
      <c r="B22" s="24">
        <v>47</v>
      </c>
      <c r="C22" s="24">
        <v>1820</v>
      </c>
      <c r="D22" s="52" t="s">
        <v>27</v>
      </c>
      <c r="E22" s="25">
        <f>+'2013'!H22</f>
        <v>850124.96</v>
      </c>
      <c r="F22" s="25"/>
      <c r="G22" s="25"/>
      <c r="H22" s="26">
        <f t="shared" si="0"/>
        <v>850124.96</v>
      </c>
      <c r="I22" s="27"/>
      <c r="J22" s="25">
        <f>+'2013'!M22</f>
        <v>-832947.42</v>
      </c>
      <c r="K22" s="25">
        <v>-835.9</v>
      </c>
      <c r="L22" s="25"/>
      <c r="M22" s="26">
        <f t="shared" si="1"/>
        <v>-833783.32000000007</v>
      </c>
      <c r="N22" s="29">
        <f t="shared" si="2"/>
        <v>16341.639999999898</v>
      </c>
    </row>
    <row r="23" spans="2:14" x14ac:dyDescent="0.25">
      <c r="B23" s="24">
        <v>47</v>
      </c>
      <c r="C23" s="24">
        <v>1825</v>
      </c>
      <c r="D23" s="54" t="s">
        <v>28</v>
      </c>
      <c r="E23" s="25">
        <f>+'2013'!H23</f>
        <v>0</v>
      </c>
      <c r="F23" s="25"/>
      <c r="G23" s="25"/>
      <c r="H23" s="26">
        <f t="shared" si="0"/>
        <v>0</v>
      </c>
      <c r="I23" s="27"/>
      <c r="J23" s="25">
        <f>+'2013'!M23</f>
        <v>0</v>
      </c>
      <c r="K23" s="25"/>
      <c r="L23" s="25"/>
      <c r="M23" s="26">
        <f t="shared" si="1"/>
        <v>0</v>
      </c>
      <c r="N23" s="29">
        <f t="shared" si="2"/>
        <v>0</v>
      </c>
    </row>
    <row r="24" spans="2:14" x14ac:dyDescent="0.25">
      <c r="B24" s="24">
        <v>47</v>
      </c>
      <c r="C24" s="24">
        <v>1830</v>
      </c>
      <c r="D24" s="54" t="s">
        <v>29</v>
      </c>
      <c r="E24" s="25">
        <f>+'2013'!H24</f>
        <v>8934263.9600000009</v>
      </c>
      <c r="F24" s="31">
        <v>337027</v>
      </c>
      <c r="G24" s="25"/>
      <c r="H24" s="26">
        <f t="shared" si="0"/>
        <v>9271290.9600000009</v>
      </c>
      <c r="I24" s="27"/>
      <c r="J24" s="25">
        <f>+'2013'!M24</f>
        <v>-4124351.97</v>
      </c>
      <c r="K24" s="25">
        <v>-134549.35999999999</v>
      </c>
      <c r="L24" s="25"/>
      <c r="M24" s="26">
        <f t="shared" si="1"/>
        <v>-4258901.33</v>
      </c>
      <c r="N24" s="29">
        <f t="shared" si="2"/>
        <v>5012389.6300000008</v>
      </c>
    </row>
    <row r="25" spans="2:14" x14ac:dyDescent="0.25">
      <c r="B25" s="24">
        <v>47</v>
      </c>
      <c r="C25" s="24">
        <v>1835</v>
      </c>
      <c r="D25" s="54" t="s">
        <v>30</v>
      </c>
      <c r="E25" s="25">
        <f>+'2013'!H25</f>
        <v>7870199.2599999998</v>
      </c>
      <c r="F25" s="25">
        <v>276757</v>
      </c>
      <c r="G25" s="25"/>
      <c r="H25" s="26">
        <f t="shared" si="0"/>
        <v>8146956.2599999998</v>
      </c>
      <c r="I25" s="27"/>
      <c r="J25" s="25">
        <f>+'2013'!M25</f>
        <v>-4075624.7800000003</v>
      </c>
      <c r="K25" s="25">
        <v>-77450.36</v>
      </c>
      <c r="L25" s="25"/>
      <c r="M25" s="26">
        <f t="shared" si="1"/>
        <v>-4153075.14</v>
      </c>
      <c r="N25" s="29">
        <f t="shared" si="2"/>
        <v>3993881.1199999996</v>
      </c>
    </row>
    <row r="26" spans="2:14" x14ac:dyDescent="0.25">
      <c r="B26" s="24">
        <v>47</v>
      </c>
      <c r="C26" s="24">
        <v>1840</v>
      </c>
      <c r="D26" s="54" t="s">
        <v>31</v>
      </c>
      <c r="E26" s="25">
        <f>+'2013'!H26</f>
        <v>4681117.6899999995</v>
      </c>
      <c r="F26" s="25">
        <v>338922</v>
      </c>
      <c r="G26" s="25"/>
      <c r="H26" s="26">
        <f t="shared" si="0"/>
        <v>5020039.6899999995</v>
      </c>
      <c r="I26" s="27"/>
      <c r="J26" s="25">
        <f>+'2013'!M26</f>
        <v>-2081236.48</v>
      </c>
      <c r="K26" s="25">
        <v>-99510.69</v>
      </c>
      <c r="L26" s="25"/>
      <c r="M26" s="26">
        <f t="shared" si="1"/>
        <v>-2180747.17</v>
      </c>
      <c r="N26" s="29">
        <f t="shared" si="2"/>
        <v>2839292.5199999996</v>
      </c>
    </row>
    <row r="27" spans="2:14" x14ac:dyDescent="0.25">
      <c r="B27" s="24">
        <v>47</v>
      </c>
      <c r="C27" s="24">
        <v>1845</v>
      </c>
      <c r="D27" s="54" t="s">
        <v>32</v>
      </c>
      <c r="E27" s="25">
        <f>+'2013'!H27</f>
        <v>8891318.2300000004</v>
      </c>
      <c r="F27" s="25">
        <v>291948</v>
      </c>
      <c r="G27" s="25"/>
      <c r="H27" s="26">
        <f t="shared" si="0"/>
        <v>9183266.2300000004</v>
      </c>
      <c r="I27" s="27"/>
      <c r="J27" s="25">
        <f>+'2013'!M27</f>
        <v>-4041049.2499999995</v>
      </c>
      <c r="K27" s="25">
        <v>-156998.07999999999</v>
      </c>
      <c r="L27" s="25"/>
      <c r="M27" s="26">
        <f t="shared" si="1"/>
        <v>-4198047.3299999991</v>
      </c>
      <c r="N27" s="29">
        <f t="shared" si="2"/>
        <v>4985218.9000000013</v>
      </c>
    </row>
    <row r="28" spans="2:14" x14ac:dyDescent="0.25">
      <c r="B28" s="24">
        <v>47</v>
      </c>
      <c r="C28" s="24">
        <v>1850</v>
      </c>
      <c r="D28" s="54" t="s">
        <v>33</v>
      </c>
      <c r="E28" s="25">
        <f>+'2013'!H28</f>
        <v>9839345.3699999992</v>
      </c>
      <c r="F28" s="25">
        <f>278524+118961</f>
        <v>397485</v>
      </c>
      <c r="G28" s="25"/>
      <c r="H28" s="26">
        <f t="shared" si="0"/>
        <v>10236830.369999999</v>
      </c>
      <c r="I28" s="27"/>
      <c r="J28" s="25">
        <f>+'2013'!M28</f>
        <v>-5200309.29</v>
      </c>
      <c r="K28" s="25">
        <f>-57108.45-110622.66</f>
        <v>-167731.10999999999</v>
      </c>
      <c r="L28" s="25"/>
      <c r="M28" s="26">
        <f t="shared" si="1"/>
        <v>-5368040.4000000004</v>
      </c>
      <c r="N28" s="29">
        <f t="shared" si="2"/>
        <v>4868789.9699999988</v>
      </c>
    </row>
    <row r="29" spans="2:14" x14ac:dyDescent="0.25">
      <c r="B29" s="24">
        <v>47</v>
      </c>
      <c r="C29" s="24">
        <v>1855</v>
      </c>
      <c r="D29" s="54" t="s">
        <v>34</v>
      </c>
      <c r="E29" s="25">
        <f>+'2013'!H29</f>
        <v>5510022.8200000003</v>
      </c>
      <c r="F29" s="25">
        <f>114977+29866</f>
        <v>144843</v>
      </c>
      <c r="G29" s="25"/>
      <c r="H29" s="26">
        <f t="shared" si="0"/>
        <v>5654865.8200000003</v>
      </c>
      <c r="I29" s="27"/>
      <c r="J29" s="25">
        <f>+'2013'!M29</f>
        <v>-2515082.0499999998</v>
      </c>
      <c r="K29" s="25">
        <f>-65506.74-29705.16</f>
        <v>-95211.9</v>
      </c>
      <c r="L29" s="25"/>
      <c r="M29" s="26">
        <f t="shared" si="1"/>
        <v>-2610293.9499999997</v>
      </c>
      <c r="N29" s="29">
        <f t="shared" si="2"/>
        <v>3044571.8700000006</v>
      </c>
    </row>
    <row r="30" spans="2:14" x14ac:dyDescent="0.25">
      <c r="B30" s="24">
        <v>47</v>
      </c>
      <c r="C30" s="24">
        <v>1860</v>
      </c>
      <c r="D30" s="54" t="s">
        <v>35</v>
      </c>
      <c r="E30" s="25">
        <f>+'2013'!H30</f>
        <v>2446337.6799999992</v>
      </c>
      <c r="F30" s="25">
        <v>0</v>
      </c>
      <c r="G30" s="25"/>
      <c r="H30" s="26">
        <f t="shared" si="0"/>
        <v>2446337.6799999992</v>
      </c>
      <c r="I30" s="27"/>
      <c r="J30" s="25">
        <f>+'2013'!M30</f>
        <v>-1670189.22</v>
      </c>
      <c r="K30" s="25">
        <f>-62443.42-7065.96-2385.3</f>
        <v>-71894.680000000008</v>
      </c>
      <c r="L30" s="25"/>
      <c r="M30" s="26">
        <f t="shared" si="1"/>
        <v>-1742083.9</v>
      </c>
      <c r="N30" s="29">
        <f t="shared" si="2"/>
        <v>704253.77999999933</v>
      </c>
    </row>
    <row r="31" spans="2:14" x14ac:dyDescent="0.25">
      <c r="B31" s="30">
        <v>47</v>
      </c>
      <c r="C31" s="30">
        <v>1860</v>
      </c>
      <c r="D31" s="53" t="s">
        <v>36</v>
      </c>
      <c r="E31" s="25">
        <f>+'2013'!H31</f>
        <v>3147343.79</v>
      </c>
      <c r="F31" s="25">
        <v>13018</v>
      </c>
      <c r="G31" s="25"/>
      <c r="H31" s="26">
        <f t="shared" si="0"/>
        <v>3160361.79</v>
      </c>
      <c r="I31" s="27"/>
      <c r="J31" s="25">
        <f>+'2013'!M31</f>
        <v>-781599.43</v>
      </c>
      <c r="K31" s="25">
        <v>-210690.79</v>
      </c>
      <c r="L31" s="25"/>
      <c r="M31" s="26">
        <f t="shared" si="1"/>
        <v>-992290.22000000009</v>
      </c>
      <c r="N31" s="29">
        <f t="shared" si="2"/>
        <v>2168071.5699999998</v>
      </c>
    </row>
    <row r="32" spans="2:14" x14ac:dyDescent="0.25">
      <c r="B32" s="30" t="s">
        <v>22</v>
      </c>
      <c r="C32" s="30">
        <v>1905</v>
      </c>
      <c r="D32" s="53" t="s">
        <v>23</v>
      </c>
      <c r="E32" s="25">
        <f>+'2013'!H32</f>
        <v>174187.53</v>
      </c>
      <c r="F32" s="25"/>
      <c r="G32" s="25"/>
      <c r="H32" s="26">
        <f t="shared" si="0"/>
        <v>174187.53</v>
      </c>
      <c r="I32" s="27"/>
      <c r="J32" s="25">
        <f>+'2013'!M32</f>
        <v>0</v>
      </c>
      <c r="K32" s="25"/>
      <c r="L32" s="25"/>
      <c r="M32" s="26">
        <f t="shared" si="1"/>
        <v>0</v>
      </c>
      <c r="N32" s="29">
        <f t="shared" si="2"/>
        <v>174187.53</v>
      </c>
    </row>
    <row r="33" spans="2:14" x14ac:dyDescent="0.25">
      <c r="B33" s="24">
        <v>47</v>
      </c>
      <c r="C33" s="24">
        <v>1908</v>
      </c>
      <c r="D33" s="54" t="s">
        <v>37</v>
      </c>
      <c r="E33" s="25">
        <f>+'2013'!H33</f>
        <v>2418716.36</v>
      </c>
      <c r="F33" s="25">
        <v>100000</v>
      </c>
      <c r="G33" s="25"/>
      <c r="H33" s="26">
        <f t="shared" si="0"/>
        <v>2518716.36</v>
      </c>
      <c r="I33" s="27"/>
      <c r="J33" s="25">
        <f>+'2013'!M33</f>
        <v>-975003.95</v>
      </c>
      <c r="K33" s="25">
        <f>-37130.17-2362.76</f>
        <v>-39492.93</v>
      </c>
      <c r="L33" s="25"/>
      <c r="M33" s="26">
        <f t="shared" si="1"/>
        <v>-1014496.88</v>
      </c>
      <c r="N33" s="29">
        <f t="shared" si="2"/>
        <v>1504219.48</v>
      </c>
    </row>
    <row r="34" spans="2:14" x14ac:dyDescent="0.25">
      <c r="B34" s="24">
        <v>13</v>
      </c>
      <c r="C34" s="24">
        <v>1910</v>
      </c>
      <c r="D34" s="54" t="s">
        <v>25</v>
      </c>
      <c r="E34" s="25">
        <f>+'2013'!H34</f>
        <v>0</v>
      </c>
      <c r="F34" s="25"/>
      <c r="G34" s="25"/>
      <c r="H34" s="26">
        <f t="shared" si="0"/>
        <v>0</v>
      </c>
      <c r="I34" s="27"/>
      <c r="J34" s="25">
        <f>+'2013'!M34</f>
        <v>0</v>
      </c>
      <c r="K34" s="25"/>
      <c r="L34" s="25"/>
      <c r="M34" s="26">
        <f t="shared" si="1"/>
        <v>0</v>
      </c>
      <c r="N34" s="29">
        <f t="shared" si="2"/>
        <v>0</v>
      </c>
    </row>
    <row r="35" spans="2:14" x14ac:dyDescent="0.25">
      <c r="B35" s="24">
        <v>8</v>
      </c>
      <c r="C35" s="24">
        <v>1915</v>
      </c>
      <c r="D35" s="54" t="s">
        <v>38</v>
      </c>
      <c r="E35" s="25">
        <f>+'2013'!H35</f>
        <v>71936.87</v>
      </c>
      <c r="F35" s="25">
        <v>70000</v>
      </c>
      <c r="G35" s="25"/>
      <c r="H35" s="26">
        <f t="shared" si="0"/>
        <v>141936.87</v>
      </c>
      <c r="I35" s="27"/>
      <c r="J35" s="25">
        <f>+'2013'!M35</f>
        <v>-14387.28</v>
      </c>
      <c r="K35" s="25">
        <v>-14193.64</v>
      </c>
      <c r="L35" s="25"/>
      <c r="M35" s="26">
        <f t="shared" si="1"/>
        <v>-28580.92</v>
      </c>
      <c r="N35" s="29">
        <f t="shared" si="2"/>
        <v>113355.95</v>
      </c>
    </row>
    <row r="36" spans="2:14" x14ac:dyDescent="0.25">
      <c r="B36" s="24">
        <v>8</v>
      </c>
      <c r="C36" s="24">
        <v>1915</v>
      </c>
      <c r="D36" s="54" t="s">
        <v>39</v>
      </c>
      <c r="E36" s="25">
        <f>+'2013'!H36</f>
        <v>0</v>
      </c>
      <c r="F36" s="25"/>
      <c r="G36" s="25"/>
      <c r="H36" s="26">
        <f t="shared" si="0"/>
        <v>0</v>
      </c>
      <c r="I36" s="27"/>
      <c r="J36" s="25">
        <f>+'2013'!M36</f>
        <v>0</v>
      </c>
      <c r="K36" s="25"/>
      <c r="L36" s="25"/>
      <c r="M36" s="26">
        <f t="shared" si="1"/>
        <v>0</v>
      </c>
      <c r="N36" s="29">
        <f t="shared" si="2"/>
        <v>0</v>
      </c>
    </row>
    <row r="37" spans="2:14" x14ac:dyDescent="0.25">
      <c r="B37" s="24">
        <v>10</v>
      </c>
      <c r="C37" s="24">
        <v>1920</v>
      </c>
      <c r="D37" s="54" t="s">
        <v>40</v>
      </c>
      <c r="E37" s="25">
        <f>+'2013'!H37</f>
        <v>302556.80000000005</v>
      </c>
      <c r="F37" s="25">
        <v>19500</v>
      </c>
      <c r="G37" s="25"/>
      <c r="H37" s="26">
        <f t="shared" si="0"/>
        <v>322056.80000000005</v>
      </c>
      <c r="I37" s="27"/>
      <c r="J37" s="25">
        <f>+'2013'!M37</f>
        <v>-100889.89</v>
      </c>
      <c r="K37" s="25">
        <v>-64411.34</v>
      </c>
      <c r="L37" s="25"/>
      <c r="M37" s="26">
        <f t="shared" si="1"/>
        <v>-165301.22999999998</v>
      </c>
      <c r="N37" s="29">
        <f t="shared" si="2"/>
        <v>156755.57000000007</v>
      </c>
    </row>
    <row r="38" spans="2:14" x14ac:dyDescent="0.25">
      <c r="B38" s="24">
        <v>45</v>
      </c>
      <c r="C38" s="32">
        <v>1920</v>
      </c>
      <c r="D38" s="52" t="s">
        <v>41</v>
      </c>
      <c r="E38" s="25">
        <f>+'2013'!H38</f>
        <v>0</v>
      </c>
      <c r="F38" s="25"/>
      <c r="G38" s="25"/>
      <c r="H38" s="26">
        <f t="shared" si="0"/>
        <v>0</v>
      </c>
      <c r="I38" s="27"/>
      <c r="J38" s="25">
        <f>+'2013'!M38</f>
        <v>0</v>
      </c>
      <c r="K38" s="25"/>
      <c r="L38" s="25"/>
      <c r="M38" s="26">
        <f t="shared" si="1"/>
        <v>0</v>
      </c>
      <c r="N38" s="29">
        <f t="shared" si="2"/>
        <v>0</v>
      </c>
    </row>
    <row r="39" spans="2:14" x14ac:dyDescent="0.25">
      <c r="B39" s="24">
        <v>45.1</v>
      </c>
      <c r="C39" s="32">
        <v>1920</v>
      </c>
      <c r="D39" s="52" t="s">
        <v>42</v>
      </c>
      <c r="E39" s="25">
        <f>+'2013'!H39</f>
        <v>0</v>
      </c>
      <c r="F39" s="25"/>
      <c r="G39" s="25"/>
      <c r="H39" s="26">
        <f t="shared" si="0"/>
        <v>0</v>
      </c>
      <c r="I39" s="27"/>
      <c r="J39" s="25">
        <f>+'2013'!M39</f>
        <v>0</v>
      </c>
      <c r="K39" s="25"/>
      <c r="L39" s="25"/>
      <c r="M39" s="26">
        <f t="shared" si="1"/>
        <v>0</v>
      </c>
      <c r="N39" s="29">
        <f t="shared" si="2"/>
        <v>0</v>
      </c>
    </row>
    <row r="40" spans="2:14" x14ac:dyDescent="0.25">
      <c r="B40" s="24">
        <v>10</v>
      </c>
      <c r="C40" s="24">
        <v>1930</v>
      </c>
      <c r="D40" s="54" t="s">
        <v>43</v>
      </c>
      <c r="E40" s="25">
        <f>+'2013'!H40</f>
        <v>888423.48</v>
      </c>
      <c r="F40" s="25">
        <v>352792.06</v>
      </c>
      <c r="G40" s="25"/>
      <c r="H40" s="26">
        <f t="shared" si="0"/>
        <v>1241215.54</v>
      </c>
      <c r="I40" s="27"/>
      <c r="J40" s="25">
        <f>+'2013'!M40</f>
        <v>-214554.31</v>
      </c>
      <c r="K40" s="25">
        <v>-94676.61</v>
      </c>
      <c r="L40" s="25"/>
      <c r="M40" s="26">
        <f t="shared" si="1"/>
        <v>-309230.92</v>
      </c>
      <c r="N40" s="29">
        <f t="shared" si="2"/>
        <v>931984.62000000011</v>
      </c>
    </row>
    <row r="41" spans="2:14" x14ac:dyDescent="0.25">
      <c r="B41" s="24">
        <v>8</v>
      </c>
      <c r="C41" s="24">
        <v>1935</v>
      </c>
      <c r="D41" s="54" t="s">
        <v>44</v>
      </c>
      <c r="E41" s="25">
        <f>+'2013'!H41</f>
        <v>0</v>
      </c>
      <c r="F41" s="25"/>
      <c r="G41" s="25"/>
      <c r="H41" s="26">
        <f t="shared" si="0"/>
        <v>0</v>
      </c>
      <c r="I41" s="27"/>
      <c r="J41" s="25">
        <f>+'2013'!M41</f>
        <v>0</v>
      </c>
      <c r="K41" s="25"/>
      <c r="L41" s="25"/>
      <c r="M41" s="26">
        <f t="shared" si="1"/>
        <v>0</v>
      </c>
      <c r="N41" s="29">
        <f t="shared" si="2"/>
        <v>0</v>
      </c>
    </row>
    <row r="42" spans="2:14" x14ac:dyDescent="0.25">
      <c r="B42" s="24">
        <v>8</v>
      </c>
      <c r="C42" s="24">
        <v>1940</v>
      </c>
      <c r="D42" s="54" t="s">
        <v>45</v>
      </c>
      <c r="E42" s="25">
        <f>+'2013'!H42</f>
        <v>400127.30000000005</v>
      </c>
      <c r="F42" s="25">
        <v>28000</v>
      </c>
      <c r="G42" s="25"/>
      <c r="H42" s="26">
        <f t="shared" si="0"/>
        <v>428127.30000000005</v>
      </c>
      <c r="I42" s="27"/>
      <c r="J42" s="25">
        <f>+'2013'!M42</f>
        <v>-83358.62</v>
      </c>
      <c r="K42" s="25">
        <v>-42812.73</v>
      </c>
      <c r="L42" s="25"/>
      <c r="M42" s="26">
        <f t="shared" si="1"/>
        <v>-126171.35</v>
      </c>
      <c r="N42" s="29">
        <f t="shared" si="2"/>
        <v>301955.95000000007</v>
      </c>
    </row>
    <row r="43" spans="2:14" x14ac:dyDescent="0.25">
      <c r="B43" s="24">
        <v>8</v>
      </c>
      <c r="C43" s="24">
        <v>1945</v>
      </c>
      <c r="D43" s="54" t="s">
        <v>46</v>
      </c>
      <c r="E43" s="25">
        <f>+'2013'!H43</f>
        <v>0</v>
      </c>
      <c r="F43" s="25"/>
      <c r="G43" s="25"/>
      <c r="H43" s="26">
        <f t="shared" si="0"/>
        <v>0</v>
      </c>
      <c r="I43" s="27"/>
      <c r="J43" s="25">
        <f>+'2013'!M43</f>
        <v>0</v>
      </c>
      <c r="K43" s="25"/>
      <c r="L43" s="25"/>
      <c r="M43" s="26">
        <f t="shared" si="1"/>
        <v>0</v>
      </c>
      <c r="N43" s="29">
        <f t="shared" si="2"/>
        <v>0</v>
      </c>
    </row>
    <row r="44" spans="2:14" x14ac:dyDescent="0.25">
      <c r="B44" s="24">
        <v>8</v>
      </c>
      <c r="C44" s="24">
        <v>1950</v>
      </c>
      <c r="D44" s="54" t="s">
        <v>47</v>
      </c>
      <c r="E44" s="25">
        <f>+'2013'!H44</f>
        <v>0</v>
      </c>
      <c r="F44" s="25"/>
      <c r="G44" s="25"/>
      <c r="H44" s="26">
        <f t="shared" si="0"/>
        <v>0</v>
      </c>
      <c r="I44" s="27"/>
      <c r="J44" s="25">
        <f>+'2013'!M44</f>
        <v>0</v>
      </c>
      <c r="K44" s="25"/>
      <c r="L44" s="25"/>
      <c r="M44" s="26">
        <f t="shared" si="1"/>
        <v>0</v>
      </c>
      <c r="N44" s="29">
        <f t="shared" si="2"/>
        <v>0</v>
      </c>
    </row>
    <row r="45" spans="2:14" x14ac:dyDescent="0.25">
      <c r="B45" s="24">
        <v>8</v>
      </c>
      <c r="C45" s="24">
        <v>1955</v>
      </c>
      <c r="D45" s="54" t="s">
        <v>48</v>
      </c>
      <c r="E45" s="25">
        <f>+'2013'!H45</f>
        <v>12465.77</v>
      </c>
      <c r="F45" s="25"/>
      <c r="G45" s="25"/>
      <c r="H45" s="26">
        <f t="shared" si="0"/>
        <v>12465.77</v>
      </c>
      <c r="I45" s="27"/>
      <c r="J45" s="25">
        <f>+'2013'!M45</f>
        <v>-4986.3</v>
      </c>
      <c r="K45" s="25">
        <v>-2493.15</v>
      </c>
      <c r="L45" s="25"/>
      <c r="M45" s="26">
        <f t="shared" si="1"/>
        <v>-7479.4500000000007</v>
      </c>
      <c r="N45" s="29">
        <f t="shared" si="2"/>
        <v>4986.32</v>
      </c>
    </row>
    <row r="46" spans="2:14" x14ac:dyDescent="0.25">
      <c r="B46" s="34">
        <v>8</v>
      </c>
      <c r="C46" s="34">
        <v>1955</v>
      </c>
      <c r="D46" s="55" t="s">
        <v>49</v>
      </c>
      <c r="E46" s="25">
        <f>+'2013'!H46</f>
        <v>0</v>
      </c>
      <c r="F46" s="25"/>
      <c r="G46" s="25"/>
      <c r="H46" s="26">
        <f t="shared" si="0"/>
        <v>0</v>
      </c>
      <c r="I46" s="27"/>
      <c r="J46" s="25">
        <f>+'2013'!M46</f>
        <v>0</v>
      </c>
      <c r="K46" s="25"/>
      <c r="L46" s="25"/>
      <c r="M46" s="26">
        <f t="shared" si="1"/>
        <v>0</v>
      </c>
      <c r="N46" s="29">
        <f t="shared" si="2"/>
        <v>0</v>
      </c>
    </row>
    <row r="47" spans="2:14" x14ac:dyDescent="0.25">
      <c r="B47" s="32">
        <v>8</v>
      </c>
      <c r="C47" s="32">
        <v>1960</v>
      </c>
      <c r="D47" s="52" t="s">
        <v>50</v>
      </c>
      <c r="E47" s="25">
        <f>+'2013'!H47</f>
        <v>200000</v>
      </c>
      <c r="F47" s="25"/>
      <c r="G47" s="25"/>
      <c r="H47" s="26">
        <f t="shared" si="0"/>
        <v>200000</v>
      </c>
      <c r="I47" s="27"/>
      <c r="J47" s="25">
        <f>+'2013'!M47</f>
        <v>-26666.66</v>
      </c>
      <c r="K47" s="25">
        <v>-13333.33</v>
      </c>
      <c r="L47" s="25"/>
      <c r="M47" s="26">
        <f t="shared" si="1"/>
        <v>-39999.99</v>
      </c>
      <c r="N47" s="29">
        <f t="shared" si="2"/>
        <v>160000.01</v>
      </c>
    </row>
    <row r="48" spans="2:14" x14ac:dyDescent="0.25">
      <c r="B48" s="1">
        <v>47</v>
      </c>
      <c r="C48" s="32">
        <v>1970</v>
      </c>
      <c r="D48" s="54" t="s">
        <v>51</v>
      </c>
      <c r="E48" s="25">
        <f>+'2013'!H48</f>
        <v>0</v>
      </c>
      <c r="F48" s="25"/>
      <c r="G48" s="25"/>
      <c r="H48" s="26">
        <f t="shared" si="0"/>
        <v>0</v>
      </c>
      <c r="I48" s="27"/>
      <c r="J48" s="25">
        <f>+'2013'!M48</f>
        <v>0</v>
      </c>
      <c r="K48" s="25"/>
      <c r="L48" s="25"/>
      <c r="M48" s="26">
        <f t="shared" si="1"/>
        <v>0</v>
      </c>
      <c r="N48" s="29">
        <f t="shared" si="2"/>
        <v>0</v>
      </c>
    </row>
    <row r="49" spans="2:14" x14ac:dyDescent="0.25">
      <c r="B49" s="24">
        <v>47</v>
      </c>
      <c r="C49" s="24">
        <v>1975</v>
      </c>
      <c r="D49" s="54" t="s">
        <v>52</v>
      </c>
      <c r="E49" s="25">
        <f>+'2013'!H49</f>
        <v>0</v>
      </c>
      <c r="F49" s="25"/>
      <c r="G49" s="25"/>
      <c r="H49" s="26">
        <f t="shared" si="0"/>
        <v>0</v>
      </c>
      <c r="I49" s="27"/>
      <c r="J49" s="25">
        <f>+'2013'!M49</f>
        <v>0</v>
      </c>
      <c r="K49" s="25"/>
      <c r="L49" s="25"/>
      <c r="M49" s="26">
        <f t="shared" si="1"/>
        <v>0</v>
      </c>
      <c r="N49" s="29">
        <f t="shared" si="2"/>
        <v>0</v>
      </c>
    </row>
    <row r="50" spans="2:14" x14ac:dyDescent="0.25">
      <c r="B50" s="24">
        <v>47</v>
      </c>
      <c r="C50" s="24">
        <v>1980</v>
      </c>
      <c r="D50" s="54" t="s">
        <v>53</v>
      </c>
      <c r="E50" s="25">
        <f>+'2013'!H50</f>
        <v>525703.57999999996</v>
      </c>
      <c r="F50" s="25">
        <v>150000</v>
      </c>
      <c r="G50" s="25"/>
      <c r="H50" s="26">
        <f t="shared" si="0"/>
        <v>675703.58</v>
      </c>
      <c r="I50" s="27"/>
      <c r="J50" s="25">
        <f>+'2013'!M50</f>
        <v>-99924.56</v>
      </c>
      <c r="K50" s="25">
        <f>-5261.31-35833.15</f>
        <v>-41094.46</v>
      </c>
      <c r="L50" s="25"/>
      <c r="M50" s="26">
        <f t="shared" si="1"/>
        <v>-141019.01999999999</v>
      </c>
      <c r="N50" s="29">
        <f t="shared" si="2"/>
        <v>534684.55999999994</v>
      </c>
    </row>
    <row r="51" spans="2:14" x14ac:dyDescent="0.25">
      <c r="B51" s="24">
        <v>47</v>
      </c>
      <c r="C51" s="24">
        <v>1985</v>
      </c>
      <c r="D51" s="54" t="s">
        <v>54</v>
      </c>
      <c r="E51" s="25">
        <f>+'2013'!H51</f>
        <v>0</v>
      </c>
      <c r="F51" s="25"/>
      <c r="G51" s="25"/>
      <c r="H51" s="26">
        <f t="shared" si="0"/>
        <v>0</v>
      </c>
      <c r="I51" s="27"/>
      <c r="J51" s="25">
        <f>+'2013'!M51</f>
        <v>0</v>
      </c>
      <c r="K51" s="25"/>
      <c r="L51" s="25"/>
      <c r="M51" s="26">
        <f t="shared" si="1"/>
        <v>0</v>
      </c>
      <c r="N51" s="29">
        <f t="shared" si="2"/>
        <v>0</v>
      </c>
    </row>
    <row r="52" spans="2:14" x14ac:dyDescent="0.25">
      <c r="B52" s="1">
        <v>47</v>
      </c>
      <c r="C52" s="24">
        <v>1990</v>
      </c>
      <c r="D52" s="35" t="s">
        <v>55</v>
      </c>
      <c r="E52" s="25">
        <f>+'2013'!H52</f>
        <v>0</v>
      </c>
      <c r="F52" s="25"/>
      <c r="G52" s="25"/>
      <c r="H52" s="26">
        <f t="shared" si="0"/>
        <v>0</v>
      </c>
      <c r="I52" s="27"/>
      <c r="J52" s="25">
        <f>+'2013'!M52</f>
        <v>0</v>
      </c>
      <c r="K52" s="25"/>
      <c r="L52" s="25"/>
      <c r="M52" s="26">
        <f t="shared" si="1"/>
        <v>0</v>
      </c>
      <c r="N52" s="29">
        <f t="shared" si="2"/>
        <v>0</v>
      </c>
    </row>
    <row r="53" spans="2:14" x14ac:dyDescent="0.25">
      <c r="B53" s="24">
        <v>47</v>
      </c>
      <c r="C53" s="24">
        <v>1995</v>
      </c>
      <c r="D53" s="54" t="s">
        <v>56</v>
      </c>
      <c r="E53" s="25">
        <f>+'2013'!H53</f>
        <v>-8097668.7699999996</v>
      </c>
      <c r="F53" s="25">
        <v>-100000</v>
      </c>
      <c r="G53" s="25"/>
      <c r="H53" s="26">
        <f t="shared" si="0"/>
        <v>-8197668.7699999996</v>
      </c>
      <c r="I53" s="27"/>
      <c r="J53" s="25">
        <f>+'2013'!M53</f>
        <v>2316412.34</v>
      </c>
      <c r="K53" s="25">
        <v>180752.45</v>
      </c>
      <c r="L53" s="25"/>
      <c r="M53" s="26">
        <f t="shared" si="1"/>
        <v>2497164.79</v>
      </c>
      <c r="N53" s="29">
        <f t="shared" si="2"/>
        <v>-5700503.9799999995</v>
      </c>
    </row>
    <row r="54" spans="2:14" x14ac:dyDescent="0.25">
      <c r="B54" s="36"/>
      <c r="C54" s="36" t="s">
        <v>57</v>
      </c>
      <c r="D54" s="56"/>
      <c r="E54" s="25">
        <f>+'2013'!H54</f>
        <v>0</v>
      </c>
      <c r="F54" s="25"/>
      <c r="G54" s="25"/>
      <c r="H54" s="26">
        <f t="shared" si="0"/>
        <v>0</v>
      </c>
      <c r="I54" s="3"/>
      <c r="J54" s="25">
        <f>+'2013'!M54</f>
        <v>0</v>
      </c>
      <c r="K54" s="25"/>
      <c r="L54" s="25"/>
      <c r="M54" s="26">
        <f t="shared" si="1"/>
        <v>0</v>
      </c>
      <c r="N54" s="29">
        <f t="shared" si="2"/>
        <v>0</v>
      </c>
    </row>
    <row r="55" spans="2:14" x14ac:dyDescent="0.25">
      <c r="B55" s="36"/>
      <c r="C55" s="36"/>
      <c r="D55" s="56"/>
      <c r="E55" s="38"/>
      <c r="F55" s="38"/>
      <c r="G55" s="38"/>
      <c r="H55" s="26">
        <f t="shared" si="0"/>
        <v>0</v>
      </c>
      <c r="I55" s="3"/>
      <c r="J55" s="38"/>
      <c r="K55" s="38"/>
      <c r="L55" s="38"/>
      <c r="M55" s="26">
        <f t="shared" si="1"/>
        <v>0</v>
      </c>
      <c r="N55" s="29">
        <f t="shared" si="2"/>
        <v>0</v>
      </c>
    </row>
    <row r="56" spans="2:14" x14ac:dyDescent="0.25">
      <c r="B56" s="36"/>
      <c r="C56" s="36"/>
      <c r="D56" s="57" t="s">
        <v>58</v>
      </c>
      <c r="E56" s="40">
        <f>SUM(E16:E55)</f>
        <v>49565395.969999984</v>
      </c>
      <c r="F56" s="40">
        <f t="shared" ref="F56:H56" si="3">SUM(F16:F55)</f>
        <v>2516792.06</v>
      </c>
      <c r="G56" s="40">
        <f t="shared" si="3"/>
        <v>0</v>
      </c>
      <c r="H56" s="40">
        <f t="shared" si="3"/>
        <v>52082188.029999986</v>
      </c>
      <c r="I56" s="40"/>
      <c r="J56" s="40">
        <f>SUM(J16:J55)</f>
        <v>-24686618.66</v>
      </c>
      <c r="K56" s="40">
        <f t="shared" ref="K56:N56" si="4">SUM(K16:K55)</f>
        <v>-1226862.28</v>
      </c>
      <c r="L56" s="40">
        <f t="shared" si="4"/>
        <v>0</v>
      </c>
      <c r="M56" s="40">
        <f t="shared" si="4"/>
        <v>-25913480.939999998</v>
      </c>
      <c r="N56" s="40">
        <f t="shared" si="4"/>
        <v>26168707.09</v>
      </c>
    </row>
    <row r="57" spans="2:14" x14ac:dyDescent="0.25">
      <c r="B57" s="36"/>
      <c r="C57" s="36"/>
      <c r="D57" s="58" t="s">
        <v>59</v>
      </c>
      <c r="E57" s="38"/>
      <c r="F57" s="38"/>
      <c r="G57" s="38"/>
      <c r="H57" s="26">
        <f t="shared" ref="H57" si="5">E57+F57+G57</f>
        <v>0</v>
      </c>
      <c r="I57" s="3"/>
      <c r="J57" s="38"/>
      <c r="K57" s="38"/>
      <c r="L57" s="38"/>
      <c r="M57" s="26">
        <f t="shared" ref="M57:M58" si="6">J57+K57+L57</f>
        <v>0</v>
      </c>
      <c r="N57" s="29">
        <f t="shared" ref="N57" si="7">H57+M57</f>
        <v>0</v>
      </c>
    </row>
    <row r="58" spans="2:14" x14ac:dyDescent="0.25">
      <c r="B58" s="36"/>
      <c r="C58" s="36"/>
      <c r="D58" s="59" t="s">
        <v>60</v>
      </c>
      <c r="E58" s="38"/>
      <c r="F58" s="38"/>
      <c r="G58" s="38"/>
      <c r="H58" s="26">
        <f t="shared" si="0"/>
        <v>0</v>
      </c>
      <c r="I58" s="3"/>
      <c r="J58" s="38"/>
      <c r="K58" s="38"/>
      <c r="L58" s="38"/>
      <c r="M58" s="26">
        <f t="shared" si="6"/>
        <v>0</v>
      </c>
      <c r="N58" s="29">
        <f t="shared" si="2"/>
        <v>0</v>
      </c>
    </row>
    <row r="59" spans="2:14" x14ac:dyDescent="0.25">
      <c r="B59" s="36"/>
      <c r="C59" s="36"/>
      <c r="D59" s="39" t="s">
        <v>61</v>
      </c>
      <c r="E59" s="40">
        <f>SUM(E56:E58)</f>
        <v>49565395.969999984</v>
      </c>
      <c r="F59" s="40">
        <f t="shared" ref="F59:H59" si="8">SUM(F56:F58)</f>
        <v>2516792.06</v>
      </c>
      <c r="G59" s="40">
        <f t="shared" si="8"/>
        <v>0</v>
      </c>
      <c r="H59" s="40">
        <f t="shared" si="8"/>
        <v>52082188.029999986</v>
      </c>
      <c r="I59" s="40"/>
      <c r="J59" s="40">
        <f t="shared" ref="J59:N59" si="9">SUM(J56:J58)</f>
        <v>-24686618.66</v>
      </c>
      <c r="K59" s="40">
        <f t="shared" si="9"/>
        <v>-1226862.28</v>
      </c>
      <c r="L59" s="40">
        <f t="shared" si="9"/>
        <v>0</v>
      </c>
      <c r="M59" s="40">
        <f t="shared" si="9"/>
        <v>-25913480.939999998</v>
      </c>
      <c r="N59" s="40">
        <f t="shared" si="9"/>
        <v>26168707.09</v>
      </c>
    </row>
    <row r="60" spans="2:14" x14ac:dyDescent="0.25">
      <c r="B60" s="36"/>
      <c r="C60" s="36"/>
      <c r="D60" s="67" t="s">
        <v>62</v>
      </c>
      <c r="E60" s="68"/>
      <c r="F60" s="68"/>
      <c r="G60" s="68"/>
      <c r="H60" s="68"/>
      <c r="I60" s="68"/>
      <c r="J60" s="69"/>
      <c r="K60" s="38"/>
      <c r="L60" s="41"/>
      <c r="M60" s="42"/>
      <c r="N60" s="43"/>
    </row>
    <row r="61" spans="2:14" x14ac:dyDescent="0.25">
      <c r="B61" s="36"/>
      <c r="C61" s="36"/>
      <c r="D61" s="67" t="s">
        <v>63</v>
      </c>
      <c r="E61" s="68"/>
      <c r="F61" s="68"/>
      <c r="G61" s="68"/>
      <c r="H61" s="68"/>
      <c r="I61" s="68"/>
      <c r="J61" s="69"/>
      <c r="K61" s="40">
        <f>K59+K60</f>
        <v>-1226862.28</v>
      </c>
      <c r="L61" s="41"/>
      <c r="M61" s="42"/>
      <c r="N61" s="43"/>
    </row>
    <row r="62" spans="2:14" x14ac:dyDescent="0.25">
      <c r="B62" s="1"/>
      <c r="C62" s="1"/>
      <c r="D62" s="2"/>
      <c r="E62" s="2"/>
      <c r="F62" s="2"/>
      <c r="G62" s="2"/>
      <c r="H62" s="2"/>
      <c r="I62" s="3"/>
      <c r="J62" s="2"/>
      <c r="K62" s="2"/>
      <c r="L62" s="2"/>
      <c r="M62" s="60"/>
      <c r="N62" s="2"/>
    </row>
    <row r="63" spans="2:14" x14ac:dyDescent="0.25">
      <c r="B63" s="1"/>
      <c r="C63" s="1"/>
      <c r="D63" s="2"/>
      <c r="E63" s="2"/>
      <c r="F63" s="2"/>
      <c r="G63" s="2"/>
      <c r="H63" s="2"/>
      <c r="I63" s="3"/>
      <c r="J63" s="44" t="s">
        <v>64</v>
      </c>
      <c r="K63" s="45"/>
      <c r="L63" s="2"/>
      <c r="M63" s="2"/>
      <c r="N63" s="2"/>
    </row>
    <row r="64" spans="2:14" x14ac:dyDescent="0.25">
      <c r="B64" s="36">
        <v>10</v>
      </c>
      <c r="C64" s="36"/>
      <c r="D64" s="37" t="s">
        <v>65</v>
      </c>
      <c r="E64" s="2"/>
      <c r="F64" s="2"/>
      <c r="G64" s="2"/>
      <c r="H64" s="2"/>
      <c r="I64" s="3"/>
      <c r="J64" s="45" t="s">
        <v>65</v>
      </c>
      <c r="K64" s="45"/>
      <c r="L64" s="46"/>
      <c r="M64" s="2"/>
      <c r="N64" s="2"/>
    </row>
    <row r="65" spans="2:14" x14ac:dyDescent="0.25">
      <c r="B65" s="36">
        <v>8</v>
      </c>
      <c r="C65" s="36"/>
      <c r="D65" s="37" t="s">
        <v>44</v>
      </c>
      <c r="E65" s="2"/>
      <c r="F65" s="2"/>
      <c r="G65" s="2"/>
      <c r="H65" s="2"/>
      <c r="I65" s="3"/>
      <c r="J65" s="45" t="s">
        <v>44</v>
      </c>
      <c r="K65" s="45"/>
      <c r="L65" s="47"/>
      <c r="M65" s="2"/>
      <c r="N65" s="2"/>
    </row>
    <row r="66" spans="2:14" x14ac:dyDescent="0.25">
      <c r="B66" s="1"/>
      <c r="C66" s="1"/>
      <c r="D66" s="2"/>
      <c r="E66" s="2"/>
      <c r="F66" s="2"/>
      <c r="G66" s="2"/>
      <c r="H66" s="2"/>
      <c r="I66" s="3"/>
      <c r="J66" s="48" t="s">
        <v>66</v>
      </c>
      <c r="K66" s="2"/>
      <c r="L66" s="49">
        <f>K61-L64-L65</f>
        <v>-1226862.28</v>
      </c>
      <c r="M66" s="2"/>
      <c r="N66" s="2"/>
    </row>
    <row r="67" spans="2:14" x14ac:dyDescent="0.25">
      <c r="B67" s="1"/>
      <c r="C67" s="1"/>
      <c r="D67" s="2"/>
      <c r="E67" s="2"/>
      <c r="F67" s="2"/>
      <c r="G67" s="2"/>
      <c r="H67" s="2"/>
      <c r="I67" s="3"/>
      <c r="J67" s="2"/>
      <c r="K67" s="2"/>
      <c r="L67" s="2"/>
      <c r="M67" s="2"/>
      <c r="N67" s="2"/>
    </row>
    <row r="68" spans="2:14" x14ac:dyDescent="0.25">
      <c r="B68" s="50" t="s">
        <v>67</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0" t="s">
        <v>68</v>
      </c>
      <c r="D70" s="70"/>
      <c r="E70" s="70"/>
      <c r="F70" s="70"/>
      <c r="G70" s="70"/>
      <c r="H70" s="70"/>
      <c r="I70" s="70"/>
      <c r="J70" s="70"/>
      <c r="K70" s="70"/>
      <c r="L70" s="70"/>
      <c r="M70" s="70"/>
      <c r="N70" s="70"/>
    </row>
    <row r="71" spans="2:14" x14ac:dyDescent="0.25">
      <c r="B71" s="1"/>
      <c r="C71" s="70"/>
      <c r="D71" s="70"/>
      <c r="E71" s="70"/>
      <c r="F71" s="70"/>
      <c r="G71" s="70"/>
      <c r="H71" s="70"/>
      <c r="I71" s="70"/>
      <c r="J71" s="70"/>
      <c r="K71" s="70"/>
      <c r="L71" s="70"/>
      <c r="M71" s="70"/>
      <c r="N71" s="70"/>
    </row>
    <row r="72" spans="2:14" x14ac:dyDescent="0.25">
      <c r="B72" s="1"/>
      <c r="C72" s="1"/>
      <c r="D72" s="2"/>
      <c r="E72" s="2"/>
      <c r="F72" s="2"/>
      <c r="G72" s="2"/>
      <c r="H72" s="2"/>
      <c r="I72" s="3"/>
      <c r="J72" s="2"/>
      <c r="K72" s="2"/>
      <c r="L72" s="2"/>
      <c r="M72" s="2"/>
      <c r="N72" s="2"/>
    </row>
    <row r="73" spans="2:14" x14ac:dyDescent="0.25">
      <c r="B73" s="1">
        <v>2</v>
      </c>
      <c r="C73" s="61" t="s">
        <v>69</v>
      </c>
      <c r="D73" s="61"/>
      <c r="E73" s="61"/>
      <c r="F73" s="61"/>
      <c r="G73" s="61"/>
      <c r="H73" s="61"/>
      <c r="I73" s="61"/>
      <c r="J73" s="61"/>
      <c r="K73" s="61"/>
      <c r="L73" s="61"/>
      <c r="M73" s="61"/>
      <c r="N73" s="61"/>
    </row>
    <row r="74" spans="2:14" x14ac:dyDescent="0.25">
      <c r="B74" s="1"/>
      <c r="C74" s="61"/>
      <c r="D74" s="61"/>
      <c r="E74" s="61"/>
      <c r="F74" s="61"/>
      <c r="G74" s="61"/>
      <c r="H74" s="61"/>
      <c r="I74" s="61"/>
      <c r="J74" s="61"/>
      <c r="K74" s="61"/>
      <c r="L74" s="61"/>
      <c r="M74" s="61"/>
      <c r="N74" s="61"/>
    </row>
    <row r="75" spans="2:14" x14ac:dyDescent="0.25">
      <c r="B75" s="1"/>
      <c r="C75" s="1"/>
      <c r="D75" s="2"/>
      <c r="E75" s="2"/>
      <c r="F75" s="2"/>
      <c r="G75" s="2"/>
      <c r="H75" s="2"/>
      <c r="I75" s="3"/>
      <c r="J75" s="2"/>
      <c r="K75" s="2"/>
      <c r="L75" s="2"/>
      <c r="M75" s="2"/>
      <c r="N75" s="2"/>
    </row>
    <row r="76" spans="2:14" x14ac:dyDescent="0.25">
      <c r="B76" s="1">
        <v>3</v>
      </c>
      <c r="C76" s="62" t="s">
        <v>70</v>
      </c>
      <c r="D76" s="62"/>
      <c r="E76" s="62"/>
      <c r="F76" s="62"/>
      <c r="G76" s="62"/>
      <c r="H76" s="62"/>
      <c r="I76" s="62"/>
      <c r="J76" s="62"/>
      <c r="K76" s="62"/>
      <c r="L76" s="62"/>
      <c r="M76" s="62"/>
      <c r="N76" s="62"/>
    </row>
    <row r="77" spans="2:14" x14ac:dyDescent="0.25">
      <c r="B77" s="1"/>
      <c r="C77" s="1"/>
      <c r="D77" s="2"/>
      <c r="E77" s="2"/>
      <c r="F77" s="2"/>
      <c r="G77" s="2"/>
      <c r="H77" s="2"/>
      <c r="I77" s="3"/>
      <c r="J77" s="2"/>
      <c r="K77" s="2"/>
      <c r="L77" s="2"/>
      <c r="M77" s="2"/>
      <c r="N77" s="2"/>
    </row>
    <row r="78" spans="2:14" x14ac:dyDescent="0.25">
      <c r="B78" s="1">
        <v>4</v>
      </c>
      <c r="C78" s="51" t="s">
        <v>71</v>
      </c>
      <c r="D78" s="10"/>
      <c r="E78" s="2"/>
      <c r="F78" s="2"/>
      <c r="G78" s="2"/>
      <c r="H78" s="2"/>
      <c r="I78" s="3"/>
      <c r="J78" s="2"/>
      <c r="K78" s="2"/>
      <c r="L78" s="2"/>
      <c r="M78" s="2"/>
      <c r="N78" s="2"/>
    </row>
  </sheetData>
  <mergeCells count="8">
    <mergeCell ref="C73:N74"/>
    <mergeCell ref="C76:N76"/>
    <mergeCell ref="B9:N9"/>
    <mergeCell ref="B10:N10"/>
    <mergeCell ref="E14:H14"/>
    <mergeCell ref="D60:J60"/>
    <mergeCell ref="D61:J61"/>
    <mergeCell ref="C70:N71"/>
  </mergeCells>
  <pageMargins left="0.11811023622047245" right="0.11811023622047245" top="0" bottom="0.15748031496062992" header="0.31496062992125984" footer="0.31496062992125984"/>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78"/>
  <sheetViews>
    <sheetView showGridLines="0" workbookViewId="0"/>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5" x14ac:dyDescent="0.25">
      <c r="B1" s="1"/>
      <c r="C1" s="1"/>
      <c r="D1" s="2"/>
      <c r="E1" s="2"/>
      <c r="F1" s="2"/>
      <c r="G1" s="2"/>
      <c r="H1" s="2"/>
      <c r="I1" s="3"/>
      <c r="J1" s="2"/>
      <c r="K1" s="2"/>
      <c r="L1" s="2"/>
      <c r="M1" s="4" t="s">
        <v>0</v>
      </c>
      <c r="N1" s="5" t="str">
        <f>EBNUMBER</f>
        <v>EB-2014-0113</v>
      </c>
    </row>
    <row r="2" spans="2:15" x14ac:dyDescent="0.25">
      <c r="B2" s="1"/>
      <c r="C2" s="1"/>
      <c r="D2" s="2"/>
      <c r="E2" s="2"/>
      <c r="F2" s="2"/>
      <c r="G2" s="2"/>
      <c r="H2" s="2"/>
      <c r="I2" s="3"/>
      <c r="J2" s="2"/>
      <c r="K2" s="2"/>
      <c r="L2" s="2"/>
      <c r="M2" s="4" t="s">
        <v>1</v>
      </c>
      <c r="N2" s="6">
        <v>2</v>
      </c>
    </row>
    <row r="3" spans="2:15" x14ac:dyDescent="0.25">
      <c r="B3" s="1"/>
      <c r="C3" s="1"/>
      <c r="D3" s="2"/>
      <c r="E3" s="2"/>
      <c r="F3" s="2"/>
      <c r="G3" s="2"/>
      <c r="H3" s="2"/>
      <c r="I3" s="3"/>
      <c r="J3" s="2"/>
      <c r="K3" s="2"/>
      <c r="L3" s="2"/>
      <c r="M3" s="4" t="s">
        <v>2</v>
      </c>
      <c r="N3" s="6">
        <v>2</v>
      </c>
    </row>
    <row r="4" spans="2:15" x14ac:dyDescent="0.25">
      <c r="B4" s="1"/>
      <c r="C4" s="1"/>
      <c r="D4" s="2"/>
      <c r="E4" s="2"/>
      <c r="F4" s="2"/>
      <c r="G4" s="2"/>
      <c r="H4" s="2"/>
      <c r="I4" s="3"/>
      <c r="J4" s="2"/>
      <c r="K4" s="2"/>
      <c r="L4" s="2"/>
      <c r="M4" s="4" t="s">
        <v>3</v>
      </c>
      <c r="N4" s="6">
        <v>2</v>
      </c>
    </row>
    <row r="5" spans="2:15" x14ac:dyDescent="0.25">
      <c r="B5" s="1"/>
      <c r="C5" s="1"/>
      <c r="D5" s="2"/>
      <c r="E5" s="2"/>
      <c r="F5" s="2"/>
      <c r="G5" s="2"/>
      <c r="H5" s="2"/>
      <c r="I5" s="3"/>
      <c r="J5" s="2"/>
      <c r="K5" s="2"/>
      <c r="L5" s="2"/>
      <c r="M5" s="4" t="s">
        <v>4</v>
      </c>
      <c r="N5" s="7"/>
    </row>
    <row r="6" spans="2:15" x14ac:dyDescent="0.25">
      <c r="B6" s="1"/>
      <c r="C6" s="1"/>
      <c r="D6" s="2"/>
      <c r="E6" s="2"/>
      <c r="F6" s="2"/>
      <c r="G6" s="2"/>
      <c r="H6" s="2"/>
      <c r="I6" s="3"/>
      <c r="J6" s="2"/>
      <c r="K6" s="2"/>
      <c r="L6" s="2"/>
      <c r="M6" s="4"/>
      <c r="N6" s="8"/>
    </row>
    <row r="7" spans="2:15" x14ac:dyDescent="0.25">
      <c r="B7" s="1"/>
      <c r="C7" s="1"/>
      <c r="D7" s="2"/>
      <c r="E7" s="2"/>
      <c r="F7" s="2"/>
      <c r="G7" s="2"/>
      <c r="H7" s="2"/>
      <c r="I7" s="3"/>
      <c r="J7" s="2"/>
      <c r="K7" s="2"/>
      <c r="L7" s="2"/>
      <c r="M7" s="4" t="s">
        <v>5</v>
      </c>
      <c r="N7" s="9">
        <v>42119</v>
      </c>
    </row>
    <row r="8" spans="2:15" x14ac:dyDescent="0.25">
      <c r="B8" s="1"/>
      <c r="C8" s="1"/>
      <c r="D8" s="2"/>
      <c r="E8" s="2"/>
      <c r="F8" s="2"/>
      <c r="G8" s="2"/>
      <c r="H8" s="2"/>
      <c r="I8" s="3"/>
      <c r="J8" s="2"/>
      <c r="K8" s="2"/>
      <c r="L8" s="2"/>
      <c r="M8" s="2"/>
      <c r="N8" s="2"/>
    </row>
    <row r="9" spans="2:15" ht="18" x14ac:dyDescent="0.25">
      <c r="B9" s="63" t="s">
        <v>6</v>
      </c>
      <c r="C9" s="63"/>
      <c r="D9" s="63"/>
      <c r="E9" s="63"/>
      <c r="F9" s="63"/>
      <c r="G9" s="63"/>
      <c r="H9" s="63"/>
      <c r="I9" s="63"/>
      <c r="J9" s="63"/>
      <c r="K9" s="63"/>
      <c r="L9" s="63"/>
      <c r="M9" s="63"/>
      <c r="N9" s="63"/>
    </row>
    <row r="10" spans="2:15" ht="18" x14ac:dyDescent="0.25">
      <c r="B10" s="63" t="s">
        <v>7</v>
      </c>
      <c r="C10" s="63"/>
      <c r="D10" s="63"/>
      <c r="E10" s="63"/>
      <c r="F10" s="63"/>
      <c r="G10" s="63"/>
      <c r="H10" s="63"/>
      <c r="I10" s="63"/>
      <c r="J10" s="63"/>
      <c r="K10" s="63"/>
      <c r="L10" s="63"/>
      <c r="M10" s="63"/>
      <c r="N10" s="63"/>
    </row>
    <row r="11" spans="2:15" x14ac:dyDescent="0.25">
      <c r="B11" s="1"/>
      <c r="C11" s="1"/>
      <c r="D11" s="2"/>
      <c r="E11" s="2"/>
      <c r="F11" s="2"/>
      <c r="G11" s="2"/>
      <c r="H11" s="2"/>
      <c r="I11" s="3"/>
      <c r="J11" s="2"/>
      <c r="K11" s="2"/>
      <c r="L11" s="2"/>
      <c r="M11" s="2"/>
      <c r="N11" s="2"/>
      <c r="O11" s="2"/>
    </row>
    <row r="12" spans="2:15" x14ac:dyDescent="0.25">
      <c r="B12" s="1"/>
      <c r="C12" s="1"/>
      <c r="D12" s="10"/>
      <c r="E12" s="2"/>
      <c r="F12" s="11" t="s">
        <v>8</v>
      </c>
      <c r="G12" s="12">
        <v>2015</v>
      </c>
      <c r="H12" s="13"/>
      <c r="I12" s="3"/>
      <c r="J12" s="2"/>
      <c r="K12" s="2"/>
      <c r="L12" s="2"/>
      <c r="M12" s="2"/>
      <c r="N12" s="2"/>
      <c r="O12" s="2"/>
    </row>
    <row r="13" spans="2:15" x14ac:dyDescent="0.25">
      <c r="B13" s="1"/>
      <c r="C13" s="1"/>
      <c r="D13" s="2"/>
      <c r="E13" s="2"/>
      <c r="F13" s="2"/>
      <c r="G13" s="2"/>
      <c r="H13" s="2"/>
      <c r="I13" s="3"/>
      <c r="J13" s="2"/>
      <c r="K13" s="2"/>
      <c r="L13" s="2"/>
      <c r="M13" s="2"/>
      <c r="N13" s="2"/>
    </row>
    <row r="14" spans="2:15" x14ac:dyDescent="0.25">
      <c r="B14" s="1"/>
      <c r="C14" s="1"/>
      <c r="D14" s="2"/>
      <c r="E14" s="64" t="s">
        <v>9</v>
      </c>
      <c r="F14" s="65"/>
      <c r="G14" s="65"/>
      <c r="H14" s="66"/>
      <c r="I14" s="3"/>
      <c r="J14" s="14"/>
      <c r="K14" s="15" t="s">
        <v>10</v>
      </c>
      <c r="L14" s="15"/>
      <c r="M14" s="16"/>
      <c r="N14" s="3"/>
    </row>
    <row r="15" spans="2:15" ht="26.25" x14ac:dyDescent="0.25">
      <c r="B15" s="17" t="s">
        <v>11</v>
      </c>
      <c r="C15" s="18" t="s">
        <v>12</v>
      </c>
      <c r="D15" s="19" t="s">
        <v>13</v>
      </c>
      <c r="E15" s="17" t="s">
        <v>14</v>
      </c>
      <c r="F15" s="18" t="s">
        <v>15</v>
      </c>
      <c r="G15" s="18" t="s">
        <v>16</v>
      </c>
      <c r="H15" s="17" t="s">
        <v>17</v>
      </c>
      <c r="I15" s="20"/>
      <c r="J15" s="21" t="s">
        <v>14</v>
      </c>
      <c r="K15" s="22" t="s">
        <v>15</v>
      </c>
      <c r="L15" s="22" t="s">
        <v>16</v>
      </c>
      <c r="M15" s="23" t="s">
        <v>17</v>
      </c>
      <c r="N15" s="17" t="s">
        <v>18</v>
      </c>
    </row>
    <row r="16" spans="2:15" x14ac:dyDescent="0.25">
      <c r="B16" s="24">
        <v>12</v>
      </c>
      <c r="C16" s="24">
        <v>1611</v>
      </c>
      <c r="D16" s="52" t="s">
        <v>19</v>
      </c>
      <c r="E16" s="25">
        <f>+'2014'!H16</f>
        <v>587735.40999999992</v>
      </c>
      <c r="F16" s="25">
        <v>13000</v>
      </c>
      <c r="G16" s="25"/>
      <c r="H16" s="26">
        <f>E16+F16+G16</f>
        <v>600735.40999999992</v>
      </c>
      <c r="I16" s="27"/>
      <c r="J16" s="25">
        <f>+'2014'!M16</f>
        <v>-241103.21000000002</v>
      </c>
      <c r="K16" s="25">
        <f>-27931.45-37313.42</f>
        <v>-65244.869999999995</v>
      </c>
      <c r="L16" s="25"/>
      <c r="M16" s="26">
        <f>J16+K16+L16</f>
        <v>-306348.08</v>
      </c>
      <c r="N16" s="29">
        <f>H16+M16</f>
        <v>294387.3299999999</v>
      </c>
    </row>
    <row r="17" spans="2:14" x14ac:dyDescent="0.25">
      <c r="B17" s="24" t="s">
        <v>20</v>
      </c>
      <c r="C17" s="24">
        <v>1612</v>
      </c>
      <c r="D17" s="52" t="s">
        <v>21</v>
      </c>
      <c r="E17" s="25">
        <f>+'2014'!H17</f>
        <v>0</v>
      </c>
      <c r="F17" s="25"/>
      <c r="G17" s="25"/>
      <c r="H17" s="26">
        <f>E17+F17+G17</f>
        <v>0</v>
      </c>
      <c r="I17" s="27"/>
      <c r="J17" s="25">
        <f>+'2014'!M17</f>
        <v>0</v>
      </c>
      <c r="K17" s="25"/>
      <c r="L17" s="25"/>
      <c r="M17" s="26">
        <f>J17+K17+L17</f>
        <v>0</v>
      </c>
      <c r="N17" s="29">
        <f>H17+M17</f>
        <v>0</v>
      </c>
    </row>
    <row r="18" spans="2:14" x14ac:dyDescent="0.25">
      <c r="B18" s="30" t="s">
        <v>22</v>
      </c>
      <c r="C18" s="30">
        <v>1805</v>
      </c>
      <c r="D18" s="53" t="s">
        <v>23</v>
      </c>
      <c r="E18" s="25">
        <f>+'2014'!H18</f>
        <v>7637.88</v>
      </c>
      <c r="F18" s="25"/>
      <c r="G18" s="25"/>
      <c r="H18" s="26">
        <f>E18+F18+G18</f>
        <v>7637.88</v>
      </c>
      <c r="I18" s="27"/>
      <c r="J18" s="25">
        <f>+'2014'!M18</f>
        <v>0</v>
      </c>
      <c r="K18" s="25"/>
      <c r="L18" s="25"/>
      <c r="M18" s="26">
        <f>J18+K18+L18</f>
        <v>0</v>
      </c>
      <c r="N18" s="29">
        <f>H18+M18</f>
        <v>7637.88</v>
      </c>
    </row>
    <row r="19" spans="2:14" x14ac:dyDescent="0.25">
      <c r="B19" s="24">
        <v>47</v>
      </c>
      <c r="C19" s="24">
        <v>1808</v>
      </c>
      <c r="D19" s="54" t="s">
        <v>24</v>
      </c>
      <c r="E19" s="25">
        <f>+'2014'!H19</f>
        <v>0</v>
      </c>
      <c r="F19" s="25"/>
      <c r="G19" s="25"/>
      <c r="H19" s="26">
        <f t="shared" ref="H19:H58" si="0">E19+F19+G19</f>
        <v>0</v>
      </c>
      <c r="I19" s="27"/>
      <c r="J19" s="25">
        <f>+'2014'!M19</f>
        <v>0</v>
      </c>
      <c r="K19" s="25"/>
      <c r="L19" s="25"/>
      <c r="M19" s="26">
        <f t="shared" ref="M19:M55" si="1">J19+K19+L19</f>
        <v>0</v>
      </c>
      <c r="N19" s="29">
        <f t="shared" ref="N19:N58" si="2">H19+M19</f>
        <v>0</v>
      </c>
    </row>
    <row r="20" spans="2:14" x14ac:dyDescent="0.25">
      <c r="B20" s="24">
        <v>13</v>
      </c>
      <c r="C20" s="24">
        <v>1810</v>
      </c>
      <c r="D20" s="54" t="s">
        <v>25</v>
      </c>
      <c r="E20" s="25">
        <f>+'2014'!H20</f>
        <v>0</v>
      </c>
      <c r="F20" s="25"/>
      <c r="G20" s="25"/>
      <c r="H20" s="26">
        <f t="shared" si="0"/>
        <v>0</v>
      </c>
      <c r="I20" s="27"/>
      <c r="J20" s="25">
        <f>+'2014'!M20</f>
        <v>0</v>
      </c>
      <c r="K20" s="25"/>
      <c r="L20" s="25"/>
      <c r="M20" s="26">
        <f t="shared" si="1"/>
        <v>0</v>
      </c>
      <c r="N20" s="29">
        <f t="shared" si="2"/>
        <v>0</v>
      </c>
    </row>
    <row r="21" spans="2:14" x14ac:dyDescent="0.25">
      <c r="B21" s="24">
        <v>47</v>
      </c>
      <c r="C21" s="24">
        <v>1815</v>
      </c>
      <c r="D21" s="54" t="s">
        <v>26</v>
      </c>
      <c r="E21" s="25">
        <f>+'2014'!H21</f>
        <v>0</v>
      </c>
      <c r="F21" s="25"/>
      <c r="G21" s="25"/>
      <c r="H21" s="26">
        <f t="shared" si="0"/>
        <v>0</v>
      </c>
      <c r="I21" s="27"/>
      <c r="J21" s="25">
        <f>+'2014'!M21</f>
        <v>0</v>
      </c>
      <c r="K21" s="25"/>
      <c r="L21" s="25"/>
      <c r="M21" s="26">
        <f t="shared" si="1"/>
        <v>0</v>
      </c>
      <c r="N21" s="29">
        <f t="shared" si="2"/>
        <v>0</v>
      </c>
    </row>
    <row r="22" spans="2:14" x14ac:dyDescent="0.25">
      <c r="B22" s="24">
        <v>47</v>
      </c>
      <c r="C22" s="24">
        <v>1820</v>
      </c>
      <c r="D22" s="52" t="s">
        <v>27</v>
      </c>
      <c r="E22" s="25">
        <f>+'2014'!H22</f>
        <v>850124.96</v>
      </c>
      <c r="F22" s="25"/>
      <c r="G22" s="25"/>
      <c r="H22" s="26">
        <f t="shared" si="0"/>
        <v>850124.96</v>
      </c>
      <c r="I22" s="27"/>
      <c r="J22" s="25">
        <f>+'2014'!M22</f>
        <v>-833783.32000000007</v>
      </c>
      <c r="K22" s="25">
        <v>-835.9</v>
      </c>
      <c r="L22" s="25"/>
      <c r="M22" s="26">
        <f t="shared" si="1"/>
        <v>-834619.22000000009</v>
      </c>
      <c r="N22" s="29">
        <f t="shared" si="2"/>
        <v>15505.739999999874</v>
      </c>
    </row>
    <row r="23" spans="2:14" x14ac:dyDescent="0.25">
      <c r="B23" s="24">
        <v>47</v>
      </c>
      <c r="C23" s="24">
        <v>1825</v>
      </c>
      <c r="D23" s="54" t="s">
        <v>28</v>
      </c>
      <c r="E23" s="25">
        <f>+'2014'!H23</f>
        <v>0</v>
      </c>
      <c r="F23" s="25"/>
      <c r="G23" s="25"/>
      <c r="H23" s="26">
        <f t="shared" si="0"/>
        <v>0</v>
      </c>
      <c r="I23" s="27"/>
      <c r="J23" s="25">
        <f>+'2014'!M23</f>
        <v>0</v>
      </c>
      <c r="K23" s="25"/>
      <c r="L23" s="25"/>
      <c r="M23" s="26">
        <f t="shared" si="1"/>
        <v>0</v>
      </c>
      <c r="N23" s="29">
        <f t="shared" si="2"/>
        <v>0</v>
      </c>
    </row>
    <row r="24" spans="2:14" x14ac:dyDescent="0.25">
      <c r="B24" s="24">
        <v>47</v>
      </c>
      <c r="C24" s="24">
        <v>1830</v>
      </c>
      <c r="D24" s="54" t="s">
        <v>29</v>
      </c>
      <c r="E24" s="25">
        <f>+'2014'!H24</f>
        <v>9271290.9600000009</v>
      </c>
      <c r="F24" s="31">
        <v>326655</v>
      </c>
      <c r="G24" s="25"/>
      <c r="H24" s="26">
        <f t="shared" si="0"/>
        <v>9597945.9600000009</v>
      </c>
      <c r="I24" s="27"/>
      <c r="J24" s="25">
        <f>+'2014'!M24</f>
        <v>-4258901.33</v>
      </c>
      <c r="K24" s="25">
        <v>-138178.85999999999</v>
      </c>
      <c r="L24" s="25"/>
      <c r="M24" s="26">
        <f t="shared" si="1"/>
        <v>-4397080.1900000004</v>
      </c>
      <c r="N24" s="29">
        <f t="shared" si="2"/>
        <v>5200865.7700000005</v>
      </c>
    </row>
    <row r="25" spans="2:14" x14ac:dyDescent="0.25">
      <c r="B25" s="24">
        <v>47</v>
      </c>
      <c r="C25" s="24">
        <v>1835</v>
      </c>
      <c r="D25" s="54" t="s">
        <v>30</v>
      </c>
      <c r="E25" s="25">
        <f>+'2014'!H25</f>
        <v>8146956.2599999998</v>
      </c>
      <c r="F25" s="25">
        <v>268280</v>
      </c>
      <c r="G25" s="25"/>
      <c r="H25" s="26">
        <f t="shared" si="0"/>
        <v>8415236.2599999998</v>
      </c>
      <c r="I25" s="27"/>
      <c r="J25" s="25">
        <f>+'2014'!M25</f>
        <v>-4153075.14</v>
      </c>
      <c r="K25" s="25">
        <v>-79686.03</v>
      </c>
      <c r="L25" s="25"/>
      <c r="M25" s="26">
        <f t="shared" si="1"/>
        <v>-4232761.17</v>
      </c>
      <c r="N25" s="29">
        <f t="shared" si="2"/>
        <v>4182475.09</v>
      </c>
    </row>
    <row r="26" spans="2:14" x14ac:dyDescent="0.25">
      <c r="B26" s="24">
        <v>47</v>
      </c>
      <c r="C26" s="24">
        <v>1840</v>
      </c>
      <c r="D26" s="54" t="s">
        <v>31</v>
      </c>
      <c r="E26" s="25">
        <f>+'2014'!H26</f>
        <v>5020039.6899999995</v>
      </c>
      <c r="F26" s="25">
        <v>329925</v>
      </c>
      <c r="G26" s="25"/>
      <c r="H26" s="26">
        <f t="shared" si="0"/>
        <v>5349964.6899999995</v>
      </c>
      <c r="I26" s="27"/>
      <c r="J26" s="25">
        <f>+'2014'!M26</f>
        <v>-2180747.17</v>
      </c>
      <c r="K26" s="25">
        <v>-103634.76</v>
      </c>
      <c r="L26" s="25"/>
      <c r="M26" s="26">
        <f t="shared" si="1"/>
        <v>-2284381.9299999997</v>
      </c>
      <c r="N26" s="29">
        <f t="shared" si="2"/>
        <v>3065582.76</v>
      </c>
    </row>
    <row r="27" spans="2:14" x14ac:dyDescent="0.25">
      <c r="B27" s="24">
        <v>47</v>
      </c>
      <c r="C27" s="24">
        <v>1845</v>
      </c>
      <c r="D27" s="54" t="s">
        <v>32</v>
      </c>
      <c r="E27" s="25">
        <f>+'2014'!H27</f>
        <v>9183266.2300000004</v>
      </c>
      <c r="F27" s="25">
        <v>285377</v>
      </c>
      <c r="G27" s="25"/>
      <c r="H27" s="26">
        <f t="shared" si="0"/>
        <v>9468643.2300000004</v>
      </c>
      <c r="I27" s="27"/>
      <c r="J27" s="25">
        <f>+'2014'!M27</f>
        <v>-4198047.3299999991</v>
      </c>
      <c r="K27" s="25">
        <v>-160565.29999999999</v>
      </c>
      <c r="L27" s="25"/>
      <c r="M27" s="26">
        <f t="shared" si="1"/>
        <v>-4358612.629999999</v>
      </c>
      <c r="N27" s="29">
        <f t="shared" si="2"/>
        <v>5110030.6000000015</v>
      </c>
    </row>
    <row r="28" spans="2:14" x14ac:dyDescent="0.25">
      <c r="B28" s="24">
        <v>47</v>
      </c>
      <c r="C28" s="24">
        <v>1850</v>
      </c>
      <c r="D28" s="54" t="s">
        <v>33</v>
      </c>
      <c r="E28" s="25">
        <f>+'2014'!H28</f>
        <v>10236830.369999999</v>
      </c>
      <c r="F28" s="25">
        <f>270632+115271</f>
        <v>385903</v>
      </c>
      <c r="G28" s="25"/>
      <c r="H28" s="26">
        <f t="shared" si="0"/>
        <v>10622733.369999999</v>
      </c>
      <c r="I28" s="27"/>
      <c r="J28" s="25">
        <f>+'2014'!M28</f>
        <v>-5368040.4000000004</v>
      </c>
      <c r="K28" s="25">
        <f>-60491.36-112063.55</f>
        <v>-172554.91</v>
      </c>
      <c r="L28" s="25"/>
      <c r="M28" s="26">
        <f t="shared" si="1"/>
        <v>-5540595.3100000005</v>
      </c>
      <c r="N28" s="29">
        <f t="shared" si="2"/>
        <v>5082138.0599999987</v>
      </c>
    </row>
    <row r="29" spans="2:14" x14ac:dyDescent="0.25">
      <c r="B29" s="24">
        <v>47</v>
      </c>
      <c r="C29" s="24">
        <v>1855</v>
      </c>
      <c r="D29" s="54" t="s">
        <v>34</v>
      </c>
      <c r="E29" s="25">
        <f>+'2014'!H29</f>
        <v>5654865.8200000003</v>
      </c>
      <c r="F29" s="25">
        <f>111533+29353</f>
        <v>140886</v>
      </c>
      <c r="G29" s="25"/>
      <c r="H29" s="26">
        <f t="shared" si="0"/>
        <v>5795751.8200000003</v>
      </c>
      <c r="I29" s="27"/>
      <c r="J29" s="25">
        <f>+'2014'!M29</f>
        <v>-2610293.9499999997</v>
      </c>
      <c r="K29" s="25">
        <f>-66900.91-30072.08</f>
        <v>-96972.99</v>
      </c>
      <c r="L29" s="25"/>
      <c r="M29" s="26">
        <f t="shared" si="1"/>
        <v>-2707266.94</v>
      </c>
      <c r="N29" s="29">
        <f t="shared" si="2"/>
        <v>3088484.8800000004</v>
      </c>
    </row>
    <row r="30" spans="2:14" x14ac:dyDescent="0.25">
      <c r="B30" s="24">
        <v>47</v>
      </c>
      <c r="C30" s="24">
        <v>1860</v>
      </c>
      <c r="D30" s="54" t="s">
        <v>35</v>
      </c>
      <c r="E30" s="25">
        <f>+'2014'!H30</f>
        <v>2446337.6799999992</v>
      </c>
      <c r="F30" s="25"/>
      <c r="G30" s="25">
        <v>-2278507.2400000002</v>
      </c>
      <c r="H30" s="26">
        <f t="shared" si="0"/>
        <v>167830.43999999901</v>
      </c>
      <c r="I30" s="27"/>
      <c r="J30" s="25">
        <f>+'2014'!M30</f>
        <v>-1742083.9</v>
      </c>
      <c r="K30" s="25">
        <f>-7056.96-2385.3</f>
        <v>-9442.26</v>
      </c>
      <c r="L30" s="25">
        <v>1690377.67</v>
      </c>
      <c r="M30" s="26">
        <f t="shared" si="1"/>
        <v>-61148.489999999991</v>
      </c>
      <c r="N30" s="29">
        <f t="shared" si="2"/>
        <v>106681.94999999902</v>
      </c>
    </row>
    <row r="31" spans="2:14" x14ac:dyDescent="0.25">
      <c r="B31" s="30">
        <v>47</v>
      </c>
      <c r="C31" s="30">
        <v>1860</v>
      </c>
      <c r="D31" s="53" t="s">
        <v>36</v>
      </c>
      <c r="E31" s="25">
        <f>+'2014'!H31</f>
        <v>3160361.79</v>
      </c>
      <c r="F31" s="25">
        <v>12974</v>
      </c>
      <c r="G31" s="25"/>
      <c r="H31" s="26">
        <f t="shared" si="0"/>
        <v>3173335.79</v>
      </c>
      <c r="I31" s="27"/>
      <c r="J31" s="25">
        <f>+'2014'!M31</f>
        <v>-992290.22000000009</v>
      </c>
      <c r="K31" s="25">
        <v>-211555.72</v>
      </c>
      <c r="L31" s="25"/>
      <c r="M31" s="26">
        <f t="shared" si="1"/>
        <v>-1203845.9400000002</v>
      </c>
      <c r="N31" s="29">
        <f t="shared" si="2"/>
        <v>1969489.8499999999</v>
      </c>
    </row>
    <row r="32" spans="2:14" x14ac:dyDescent="0.25">
      <c r="B32" s="30" t="s">
        <v>22</v>
      </c>
      <c r="C32" s="30">
        <v>1905</v>
      </c>
      <c r="D32" s="53" t="s">
        <v>23</v>
      </c>
      <c r="E32" s="25">
        <f>+'2014'!H32</f>
        <v>174187.53</v>
      </c>
      <c r="F32" s="25"/>
      <c r="G32" s="25"/>
      <c r="H32" s="26">
        <f t="shared" si="0"/>
        <v>174187.53</v>
      </c>
      <c r="I32" s="27"/>
      <c r="J32" s="25">
        <f>+'2014'!M32</f>
        <v>0</v>
      </c>
      <c r="K32" s="25"/>
      <c r="L32" s="25"/>
      <c r="M32" s="26">
        <f t="shared" si="1"/>
        <v>0</v>
      </c>
      <c r="N32" s="29">
        <f t="shared" si="2"/>
        <v>174187.53</v>
      </c>
    </row>
    <row r="33" spans="2:14" x14ac:dyDescent="0.25">
      <c r="B33" s="24">
        <v>47</v>
      </c>
      <c r="C33" s="24">
        <v>1908</v>
      </c>
      <c r="D33" s="54" t="s">
        <v>37</v>
      </c>
      <c r="E33" s="25">
        <f>+'2014'!H33</f>
        <v>2518716.36</v>
      </c>
      <c r="F33" s="25">
        <v>100000</v>
      </c>
      <c r="G33" s="25"/>
      <c r="H33" s="26">
        <f t="shared" si="0"/>
        <v>2618716.36</v>
      </c>
      <c r="I33" s="27"/>
      <c r="J33" s="25">
        <f>+'2014'!M33</f>
        <v>-1014496.88</v>
      </c>
      <c r="K33" s="25">
        <f>-37963.51-2362.76</f>
        <v>-40326.270000000004</v>
      </c>
      <c r="L33" s="25"/>
      <c r="M33" s="26">
        <f t="shared" si="1"/>
        <v>-1054823.1499999999</v>
      </c>
      <c r="N33" s="29">
        <f t="shared" si="2"/>
        <v>1563893.21</v>
      </c>
    </row>
    <row r="34" spans="2:14" x14ac:dyDescent="0.25">
      <c r="B34" s="24">
        <v>13</v>
      </c>
      <c r="C34" s="24">
        <v>1910</v>
      </c>
      <c r="D34" s="54" t="s">
        <v>25</v>
      </c>
      <c r="E34" s="25">
        <f>+'2014'!H34</f>
        <v>0</v>
      </c>
      <c r="F34" s="25"/>
      <c r="G34" s="25"/>
      <c r="H34" s="26">
        <f t="shared" si="0"/>
        <v>0</v>
      </c>
      <c r="I34" s="27"/>
      <c r="J34" s="25">
        <f>+'2014'!M34</f>
        <v>0</v>
      </c>
      <c r="K34" s="25"/>
      <c r="L34" s="25"/>
      <c r="M34" s="26">
        <f t="shared" si="1"/>
        <v>0</v>
      </c>
      <c r="N34" s="29">
        <f t="shared" si="2"/>
        <v>0</v>
      </c>
    </row>
    <row r="35" spans="2:14" x14ac:dyDescent="0.25">
      <c r="B35" s="24">
        <v>8</v>
      </c>
      <c r="C35" s="24">
        <v>1915</v>
      </c>
      <c r="D35" s="54" t="s">
        <v>38</v>
      </c>
      <c r="E35" s="25">
        <f>+'2014'!H35</f>
        <v>141936.87</v>
      </c>
      <c r="F35" s="25">
        <v>70000</v>
      </c>
      <c r="G35" s="25"/>
      <c r="H35" s="26">
        <f t="shared" si="0"/>
        <v>211936.87</v>
      </c>
      <c r="I35" s="27"/>
      <c r="J35" s="25">
        <f>+'2014'!M35</f>
        <v>-28580.92</v>
      </c>
      <c r="K35" s="25">
        <v>-17693.64</v>
      </c>
      <c r="L35" s="25"/>
      <c r="M35" s="26">
        <f t="shared" si="1"/>
        <v>-46274.559999999998</v>
      </c>
      <c r="N35" s="29">
        <f t="shared" si="2"/>
        <v>165662.31</v>
      </c>
    </row>
    <row r="36" spans="2:14" x14ac:dyDescent="0.25">
      <c r="B36" s="24">
        <v>8</v>
      </c>
      <c r="C36" s="24">
        <v>1915</v>
      </c>
      <c r="D36" s="54" t="s">
        <v>39</v>
      </c>
      <c r="E36" s="25">
        <f>+'2014'!H36</f>
        <v>0</v>
      </c>
      <c r="F36" s="25"/>
      <c r="G36" s="25"/>
      <c r="H36" s="26">
        <f t="shared" si="0"/>
        <v>0</v>
      </c>
      <c r="I36" s="27"/>
      <c r="J36" s="25">
        <f>+'2014'!M36</f>
        <v>0</v>
      </c>
      <c r="K36" s="25"/>
      <c r="L36" s="25"/>
      <c r="M36" s="26">
        <f t="shared" si="1"/>
        <v>0</v>
      </c>
      <c r="N36" s="29">
        <f t="shared" si="2"/>
        <v>0</v>
      </c>
    </row>
    <row r="37" spans="2:14" x14ac:dyDescent="0.25">
      <c r="B37" s="24">
        <v>10</v>
      </c>
      <c r="C37" s="24">
        <v>1920</v>
      </c>
      <c r="D37" s="54" t="s">
        <v>40</v>
      </c>
      <c r="E37" s="25">
        <f>+'2014'!H37</f>
        <v>322056.80000000005</v>
      </c>
      <c r="F37" s="25">
        <v>85000</v>
      </c>
      <c r="G37" s="25"/>
      <c r="H37" s="26">
        <f t="shared" si="0"/>
        <v>407056.80000000005</v>
      </c>
      <c r="I37" s="27"/>
      <c r="J37" s="25">
        <f>+'2014'!M37</f>
        <v>-165301.22999999998</v>
      </c>
      <c r="K37" s="25">
        <v>-69856.539999999994</v>
      </c>
      <c r="L37" s="25"/>
      <c r="M37" s="26">
        <f t="shared" si="1"/>
        <v>-235157.76999999996</v>
      </c>
      <c r="N37" s="29">
        <f t="shared" si="2"/>
        <v>171899.03000000009</v>
      </c>
    </row>
    <row r="38" spans="2:14" x14ac:dyDescent="0.25">
      <c r="B38" s="24">
        <v>45</v>
      </c>
      <c r="C38" s="32">
        <v>1920</v>
      </c>
      <c r="D38" s="52" t="s">
        <v>41</v>
      </c>
      <c r="E38" s="25">
        <f>+'2014'!H38</f>
        <v>0</v>
      </c>
      <c r="F38" s="25"/>
      <c r="G38" s="25"/>
      <c r="H38" s="26">
        <f t="shared" si="0"/>
        <v>0</v>
      </c>
      <c r="I38" s="27"/>
      <c r="J38" s="25">
        <f>+'2014'!M38</f>
        <v>0</v>
      </c>
      <c r="K38" s="25"/>
      <c r="L38" s="25"/>
      <c r="M38" s="26">
        <f t="shared" si="1"/>
        <v>0</v>
      </c>
      <c r="N38" s="29">
        <f t="shared" si="2"/>
        <v>0</v>
      </c>
    </row>
    <row r="39" spans="2:14" x14ac:dyDescent="0.25">
      <c r="B39" s="24">
        <v>45.1</v>
      </c>
      <c r="C39" s="32">
        <v>1920</v>
      </c>
      <c r="D39" s="52" t="s">
        <v>42</v>
      </c>
      <c r="E39" s="25">
        <f>+'2014'!H39</f>
        <v>0</v>
      </c>
      <c r="F39" s="25"/>
      <c r="G39" s="25"/>
      <c r="H39" s="26">
        <f t="shared" si="0"/>
        <v>0</v>
      </c>
      <c r="I39" s="27"/>
      <c r="J39" s="25">
        <f>+'2014'!M39</f>
        <v>0</v>
      </c>
      <c r="K39" s="25"/>
      <c r="L39" s="25"/>
      <c r="M39" s="26">
        <f t="shared" si="1"/>
        <v>0</v>
      </c>
      <c r="N39" s="29">
        <f t="shared" si="2"/>
        <v>0</v>
      </c>
    </row>
    <row r="40" spans="2:14" x14ac:dyDescent="0.25">
      <c r="B40" s="24">
        <v>10</v>
      </c>
      <c r="C40" s="24">
        <v>1930</v>
      </c>
      <c r="D40" s="54" t="s">
        <v>43</v>
      </c>
      <c r="E40" s="25">
        <f>+'2014'!H40</f>
        <v>1241215.54</v>
      </c>
      <c r="F40" s="25">
        <v>125000</v>
      </c>
      <c r="G40" s="25"/>
      <c r="H40" s="26">
        <f t="shared" si="0"/>
        <v>1366215.54</v>
      </c>
      <c r="I40" s="27"/>
      <c r="J40" s="25">
        <f>+'2014'!M40</f>
        <v>-309230.92</v>
      </c>
      <c r="K40" s="25">
        <v>-100926.61</v>
      </c>
      <c r="L40" s="25"/>
      <c r="M40" s="26">
        <f t="shared" si="1"/>
        <v>-410157.52999999997</v>
      </c>
      <c r="N40" s="29">
        <f t="shared" si="2"/>
        <v>956058.01</v>
      </c>
    </row>
    <row r="41" spans="2:14" x14ac:dyDescent="0.25">
      <c r="B41" s="24">
        <v>8</v>
      </c>
      <c r="C41" s="24">
        <v>1935</v>
      </c>
      <c r="D41" s="54" t="s">
        <v>44</v>
      </c>
      <c r="E41" s="25">
        <f>+'2014'!H41</f>
        <v>0</v>
      </c>
      <c r="F41" s="25"/>
      <c r="G41" s="25"/>
      <c r="H41" s="26">
        <f t="shared" si="0"/>
        <v>0</v>
      </c>
      <c r="I41" s="27"/>
      <c r="J41" s="25">
        <f>+'2014'!M41</f>
        <v>0</v>
      </c>
      <c r="K41" s="25"/>
      <c r="L41" s="25"/>
      <c r="M41" s="26">
        <f t="shared" si="1"/>
        <v>0</v>
      </c>
      <c r="N41" s="29">
        <f t="shared" si="2"/>
        <v>0</v>
      </c>
    </row>
    <row r="42" spans="2:14" x14ac:dyDescent="0.25">
      <c r="B42" s="24">
        <v>8</v>
      </c>
      <c r="C42" s="24">
        <v>1940</v>
      </c>
      <c r="D42" s="54" t="s">
        <v>45</v>
      </c>
      <c r="E42" s="25">
        <f>+'2014'!H42</f>
        <v>428127.30000000005</v>
      </c>
      <c r="F42" s="25">
        <v>20000</v>
      </c>
      <c r="G42" s="25"/>
      <c r="H42" s="26">
        <f t="shared" si="0"/>
        <v>448127.30000000005</v>
      </c>
      <c r="I42" s="27"/>
      <c r="J42" s="25">
        <f>+'2014'!M42</f>
        <v>-126171.35</v>
      </c>
      <c r="K42" s="25">
        <v>-43812.73</v>
      </c>
      <c r="L42" s="25"/>
      <c r="M42" s="26">
        <f t="shared" si="1"/>
        <v>-169984.08000000002</v>
      </c>
      <c r="N42" s="29">
        <f t="shared" si="2"/>
        <v>278143.22000000003</v>
      </c>
    </row>
    <row r="43" spans="2:14" x14ac:dyDescent="0.25">
      <c r="B43" s="24">
        <v>8</v>
      </c>
      <c r="C43" s="24">
        <v>1945</v>
      </c>
      <c r="D43" s="54" t="s">
        <v>46</v>
      </c>
      <c r="E43" s="25">
        <f>+'2014'!H43</f>
        <v>0</v>
      </c>
      <c r="F43" s="25"/>
      <c r="G43" s="25"/>
      <c r="H43" s="26">
        <f t="shared" si="0"/>
        <v>0</v>
      </c>
      <c r="I43" s="27"/>
      <c r="J43" s="25">
        <f>+'2014'!M43</f>
        <v>0</v>
      </c>
      <c r="K43" s="25"/>
      <c r="L43" s="25"/>
      <c r="M43" s="26">
        <f t="shared" si="1"/>
        <v>0</v>
      </c>
      <c r="N43" s="29">
        <f t="shared" si="2"/>
        <v>0</v>
      </c>
    </row>
    <row r="44" spans="2:14" x14ac:dyDescent="0.25">
      <c r="B44" s="24">
        <v>8</v>
      </c>
      <c r="C44" s="24">
        <v>1950</v>
      </c>
      <c r="D44" s="54" t="s">
        <v>47</v>
      </c>
      <c r="E44" s="25">
        <f>+'2014'!H44</f>
        <v>0</v>
      </c>
      <c r="F44" s="25"/>
      <c r="G44" s="25"/>
      <c r="H44" s="26">
        <f t="shared" si="0"/>
        <v>0</v>
      </c>
      <c r="I44" s="27"/>
      <c r="J44" s="25">
        <f>+'2014'!M44</f>
        <v>0</v>
      </c>
      <c r="K44" s="25"/>
      <c r="L44" s="25"/>
      <c r="M44" s="26">
        <f t="shared" si="1"/>
        <v>0</v>
      </c>
      <c r="N44" s="29">
        <f t="shared" si="2"/>
        <v>0</v>
      </c>
    </row>
    <row r="45" spans="2:14" x14ac:dyDescent="0.25">
      <c r="B45" s="24">
        <v>8</v>
      </c>
      <c r="C45" s="24">
        <v>1955</v>
      </c>
      <c r="D45" s="54" t="s">
        <v>48</v>
      </c>
      <c r="E45" s="25">
        <f>+'2014'!H45</f>
        <v>12465.77</v>
      </c>
      <c r="F45" s="25"/>
      <c r="G45" s="25"/>
      <c r="H45" s="26">
        <f t="shared" si="0"/>
        <v>12465.77</v>
      </c>
      <c r="I45" s="27"/>
      <c r="J45" s="25">
        <f>+'2014'!M45</f>
        <v>-7479.4500000000007</v>
      </c>
      <c r="K45" s="25">
        <v>-2493.15</v>
      </c>
      <c r="L45" s="25"/>
      <c r="M45" s="26">
        <f t="shared" si="1"/>
        <v>-9972.6</v>
      </c>
      <c r="N45" s="29">
        <f t="shared" si="2"/>
        <v>2493.17</v>
      </c>
    </row>
    <row r="46" spans="2:14" x14ac:dyDescent="0.25">
      <c r="B46" s="34">
        <v>8</v>
      </c>
      <c r="C46" s="34">
        <v>1955</v>
      </c>
      <c r="D46" s="55" t="s">
        <v>49</v>
      </c>
      <c r="E46" s="25">
        <f>+'2014'!H46</f>
        <v>0</v>
      </c>
      <c r="F46" s="25"/>
      <c r="G46" s="25"/>
      <c r="H46" s="26">
        <f t="shared" si="0"/>
        <v>0</v>
      </c>
      <c r="I46" s="27"/>
      <c r="J46" s="25">
        <f>+'2014'!M46</f>
        <v>0</v>
      </c>
      <c r="K46" s="25"/>
      <c r="L46" s="25"/>
      <c r="M46" s="26">
        <f t="shared" si="1"/>
        <v>0</v>
      </c>
      <c r="N46" s="29">
        <f t="shared" si="2"/>
        <v>0</v>
      </c>
    </row>
    <row r="47" spans="2:14" x14ac:dyDescent="0.25">
      <c r="B47" s="32">
        <v>8</v>
      </c>
      <c r="C47" s="32">
        <v>1960</v>
      </c>
      <c r="D47" s="52" t="s">
        <v>50</v>
      </c>
      <c r="E47" s="25">
        <f>+'2014'!H47</f>
        <v>200000</v>
      </c>
      <c r="F47" s="25"/>
      <c r="G47" s="25"/>
      <c r="H47" s="26">
        <f t="shared" si="0"/>
        <v>200000</v>
      </c>
      <c r="I47" s="27"/>
      <c r="J47" s="25">
        <f>+'2014'!M47</f>
        <v>-39999.99</v>
      </c>
      <c r="K47" s="25">
        <v>-13333.33</v>
      </c>
      <c r="L47" s="25"/>
      <c r="M47" s="26">
        <f t="shared" si="1"/>
        <v>-53333.32</v>
      </c>
      <c r="N47" s="29">
        <f t="shared" si="2"/>
        <v>146666.68</v>
      </c>
    </row>
    <row r="48" spans="2:14" x14ac:dyDescent="0.25">
      <c r="B48" s="1">
        <v>47</v>
      </c>
      <c r="C48" s="32">
        <v>1970</v>
      </c>
      <c r="D48" s="54" t="s">
        <v>51</v>
      </c>
      <c r="E48" s="25">
        <f>+'2014'!H48</f>
        <v>0</v>
      </c>
      <c r="F48" s="25"/>
      <c r="G48" s="25"/>
      <c r="H48" s="26">
        <f t="shared" si="0"/>
        <v>0</v>
      </c>
      <c r="I48" s="27"/>
      <c r="J48" s="25">
        <f>+'2014'!M48</f>
        <v>0</v>
      </c>
      <c r="K48" s="25"/>
      <c r="L48" s="25"/>
      <c r="M48" s="26">
        <f t="shared" si="1"/>
        <v>0</v>
      </c>
      <c r="N48" s="29">
        <f t="shared" si="2"/>
        <v>0</v>
      </c>
    </row>
    <row r="49" spans="2:14" x14ac:dyDescent="0.25">
      <c r="B49" s="24">
        <v>47</v>
      </c>
      <c r="C49" s="24">
        <v>1975</v>
      </c>
      <c r="D49" s="54" t="s">
        <v>52</v>
      </c>
      <c r="E49" s="25">
        <f>+'2014'!H49</f>
        <v>0</v>
      </c>
      <c r="F49" s="25"/>
      <c r="G49" s="25"/>
      <c r="H49" s="26">
        <f t="shared" si="0"/>
        <v>0</v>
      </c>
      <c r="I49" s="27"/>
      <c r="J49" s="25">
        <f>+'2014'!M49</f>
        <v>0</v>
      </c>
      <c r="K49" s="25"/>
      <c r="L49" s="25"/>
      <c r="M49" s="26">
        <f t="shared" si="1"/>
        <v>0</v>
      </c>
      <c r="N49" s="29">
        <f t="shared" si="2"/>
        <v>0</v>
      </c>
    </row>
    <row r="50" spans="2:14" x14ac:dyDescent="0.25">
      <c r="B50" s="24">
        <v>47</v>
      </c>
      <c r="C50" s="24">
        <v>1980</v>
      </c>
      <c r="D50" s="54" t="s">
        <v>53</v>
      </c>
      <c r="E50" s="25">
        <f>+'2014'!H50</f>
        <v>675703.58</v>
      </c>
      <c r="F50" s="25">
        <v>100000</v>
      </c>
      <c r="G50" s="25"/>
      <c r="H50" s="26">
        <f t="shared" si="0"/>
        <v>775703.58</v>
      </c>
      <c r="I50" s="27"/>
      <c r="J50" s="25">
        <f>+'2014'!M50</f>
        <v>-141019.01999999999</v>
      </c>
      <c r="K50" s="25">
        <f>-6511.31-40833.15</f>
        <v>-47344.46</v>
      </c>
      <c r="L50" s="25"/>
      <c r="M50" s="26">
        <f t="shared" si="1"/>
        <v>-188363.47999999998</v>
      </c>
      <c r="N50" s="29">
        <f t="shared" si="2"/>
        <v>587340.1</v>
      </c>
    </row>
    <row r="51" spans="2:14" x14ac:dyDescent="0.25">
      <c r="B51" s="24">
        <v>47</v>
      </c>
      <c r="C51" s="24">
        <v>1985</v>
      </c>
      <c r="D51" s="54" t="s">
        <v>54</v>
      </c>
      <c r="E51" s="25">
        <f>+'2014'!H51</f>
        <v>0</v>
      </c>
      <c r="F51" s="25"/>
      <c r="G51" s="25"/>
      <c r="H51" s="26">
        <f t="shared" si="0"/>
        <v>0</v>
      </c>
      <c r="I51" s="27"/>
      <c r="J51" s="25">
        <f>+'2014'!M51</f>
        <v>0</v>
      </c>
      <c r="K51" s="25"/>
      <c r="L51" s="25"/>
      <c r="M51" s="26">
        <f t="shared" si="1"/>
        <v>0</v>
      </c>
      <c r="N51" s="29">
        <f t="shared" si="2"/>
        <v>0</v>
      </c>
    </row>
    <row r="52" spans="2:14" x14ac:dyDescent="0.25">
      <c r="B52" s="1">
        <v>47</v>
      </c>
      <c r="C52" s="24">
        <v>1990</v>
      </c>
      <c r="D52" s="35" t="s">
        <v>55</v>
      </c>
      <c r="E52" s="25">
        <f>+'2014'!H52</f>
        <v>0</v>
      </c>
      <c r="F52" s="25"/>
      <c r="G52" s="25"/>
      <c r="H52" s="26">
        <f t="shared" si="0"/>
        <v>0</v>
      </c>
      <c r="I52" s="27"/>
      <c r="J52" s="25">
        <f>+'2014'!M52</f>
        <v>0</v>
      </c>
      <c r="K52" s="25"/>
      <c r="L52" s="25"/>
      <c r="M52" s="26">
        <f t="shared" si="1"/>
        <v>0</v>
      </c>
      <c r="N52" s="29">
        <f t="shared" si="2"/>
        <v>0</v>
      </c>
    </row>
    <row r="53" spans="2:14" x14ac:dyDescent="0.25">
      <c r="B53" s="24">
        <v>47</v>
      </c>
      <c r="C53" s="24">
        <v>1995</v>
      </c>
      <c r="D53" s="54" t="s">
        <v>56</v>
      </c>
      <c r="E53" s="25">
        <f>+'2014'!H53</f>
        <v>-8197668.7699999996</v>
      </c>
      <c r="F53" s="25">
        <v>-100000</v>
      </c>
      <c r="G53" s="25">
        <v>295792.75</v>
      </c>
      <c r="H53" s="26">
        <f t="shared" si="0"/>
        <v>-8001876.0199999996</v>
      </c>
      <c r="I53" s="27"/>
      <c r="J53" s="25">
        <f>+'2014'!M53</f>
        <v>2497164.79</v>
      </c>
      <c r="K53" s="25">
        <v>165978.51</v>
      </c>
      <c r="L53" s="25">
        <v>-130167.64</v>
      </c>
      <c r="M53" s="26">
        <f t="shared" si="1"/>
        <v>2532975.6599999997</v>
      </c>
      <c r="N53" s="29">
        <f t="shared" si="2"/>
        <v>-5468900.3599999994</v>
      </c>
    </row>
    <row r="54" spans="2:14" x14ac:dyDescent="0.25">
      <c r="B54" s="36"/>
      <c r="C54" s="36" t="s">
        <v>57</v>
      </c>
      <c r="D54" s="56"/>
      <c r="E54" s="25">
        <f>+'2014'!H54</f>
        <v>0</v>
      </c>
      <c r="F54" s="25"/>
      <c r="G54" s="25"/>
      <c r="H54" s="26">
        <f t="shared" si="0"/>
        <v>0</v>
      </c>
      <c r="I54" s="3"/>
      <c r="J54" s="25">
        <f>+'2014'!M54</f>
        <v>0</v>
      </c>
      <c r="K54" s="25"/>
      <c r="L54" s="25"/>
      <c r="M54" s="26">
        <f t="shared" si="1"/>
        <v>0</v>
      </c>
      <c r="N54" s="29">
        <f t="shared" si="2"/>
        <v>0</v>
      </c>
    </row>
    <row r="55" spans="2:14" x14ac:dyDescent="0.25">
      <c r="B55" s="36"/>
      <c r="C55" s="36"/>
      <c r="D55" s="56"/>
      <c r="E55" s="38"/>
      <c r="F55" s="38"/>
      <c r="G55" s="38"/>
      <c r="H55" s="26">
        <f t="shared" si="0"/>
        <v>0</v>
      </c>
      <c r="I55" s="3"/>
      <c r="J55" s="38"/>
      <c r="K55" s="38"/>
      <c r="L55" s="38"/>
      <c r="M55" s="26">
        <f t="shared" si="1"/>
        <v>0</v>
      </c>
      <c r="N55" s="29">
        <f t="shared" si="2"/>
        <v>0</v>
      </c>
    </row>
    <row r="56" spans="2:14" x14ac:dyDescent="0.25">
      <c r="B56" s="36"/>
      <c r="C56" s="36"/>
      <c r="D56" s="57" t="s">
        <v>58</v>
      </c>
      <c r="E56" s="40">
        <f>SUM(E16:E55)</f>
        <v>52082188.029999986</v>
      </c>
      <c r="F56" s="40">
        <f t="shared" ref="F56:H56" si="3">SUM(F16:F55)</f>
        <v>2163000</v>
      </c>
      <c r="G56" s="40">
        <f t="shared" si="3"/>
        <v>-1982714.4900000002</v>
      </c>
      <c r="H56" s="40">
        <f t="shared" si="3"/>
        <v>52262473.539999992</v>
      </c>
      <c r="I56" s="40"/>
      <c r="J56" s="40">
        <f>SUM(J16:J55)</f>
        <v>-25913480.939999998</v>
      </c>
      <c r="K56" s="40">
        <f t="shared" ref="K56:N56" si="4">SUM(K16:K55)</f>
        <v>-1208479.8199999998</v>
      </c>
      <c r="L56" s="40">
        <f t="shared" si="4"/>
        <v>1560210.03</v>
      </c>
      <c r="M56" s="40">
        <f t="shared" si="4"/>
        <v>-25561750.73</v>
      </c>
      <c r="N56" s="40">
        <f t="shared" si="4"/>
        <v>26700722.810000006</v>
      </c>
    </row>
    <row r="57" spans="2:14" x14ac:dyDescent="0.25">
      <c r="B57" s="36"/>
      <c r="C57" s="36"/>
      <c r="D57" s="58" t="s">
        <v>59</v>
      </c>
      <c r="E57" s="38"/>
      <c r="F57" s="38"/>
      <c r="G57" s="38"/>
      <c r="H57" s="26">
        <f t="shared" ref="H57" si="5">E57+F57+G57</f>
        <v>0</v>
      </c>
      <c r="I57" s="3"/>
      <c r="J57" s="38"/>
      <c r="K57" s="38"/>
      <c r="L57" s="38"/>
      <c r="M57" s="26">
        <f t="shared" ref="M57:M58" si="6">J57+K57+L57</f>
        <v>0</v>
      </c>
      <c r="N57" s="29">
        <f t="shared" ref="N57" si="7">H57+M57</f>
        <v>0</v>
      </c>
    </row>
    <row r="58" spans="2:14" x14ac:dyDescent="0.25">
      <c r="B58" s="36"/>
      <c r="C58" s="36"/>
      <c r="D58" s="59" t="s">
        <v>60</v>
      </c>
      <c r="E58" s="38"/>
      <c r="F58" s="38"/>
      <c r="G58" s="38"/>
      <c r="H58" s="26">
        <f t="shared" si="0"/>
        <v>0</v>
      </c>
      <c r="I58" s="3"/>
      <c r="J58" s="38"/>
      <c r="K58" s="38"/>
      <c r="L58" s="38"/>
      <c r="M58" s="26">
        <f t="shared" si="6"/>
        <v>0</v>
      </c>
      <c r="N58" s="29">
        <f t="shared" si="2"/>
        <v>0</v>
      </c>
    </row>
    <row r="59" spans="2:14" x14ac:dyDescent="0.25">
      <c r="B59" s="36"/>
      <c r="C59" s="36"/>
      <c r="D59" s="39" t="s">
        <v>61</v>
      </c>
      <c r="E59" s="40">
        <f>SUM(E56:E58)</f>
        <v>52082188.029999986</v>
      </c>
      <c r="F59" s="40">
        <f t="shared" ref="F59:H59" si="8">SUM(F56:F58)</f>
        <v>2163000</v>
      </c>
      <c r="G59" s="40">
        <f t="shared" si="8"/>
        <v>-1982714.4900000002</v>
      </c>
      <c r="H59" s="40">
        <f t="shared" si="8"/>
        <v>52262473.539999992</v>
      </c>
      <c r="I59" s="40"/>
      <c r="J59" s="40">
        <f t="shared" ref="J59:N59" si="9">SUM(J56:J58)</f>
        <v>-25913480.939999998</v>
      </c>
      <c r="K59" s="40">
        <f t="shared" si="9"/>
        <v>-1208479.8199999998</v>
      </c>
      <c r="L59" s="40">
        <f t="shared" si="9"/>
        <v>1560210.03</v>
      </c>
      <c r="M59" s="40">
        <f t="shared" si="9"/>
        <v>-25561750.73</v>
      </c>
      <c r="N59" s="40">
        <f t="shared" si="9"/>
        <v>26700722.810000006</v>
      </c>
    </row>
    <row r="60" spans="2:14" x14ac:dyDescent="0.25">
      <c r="B60" s="36"/>
      <c r="C60" s="36"/>
      <c r="D60" s="67" t="s">
        <v>62</v>
      </c>
      <c r="E60" s="68"/>
      <c r="F60" s="68"/>
      <c r="G60" s="68"/>
      <c r="H60" s="68"/>
      <c r="I60" s="68"/>
      <c r="J60" s="69"/>
      <c r="K60" s="38"/>
      <c r="L60" s="41"/>
      <c r="M60" s="42"/>
      <c r="N60" s="43"/>
    </row>
    <row r="61" spans="2:14" x14ac:dyDescent="0.25">
      <c r="B61" s="36"/>
      <c r="C61" s="36"/>
      <c r="D61" s="67" t="s">
        <v>63</v>
      </c>
      <c r="E61" s="68"/>
      <c r="F61" s="68"/>
      <c r="G61" s="68"/>
      <c r="H61" s="68"/>
      <c r="I61" s="68"/>
      <c r="J61" s="69"/>
      <c r="K61" s="40">
        <f>K59+K60</f>
        <v>-1208479.8199999998</v>
      </c>
      <c r="L61" s="41"/>
      <c r="M61" s="42"/>
      <c r="N61" s="43"/>
    </row>
    <row r="62" spans="2:14" x14ac:dyDescent="0.25">
      <c r="B62" s="1"/>
      <c r="C62" s="1"/>
      <c r="D62" s="2"/>
      <c r="E62" s="2"/>
      <c r="F62" s="2"/>
      <c r="G62" s="2"/>
      <c r="H62" s="2"/>
      <c r="I62" s="3"/>
      <c r="J62" s="2"/>
      <c r="K62" s="2"/>
      <c r="L62" s="2"/>
      <c r="M62" s="60"/>
      <c r="N62" s="2"/>
    </row>
    <row r="63" spans="2:14" x14ac:dyDescent="0.25">
      <c r="B63" s="1"/>
      <c r="C63" s="1"/>
      <c r="D63" s="2"/>
      <c r="E63" s="2"/>
      <c r="F63" s="2"/>
      <c r="G63" s="2"/>
      <c r="H63" s="2"/>
      <c r="I63" s="3"/>
      <c r="J63" s="44" t="s">
        <v>64</v>
      </c>
      <c r="K63" s="45"/>
      <c r="L63" s="2"/>
      <c r="M63" s="2"/>
      <c r="N63" s="2"/>
    </row>
    <row r="64" spans="2:14" x14ac:dyDescent="0.25">
      <c r="B64" s="36">
        <v>10</v>
      </c>
      <c r="C64" s="36"/>
      <c r="D64" s="37" t="s">
        <v>65</v>
      </c>
      <c r="E64" s="2"/>
      <c r="F64" s="2"/>
      <c r="G64" s="2"/>
      <c r="H64" s="2"/>
      <c r="I64" s="3"/>
      <c r="J64" s="45" t="s">
        <v>65</v>
      </c>
      <c r="K64" s="45"/>
      <c r="L64" s="46"/>
      <c r="M64" s="2"/>
      <c r="N64" s="2"/>
    </row>
    <row r="65" spans="2:14" x14ac:dyDescent="0.25">
      <c r="B65" s="36">
        <v>8</v>
      </c>
      <c r="C65" s="36"/>
      <c r="D65" s="37" t="s">
        <v>44</v>
      </c>
      <c r="E65" s="2"/>
      <c r="F65" s="2"/>
      <c r="G65" s="2"/>
      <c r="H65" s="2"/>
      <c r="I65" s="3"/>
      <c r="J65" s="45" t="s">
        <v>44</v>
      </c>
      <c r="K65" s="45"/>
      <c r="L65" s="47"/>
      <c r="M65" s="2"/>
      <c r="N65" s="2"/>
    </row>
    <row r="66" spans="2:14" x14ac:dyDescent="0.25">
      <c r="B66" s="1"/>
      <c r="C66" s="1"/>
      <c r="D66" s="2"/>
      <c r="E66" s="2"/>
      <c r="F66" s="2"/>
      <c r="G66" s="2"/>
      <c r="H66" s="2"/>
      <c r="I66" s="3"/>
      <c r="J66" s="48" t="s">
        <v>66</v>
      </c>
      <c r="K66" s="2"/>
      <c r="L66" s="49">
        <f>K61-L64-L65</f>
        <v>-1208479.8199999998</v>
      </c>
      <c r="M66" s="2"/>
      <c r="N66" s="2"/>
    </row>
    <row r="67" spans="2:14" x14ac:dyDescent="0.25">
      <c r="B67" s="1"/>
      <c r="C67" s="1"/>
      <c r="D67" s="2"/>
      <c r="E67" s="2"/>
      <c r="F67" s="2"/>
      <c r="G67" s="2"/>
      <c r="H67" s="2"/>
      <c r="I67" s="3"/>
      <c r="J67" s="2"/>
      <c r="K67" s="2"/>
      <c r="L67" s="2"/>
      <c r="M67" s="2"/>
      <c r="N67" s="2"/>
    </row>
    <row r="68" spans="2:14" x14ac:dyDescent="0.25">
      <c r="B68" s="50" t="s">
        <v>67</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0" t="s">
        <v>68</v>
      </c>
      <c r="D70" s="70"/>
      <c r="E70" s="70"/>
      <c r="F70" s="70"/>
      <c r="G70" s="70"/>
      <c r="H70" s="70"/>
      <c r="I70" s="70"/>
      <c r="J70" s="70"/>
      <c r="K70" s="70"/>
      <c r="L70" s="70"/>
      <c r="M70" s="70"/>
      <c r="N70" s="70"/>
    </row>
    <row r="71" spans="2:14" x14ac:dyDescent="0.25">
      <c r="B71" s="1"/>
      <c r="C71" s="70"/>
      <c r="D71" s="70"/>
      <c r="E71" s="70"/>
      <c r="F71" s="70"/>
      <c r="G71" s="70"/>
      <c r="H71" s="70"/>
      <c r="I71" s="70"/>
      <c r="J71" s="70"/>
      <c r="K71" s="70"/>
      <c r="L71" s="70"/>
      <c r="M71" s="70"/>
      <c r="N71" s="70"/>
    </row>
    <row r="72" spans="2:14" x14ac:dyDescent="0.25">
      <c r="B72" s="1"/>
      <c r="C72" s="1"/>
      <c r="D72" s="2"/>
      <c r="E72" s="2"/>
      <c r="F72" s="2"/>
      <c r="G72" s="2"/>
      <c r="H72" s="2"/>
      <c r="I72" s="3"/>
      <c r="J72" s="2"/>
      <c r="K72" s="2"/>
      <c r="L72" s="2"/>
      <c r="M72" s="2"/>
      <c r="N72" s="2"/>
    </row>
    <row r="73" spans="2:14" x14ac:dyDescent="0.25">
      <c r="B73" s="1">
        <v>2</v>
      </c>
      <c r="C73" s="61" t="s">
        <v>69</v>
      </c>
      <c r="D73" s="61"/>
      <c r="E73" s="61"/>
      <c r="F73" s="61"/>
      <c r="G73" s="61"/>
      <c r="H73" s="61"/>
      <c r="I73" s="61"/>
      <c r="J73" s="61"/>
      <c r="K73" s="61"/>
      <c r="L73" s="61"/>
      <c r="M73" s="61"/>
      <c r="N73" s="61"/>
    </row>
    <row r="74" spans="2:14" x14ac:dyDescent="0.25">
      <c r="B74" s="1"/>
      <c r="C74" s="61"/>
      <c r="D74" s="61"/>
      <c r="E74" s="61"/>
      <c r="F74" s="61"/>
      <c r="G74" s="61"/>
      <c r="H74" s="61"/>
      <c r="I74" s="61"/>
      <c r="J74" s="61"/>
      <c r="K74" s="61"/>
      <c r="L74" s="61"/>
      <c r="M74" s="61"/>
      <c r="N74" s="61"/>
    </row>
    <row r="75" spans="2:14" x14ac:dyDescent="0.25">
      <c r="B75" s="1"/>
      <c r="C75" s="1"/>
      <c r="D75" s="2"/>
      <c r="E75" s="2"/>
      <c r="F75" s="2"/>
      <c r="G75" s="2"/>
      <c r="H75" s="2"/>
      <c r="I75" s="3"/>
      <c r="J75" s="2"/>
      <c r="K75" s="2"/>
      <c r="L75" s="2"/>
      <c r="M75" s="2"/>
      <c r="N75" s="2"/>
    </row>
    <row r="76" spans="2:14" x14ac:dyDescent="0.25">
      <c r="B76" s="1">
        <v>3</v>
      </c>
      <c r="C76" s="62" t="s">
        <v>70</v>
      </c>
      <c r="D76" s="62"/>
      <c r="E76" s="62"/>
      <c r="F76" s="62"/>
      <c r="G76" s="62"/>
      <c r="H76" s="62"/>
      <c r="I76" s="62"/>
      <c r="J76" s="62"/>
      <c r="K76" s="62"/>
      <c r="L76" s="62"/>
      <c r="M76" s="62"/>
      <c r="N76" s="62"/>
    </row>
    <row r="77" spans="2:14" x14ac:dyDescent="0.25">
      <c r="B77" s="1"/>
      <c r="C77" s="1"/>
      <c r="D77" s="2"/>
      <c r="E77" s="2"/>
      <c r="F77" s="2"/>
      <c r="G77" s="2"/>
      <c r="H77" s="2"/>
      <c r="I77" s="3"/>
      <c r="J77" s="2"/>
      <c r="K77" s="2"/>
      <c r="L77" s="2"/>
      <c r="M77" s="2"/>
      <c r="N77" s="2"/>
    </row>
    <row r="78" spans="2:14" x14ac:dyDescent="0.25">
      <c r="B78" s="1">
        <v>4</v>
      </c>
      <c r="C78" s="51" t="s">
        <v>71</v>
      </c>
      <c r="D78" s="10"/>
      <c r="E78" s="2"/>
      <c r="F78" s="2"/>
      <c r="G78" s="2"/>
      <c r="H78" s="2"/>
      <c r="I78" s="3"/>
      <c r="J78" s="2"/>
      <c r="K78" s="2"/>
      <c r="L78" s="2"/>
      <c r="M78" s="2"/>
      <c r="N78" s="2"/>
    </row>
  </sheetData>
  <mergeCells count="8">
    <mergeCell ref="C73:N74"/>
    <mergeCell ref="C76:N76"/>
    <mergeCell ref="B9:N9"/>
    <mergeCell ref="B10:N10"/>
    <mergeCell ref="E14:H14"/>
    <mergeCell ref="D60:J60"/>
    <mergeCell ref="D61:J61"/>
    <mergeCell ref="C70:N71"/>
  </mergeCells>
  <pageMargins left="0.11811023622047245" right="0.11811023622047245" top="0.15748031496062992" bottom="0.15748031496062992" header="0.31496062992125984" footer="0.31496062992125984"/>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2011</vt:lpstr>
      <vt:lpstr>2012</vt:lpstr>
      <vt:lpstr>2013</vt:lpstr>
      <vt:lpstr>2014</vt:lpstr>
      <vt:lpstr>2015</vt:lpstr>
      <vt:lpstr>'2014'!Print_Area</vt:lpstr>
      <vt:lpstr>'2015'!Print_Area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Kent</dc:creator>
  <cp:lastModifiedBy>Sladjana Krljanac</cp:lastModifiedBy>
  <cp:lastPrinted>2014-04-29T22:17:52Z</cp:lastPrinted>
  <dcterms:created xsi:type="dcterms:W3CDTF">2014-03-21T19:47:04Z</dcterms:created>
  <dcterms:modified xsi:type="dcterms:W3CDTF">2014-04-30T19:14:13Z</dcterms:modified>
</cp:coreProperties>
</file>