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40" windowWidth="24240" windowHeight="12465" tabRatio="778" firstSheet="31" activeTab="33"/>
  </bookViews>
  <sheets>
    <sheet name="LDC Info" sheetId="49" r:id="rId1"/>
    <sheet name="App.2-AA_Capital Projects" sheetId="6" r:id="rId2"/>
    <sheet name="App.2-AB_Capital Expenditures" sheetId="8" r:id="rId3"/>
    <sheet name="App.2-BA_Fix Asset Cont.2011" sheetId="11" r:id="rId4"/>
    <sheet name="App.2-BA_Fix Asset Cont.2012" sheetId="12" r:id="rId5"/>
    <sheet name="App.2-BA_Fix Asset Cont.2013" sheetId="13" r:id="rId6"/>
    <sheet name="App.2-BA_Fix Asset Cont.2014" sheetId="14" r:id="rId7"/>
    <sheet name="App.2-BA_Fix Asset Cont.2015" sheetId="15" r:id="rId8"/>
    <sheet name="App.2-BA1_Fix Asset Cont.2013" sheetId="36" r:id="rId9"/>
    <sheet name="App.2-BA1_Fix Asset Cont.2014" sheetId="37" r:id="rId10"/>
    <sheet name="Appendix 2-BB Service Life Comp" sheetId="21" r:id="rId11"/>
    <sheet name="App.2-CR_OldCGAAP_DepExp_2011" sheetId="22" r:id="rId12"/>
    <sheet name="App.2-CR_OldCGAAP_DepExp_2012" sheetId="23" r:id="rId13"/>
    <sheet name="App.2-CS_OldCGAAP_DepExp_2013" sheetId="24" r:id="rId14"/>
    <sheet name="App.2-CT_NewCGAAP_DepExp_2013" sheetId="25" r:id="rId15"/>
    <sheet name="App.2-CU_NewCGAAP_DepExp_2014" sheetId="26" r:id="rId16"/>
    <sheet name="App.2-CU_NewCGAAP_DepExp_2015" sheetId="27" r:id="rId17"/>
    <sheet name="App.2-DB_Overhead" sheetId="9" r:id="rId18"/>
    <sheet name="App.2-EE_Account 1576 (2013)" sheetId="38" r:id="rId19"/>
    <sheet name="App.2-G SQI" sheetId="10" r:id="rId20"/>
    <sheet name="App. 2-H Other Oper Revenue" sheetId="46" r:id="rId21"/>
    <sheet name="App.2-JA_OM&amp;A_Summary_Analys" sheetId="17" r:id="rId22"/>
    <sheet name="App. 2-JB Recoverable OM&amp;A Cost" sheetId="43" r:id="rId23"/>
    <sheet name="App. 2-JC OM&amp;A" sheetId="44" r:id="rId24"/>
    <sheet name="App. 2-K Emplyee Costs" sheetId="45" r:id="rId25"/>
    <sheet name="App.2-L_OM&amp;A_per_Cust_FTEE" sheetId="18" r:id="rId26"/>
    <sheet name="Append 2-M Reg Costs" sheetId="42" r:id="rId27"/>
    <sheet name="App.2-N_Corp_Cost_Allocation" sheetId="20" r:id="rId28"/>
    <sheet name="App. 2-OA Cap Struct - TY " sheetId="47" r:id="rId29"/>
    <sheet name="App.2-OB_Debt Instruments" sheetId="29" r:id="rId30"/>
    <sheet name="App.2-P_Cost_Allocation" sheetId="39" r:id="rId31"/>
    <sheet name="Append 2-R Loss Factors" sheetId="48" r:id="rId32"/>
    <sheet name="Appendix 2-S Scenario A" sheetId="50" r:id="rId33"/>
    <sheet name="Appendix 2-S Scenario B" sheetId="51" r:id="rId34"/>
    <sheet name="App.2-TA_1592_Tax_Variance" sheetId="35" r:id="rId35"/>
    <sheet name="App.2-V_Rev_Reconciliation" sheetId="40" r:id="rId36"/>
    <sheet name="App.2-W_Bill Impacts" sheetId="41" r:id="rId37"/>
    <sheet name="App. 2-YB_CGAAP Summary Impacts" sheetId="4"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EBNUMBER" localSheetId="28">'[1]LDC Info'!$E$16</definedName>
    <definedName name="EBNUMBER" localSheetId="2">'[2]LDC Info'!$E$16</definedName>
    <definedName name="EBNUMBER" localSheetId="30">'[3]LDC Info'!$E$16</definedName>
    <definedName name="EBNUMBER" localSheetId="35">'[3]LDC Info'!$E$16</definedName>
    <definedName name="EBNUMBER" localSheetId="26">'[4]LDC Info'!$E$16</definedName>
    <definedName name="EBNUMBER" localSheetId="31">'[4]LDC Info'!$E$16</definedName>
    <definedName name="EBNUMBER">'[5]LDC Info'!$E$16</definedName>
    <definedName name="RebaseYear">'[4]LDC Info'!$E$28</definedName>
    <definedName name="TestYear" localSheetId="30">'[3]LDC Info'!$E$24</definedName>
    <definedName name="TestYear" localSheetId="26">'[4]LDC Info'!$E$24</definedName>
    <definedName name="TestYear">'[2]LDC Info'!$E$24</definedName>
  </definedNames>
  <calcPr calcId="145621" calcOnSave="0"/>
</workbook>
</file>

<file path=xl/calcChain.xml><?xml version="1.0" encoding="utf-8"?>
<calcChain xmlns="http://schemas.openxmlformats.org/spreadsheetml/2006/main">
  <c r="H23" i="51" l="1"/>
  <c r="F23" i="51"/>
  <c r="F22" i="51"/>
  <c r="H22" i="51" s="1"/>
  <c r="H21" i="51"/>
  <c r="F21" i="51"/>
  <c r="F20" i="51"/>
  <c r="H20" i="51" s="1"/>
  <c r="H19" i="51"/>
  <c r="F19" i="51"/>
  <c r="F18" i="51"/>
  <c r="H18" i="51" s="1"/>
  <c r="H17" i="51"/>
  <c r="F17" i="51"/>
  <c r="F16" i="51"/>
  <c r="H16" i="51" s="1"/>
  <c r="H15" i="51"/>
  <c r="F15" i="51"/>
  <c r="H1" i="51"/>
  <c r="F23" i="50"/>
  <c r="H23" i="50" s="1"/>
  <c r="F22" i="50"/>
  <c r="H22" i="50" s="1"/>
  <c r="F21" i="50"/>
  <c r="H21" i="50" s="1"/>
  <c r="F20" i="50"/>
  <c r="H20" i="50" s="1"/>
  <c r="F19" i="50"/>
  <c r="H19" i="50" s="1"/>
  <c r="F18" i="50"/>
  <c r="H18" i="50" s="1"/>
  <c r="F17" i="50"/>
  <c r="H17" i="50" s="1"/>
  <c r="F16" i="50"/>
  <c r="H16" i="50" s="1"/>
  <c r="F15" i="50"/>
  <c r="H15" i="50" s="1"/>
  <c r="H1" i="50"/>
  <c r="A48" i="49" l="1"/>
  <c r="D28" i="48" l="1"/>
  <c r="H26" i="48"/>
  <c r="G26" i="48"/>
  <c r="F26" i="48"/>
  <c r="E26" i="48"/>
  <c r="D26" i="48"/>
  <c r="D24" i="48"/>
  <c r="D23" i="48"/>
  <c r="H22" i="48"/>
  <c r="G22" i="48"/>
  <c r="F22" i="48"/>
  <c r="E22" i="48"/>
  <c r="D22" i="48"/>
  <c r="H21" i="48"/>
  <c r="G21" i="48"/>
  <c r="G23" i="48" s="1"/>
  <c r="F21" i="48"/>
  <c r="E21" i="48"/>
  <c r="D21" i="48"/>
  <c r="D20" i="48"/>
  <c r="H19" i="48"/>
  <c r="G19" i="48"/>
  <c r="F19" i="48"/>
  <c r="E19" i="48"/>
  <c r="D19" i="48"/>
  <c r="H18" i="48"/>
  <c r="G18" i="48"/>
  <c r="F18" i="48"/>
  <c r="F20" i="48" s="1"/>
  <c r="E18" i="48"/>
  <c r="D18" i="48"/>
  <c r="H17" i="48"/>
  <c r="G17" i="48"/>
  <c r="F17" i="48"/>
  <c r="E17" i="48"/>
  <c r="D17" i="48"/>
  <c r="H15" i="48"/>
  <c r="G15" i="48"/>
  <c r="F15" i="48"/>
  <c r="E15" i="48"/>
  <c r="I1" i="48"/>
  <c r="H20" i="48" l="1"/>
  <c r="E23" i="48"/>
  <c r="E24" i="48" s="1"/>
  <c r="E28" i="48" s="1"/>
  <c r="I17" i="48"/>
  <c r="G20" i="48"/>
  <c r="G24" i="48" s="1"/>
  <c r="G28" i="48" s="1"/>
  <c r="I21" i="48"/>
  <c r="H23" i="48"/>
  <c r="H24" i="48" s="1"/>
  <c r="H28" i="48" s="1"/>
  <c r="I26" i="48"/>
  <c r="I18" i="48"/>
  <c r="I22" i="48"/>
  <c r="E20" i="48"/>
  <c r="I19" i="48"/>
  <c r="F23" i="48"/>
  <c r="F24" i="48" s="1"/>
  <c r="F28" i="48" s="1"/>
  <c r="I23" i="48" l="1"/>
  <c r="I20" i="48"/>
  <c r="I24" i="48" s="1"/>
  <c r="I28" i="48" s="1"/>
  <c r="E46" i="47"/>
  <c r="K46" i="47" s="1"/>
  <c r="I45" i="47"/>
  <c r="O45" i="47" s="1"/>
  <c r="I44" i="47"/>
  <c r="I46" i="47" s="1"/>
  <c r="E41" i="47"/>
  <c r="K41" i="47" s="1"/>
  <c r="I40" i="47"/>
  <c r="O40" i="47" s="1"/>
  <c r="I39" i="47"/>
  <c r="E28" i="47"/>
  <c r="K28" i="47" s="1"/>
  <c r="I27" i="47"/>
  <c r="O27" i="47" s="1"/>
  <c r="I26" i="47"/>
  <c r="E23" i="47"/>
  <c r="K23" i="47" s="1"/>
  <c r="K30" i="47" s="1"/>
  <c r="I22" i="47"/>
  <c r="O22" i="47" s="1"/>
  <c r="I21" i="47"/>
  <c r="O1" i="47"/>
  <c r="I23" i="47" l="1"/>
  <c r="I28" i="47"/>
  <c r="I41" i="47"/>
  <c r="K48" i="47"/>
  <c r="O39" i="47"/>
  <c r="O41" i="47" s="1"/>
  <c r="O44" i="47"/>
  <c r="O46" i="47" s="1"/>
  <c r="O21" i="47"/>
  <c r="O23" i="47" s="1"/>
  <c r="O26" i="47"/>
  <c r="O28" i="47" s="1"/>
  <c r="H32" i="45"/>
  <c r="G32" i="45"/>
  <c r="F32" i="45"/>
  <c r="E32" i="45"/>
  <c r="D32" i="45"/>
  <c r="C32" i="45"/>
  <c r="H31" i="45"/>
  <c r="H33" i="45" s="1"/>
  <c r="G31" i="45"/>
  <c r="G33" i="45" s="1"/>
  <c r="F31" i="45"/>
  <c r="E31" i="45"/>
  <c r="D31" i="45"/>
  <c r="D33" i="45" s="1"/>
  <c r="C31" i="45"/>
  <c r="C33" i="45" s="1"/>
  <c r="H29" i="45"/>
  <c r="G29" i="45"/>
  <c r="F29" i="45"/>
  <c r="E29" i="45"/>
  <c r="D29" i="45"/>
  <c r="C29" i="45"/>
  <c r="H25" i="45"/>
  <c r="G25" i="45"/>
  <c r="E25" i="45"/>
  <c r="D25" i="45"/>
  <c r="C25" i="45"/>
  <c r="E33" i="45" l="1"/>
  <c r="F33" i="45"/>
  <c r="O30" i="47"/>
  <c r="O48" i="47"/>
  <c r="G67" i="44"/>
  <c r="G68" i="44" s="1"/>
  <c r="F67" i="44"/>
  <c r="F68" i="44" s="1"/>
  <c r="E67" i="44"/>
  <c r="E68" i="44" s="1"/>
  <c r="D67" i="44"/>
  <c r="D68" i="44" s="1"/>
  <c r="C67" i="44"/>
  <c r="C68" i="44" s="1"/>
  <c r="B67" i="44"/>
  <c r="B68" i="44" s="1"/>
  <c r="E39" i="42" l="1"/>
  <c r="E36" i="42"/>
  <c r="E35" i="42"/>
  <c r="E33" i="42"/>
  <c r="D33" i="42"/>
  <c r="K25" i="42"/>
  <c r="G25" i="42"/>
  <c r="I25" i="42" s="1"/>
  <c r="E25" i="42"/>
  <c r="C25" i="42"/>
  <c r="K24" i="42"/>
  <c r="I24" i="42"/>
  <c r="C24" i="42"/>
  <c r="K23" i="42"/>
  <c r="I23" i="42"/>
  <c r="C23" i="42"/>
  <c r="K22" i="42"/>
  <c r="I22" i="42"/>
  <c r="C22" i="42"/>
  <c r="J21" i="42"/>
  <c r="H21" i="42"/>
  <c r="G21" i="42"/>
  <c r="E21" i="42"/>
  <c r="C21" i="42"/>
  <c r="K20" i="42"/>
  <c r="I20" i="42"/>
  <c r="C20" i="42"/>
  <c r="K19" i="42"/>
  <c r="G19" i="42"/>
  <c r="I19" i="42" s="1"/>
  <c r="F19" i="42"/>
  <c r="E19" i="42"/>
  <c r="C19" i="42"/>
  <c r="K18" i="42"/>
  <c r="I18" i="42"/>
  <c r="C18" i="42"/>
  <c r="J17" i="42"/>
  <c r="H17" i="42"/>
  <c r="G17" i="42"/>
  <c r="F17" i="42"/>
  <c r="E17" i="42"/>
  <c r="C17" i="42"/>
  <c r="J16" i="42"/>
  <c r="H16" i="42"/>
  <c r="G16" i="42"/>
  <c r="E16" i="42"/>
  <c r="C16" i="42"/>
  <c r="J15" i="42"/>
  <c r="H15" i="42"/>
  <c r="K15" i="42" s="1"/>
  <c r="G15" i="42"/>
  <c r="F15" i="42"/>
  <c r="E15" i="42"/>
  <c r="C15" i="42"/>
  <c r="D27" i="42" l="1"/>
  <c r="K17" i="42"/>
  <c r="I21" i="42"/>
  <c r="G27" i="42"/>
  <c r="I27" i="42" s="1"/>
  <c r="K16" i="42"/>
  <c r="F27" i="42"/>
  <c r="H27" i="42"/>
  <c r="K27" i="42" s="1"/>
  <c r="K21" i="42"/>
  <c r="J27" i="42"/>
  <c r="I15" i="42"/>
  <c r="H26" i="42"/>
  <c r="I16" i="42"/>
  <c r="I17" i="42"/>
  <c r="D26" i="42"/>
  <c r="F26" i="42"/>
  <c r="J26" i="42"/>
  <c r="J28" i="42" s="1"/>
  <c r="G26" i="42"/>
  <c r="D28" i="42" l="1"/>
  <c r="F28" i="42"/>
  <c r="G28" i="42"/>
  <c r="I26" i="42"/>
  <c r="H28" i="42"/>
  <c r="K28" i="42" s="1"/>
  <c r="K26" i="42"/>
  <c r="I28" i="42" l="1"/>
  <c r="H29" i="40" l="1"/>
  <c r="G29" i="40"/>
  <c r="E29" i="40"/>
  <c r="D29" i="40"/>
  <c r="O25" i="40"/>
  <c r="O29" i="40" s="1"/>
  <c r="N24" i="40"/>
  <c r="P24" i="40" s="1"/>
  <c r="Q24" i="40" s="1"/>
  <c r="P21" i="40"/>
  <c r="Q21" i="40" s="1"/>
  <c r="N21" i="40"/>
  <c r="N22" i="40" s="1"/>
  <c r="L21" i="40"/>
  <c r="P19" i="40"/>
  <c r="F19" i="40"/>
  <c r="L19" i="40" s="1"/>
  <c r="P18" i="40"/>
  <c r="F18" i="40"/>
  <c r="L18" i="40" s="1"/>
  <c r="P17" i="40"/>
  <c r="F17" i="40"/>
  <c r="L17" i="40" s="1"/>
  <c r="P16" i="40"/>
  <c r="F16" i="40"/>
  <c r="L16" i="40" s="1"/>
  <c r="N29" i="40" l="1"/>
  <c r="P25" i="40"/>
  <c r="Q25" i="40" s="1"/>
  <c r="Q19" i="40"/>
  <c r="Q17" i="40"/>
  <c r="L22" i="40"/>
  <c r="L29" i="40" s="1"/>
  <c r="Q16" i="40"/>
  <c r="Q18" i="40"/>
  <c r="P29" i="40"/>
  <c r="Q29" i="40" s="1"/>
  <c r="P22" i="40"/>
  <c r="Q22" i="40" s="1"/>
  <c r="F29" i="40"/>
  <c r="F86" i="39" l="1"/>
  <c r="F85" i="39"/>
  <c r="F84" i="39"/>
  <c r="F83" i="39"/>
  <c r="D81" i="39"/>
  <c r="E81" i="39" s="1"/>
  <c r="E69" i="39"/>
  <c r="C86" i="39" s="1"/>
  <c r="D86" i="39" s="1"/>
  <c r="E86" i="39" s="1"/>
  <c r="D69" i="39"/>
  <c r="E68" i="39"/>
  <c r="C85" i="39" s="1"/>
  <c r="D85" i="39" s="1"/>
  <c r="E85" i="39" s="1"/>
  <c r="D68" i="39"/>
  <c r="E67" i="39"/>
  <c r="C84" i="39" s="1"/>
  <c r="D84" i="39" s="1"/>
  <c r="E84" i="39" s="1"/>
  <c r="D67" i="39"/>
  <c r="A67" i="39"/>
  <c r="A84" i="39" s="1"/>
  <c r="E66" i="39"/>
  <c r="C83" i="39" s="1"/>
  <c r="D83" i="39" s="1"/>
  <c r="E83" i="39" s="1"/>
  <c r="D66" i="39"/>
  <c r="F45" i="39"/>
  <c r="E45" i="39"/>
  <c r="D45" i="39"/>
  <c r="C45" i="39"/>
  <c r="A45" i="39"/>
  <c r="A44" i="39"/>
  <c r="A69" i="39" s="1"/>
  <c r="A86" i="39" s="1"/>
  <c r="A43" i="39"/>
  <c r="A68" i="39" s="1"/>
  <c r="A85" i="39" s="1"/>
  <c r="A42" i="39"/>
  <c r="A41" i="39"/>
  <c r="A66" i="39" s="1"/>
  <c r="A83" i="39" s="1"/>
  <c r="D21" i="39"/>
  <c r="E20" i="39" s="1"/>
  <c r="B21" i="39"/>
  <c r="C20" i="39" s="1"/>
  <c r="E18" i="39"/>
  <c r="C19" i="39" l="1"/>
  <c r="C17" i="39"/>
  <c r="E19" i="39"/>
  <c r="E17" i="39"/>
  <c r="E21" i="39" s="1"/>
  <c r="C18" i="39"/>
  <c r="C21" i="39" l="1"/>
  <c r="E33" i="35"/>
  <c r="E32" i="35"/>
  <c r="E31" i="35"/>
  <c r="E30" i="35"/>
  <c r="E22" i="35"/>
  <c r="E21" i="35"/>
  <c r="E35" i="35" l="1"/>
  <c r="H52" i="29"/>
  <c r="J50" i="29"/>
  <c r="J52" i="29" s="1"/>
  <c r="H46" i="29"/>
  <c r="J44" i="29"/>
  <c r="J43" i="29"/>
  <c r="J42" i="29"/>
  <c r="H38" i="29"/>
  <c r="J35" i="29"/>
  <c r="J38" i="29" s="1"/>
  <c r="H31" i="29"/>
  <c r="J28" i="29"/>
  <c r="J31" i="29" s="1"/>
  <c r="H24" i="29"/>
  <c r="J21" i="29"/>
  <c r="J24" i="29" s="1"/>
  <c r="H17" i="29"/>
  <c r="J14" i="29"/>
  <c r="J17" i="29" s="1"/>
  <c r="I17" i="29" l="1"/>
  <c r="I31" i="29"/>
  <c r="J46" i="29"/>
  <c r="I46" i="29" s="1"/>
  <c r="I52" i="29"/>
  <c r="I38" i="29"/>
  <c r="I24" i="29"/>
  <c r="P26" i="8" l="1"/>
  <c r="M26" i="8"/>
  <c r="J26" i="8"/>
  <c r="G26" i="8"/>
  <c r="D26" i="8"/>
  <c r="U25" i="8"/>
  <c r="T25" i="8"/>
  <c r="S25" i="8"/>
  <c r="R25" i="8"/>
  <c r="Q25" i="8"/>
  <c r="O25" i="8"/>
  <c r="N25" i="8"/>
  <c r="L25" i="8"/>
  <c r="K25" i="8"/>
  <c r="M25" i="8" s="1"/>
  <c r="I25" i="8"/>
  <c r="H25" i="8"/>
  <c r="F25" i="8"/>
  <c r="E25" i="8"/>
  <c r="G25" i="8" s="1"/>
  <c r="C25" i="8"/>
  <c r="B25" i="8"/>
  <c r="P24" i="8"/>
  <c r="M24" i="8"/>
  <c r="J24" i="8"/>
  <c r="G24" i="8"/>
  <c r="D24" i="8"/>
  <c r="P23" i="8"/>
  <c r="M23" i="8"/>
  <c r="J23" i="8"/>
  <c r="G23" i="8"/>
  <c r="D23" i="8"/>
  <c r="P22" i="8"/>
  <c r="M22" i="8"/>
  <c r="J22" i="8"/>
  <c r="G22" i="8"/>
  <c r="D22" i="8"/>
  <c r="P21" i="8"/>
  <c r="M21" i="8"/>
  <c r="J21" i="8"/>
  <c r="G21" i="8"/>
  <c r="D21" i="8"/>
  <c r="P20" i="8"/>
  <c r="M20" i="8"/>
  <c r="J20" i="8"/>
  <c r="G20" i="8"/>
  <c r="D20" i="8"/>
  <c r="P19" i="8"/>
  <c r="M19" i="8"/>
  <c r="J19" i="8"/>
  <c r="G19" i="8"/>
  <c r="D19" i="8"/>
  <c r="P18" i="8"/>
  <c r="M18" i="8"/>
  <c r="J18" i="8"/>
  <c r="G18" i="8"/>
  <c r="D18" i="8"/>
  <c r="R15" i="8"/>
  <c r="S15" i="8" s="1"/>
  <c r="T15" i="8" s="1"/>
  <c r="U15" i="8" s="1"/>
  <c r="K15" i="8"/>
  <c r="D25" i="8" l="1"/>
  <c r="J25" i="8"/>
  <c r="P25" i="8"/>
</calcChain>
</file>

<file path=xl/sharedStrings.xml><?xml version="1.0" encoding="utf-8"?>
<sst xmlns="http://schemas.openxmlformats.org/spreadsheetml/2006/main" count="4055" uniqueCount="939">
  <si>
    <t>Appendix 2-YB</t>
  </si>
  <si>
    <t>Summary of Impacts to Revenue Requirement</t>
  </si>
  <si>
    <t>from Accounting Changes under CGAAP or ASPE</t>
  </si>
  <si>
    <t>Revenue Requirement Component</t>
  </si>
  <si>
    <t>Difference</t>
  </si>
  <si>
    <t xml:space="preserve">Reasons why the revenue requirement </t>
  </si>
  <si>
    <t>CGAAP or ASPE</t>
  </si>
  <si>
    <t>CGAAP</t>
  </si>
  <si>
    <t>component is different under</t>
  </si>
  <si>
    <t>with the</t>
  </si>
  <si>
    <t>without the</t>
  </si>
  <si>
    <t>CGAAP or ASPE with the changes to the policies</t>
  </si>
  <si>
    <t>changes to</t>
  </si>
  <si>
    <t>versus CGAAP without the changes to the policies</t>
  </si>
  <si>
    <t>the policies</t>
  </si>
  <si>
    <t>Closing NBV 2014</t>
  </si>
  <si>
    <t>changes to useful lives plus general administrative overheads and non-attributable costs not capitalized</t>
  </si>
  <si>
    <t>Closing NBV 2015</t>
  </si>
  <si>
    <t>Average NBV</t>
  </si>
  <si>
    <t>Working Capital</t>
  </si>
  <si>
    <t>general administrative overheads and non-attributable costs not capitalized with the policy changes</t>
  </si>
  <si>
    <t>Rate Base</t>
  </si>
  <si>
    <t>Return on Rate Base</t>
  </si>
  <si>
    <t>rate base is higher with the changes to the policies primarily due to the changes in useful lives</t>
  </si>
  <si>
    <t>OM&amp;A</t>
  </si>
  <si>
    <t>Depreciation</t>
  </si>
  <si>
    <t>changes to the useful lives of the assets</t>
  </si>
  <si>
    <t>PILs or Income Taxes</t>
  </si>
  <si>
    <t>depreciation add back to accounting income is higher without the changes to the policies</t>
  </si>
  <si>
    <t>Less: Revenue Offsets</t>
  </si>
  <si>
    <t>no change</t>
  </si>
  <si>
    <t>Insert description of additional item(s) and new rows if needed.</t>
  </si>
  <si>
    <t>Total Base Revenue Requirement</t>
  </si>
  <si>
    <t xml:space="preserve">For  CGAAP or ASPE applications, the applicants must provide a summary of the dollar impacts of CGAAP or ASPE to each component of the revenue requirement (e.g. rate base, operating costs, etc.), including the overall impact on the proposed revenue requirement.  Accordingly, the applicants must identify financial differences and resulting revenue requirement impacts arising from making capitalization and depreciation expense policy changes under CGAAP or ASPE.  </t>
  </si>
  <si>
    <t>Appendix 2-AA</t>
  </si>
  <si>
    <t>Capital Projects Table</t>
  </si>
  <si>
    <t>Projects</t>
  </si>
  <si>
    <t>2014 Bridge Year</t>
  </si>
  <si>
    <t>2015 Test Year</t>
  </si>
  <si>
    <t>Reporting Basis</t>
  </si>
  <si>
    <t>ASPE</t>
  </si>
  <si>
    <t>Conductor Replacement</t>
  </si>
  <si>
    <t>Land rights</t>
  </si>
  <si>
    <t>Poles, towers &amp; fixtures</t>
  </si>
  <si>
    <t>OH Cond &amp; Devices</t>
  </si>
  <si>
    <t>UG Cond &amp; Devices</t>
  </si>
  <si>
    <t>Line transformers</t>
  </si>
  <si>
    <t>Sub-Total</t>
  </si>
  <si>
    <t>ROW</t>
  </si>
  <si>
    <t>Distribution Upgrades</t>
  </si>
  <si>
    <t>Meters</t>
  </si>
  <si>
    <t>Transportation Equipment</t>
  </si>
  <si>
    <t>Voltage Conversion</t>
  </si>
  <si>
    <t>New transformers</t>
  </si>
  <si>
    <t>Station Equipment</t>
  </si>
  <si>
    <t>Customer Demand Work</t>
  </si>
  <si>
    <t>Services</t>
  </si>
  <si>
    <t>Computer Hardware</t>
  </si>
  <si>
    <t>Computer hardware</t>
  </si>
  <si>
    <t>Communication Equip</t>
  </si>
  <si>
    <t>Land Purchases</t>
  </si>
  <si>
    <t>Land</t>
  </si>
  <si>
    <t>Buildings &amp; Fixtures</t>
  </si>
  <si>
    <t>Pole Replacement</t>
  </si>
  <si>
    <t>Tools &amp; Work Equipment</t>
  </si>
  <si>
    <t>Computer Software</t>
  </si>
  <si>
    <t>Office Furniture &amp; Equipment</t>
  </si>
  <si>
    <t>Tools</t>
  </si>
  <si>
    <t>Measure &amp; equipment</t>
  </si>
  <si>
    <t>Communication equipment</t>
  </si>
  <si>
    <t>Desb DS</t>
  </si>
  <si>
    <t>Computer software</t>
  </si>
  <si>
    <t>Line Rebuilds</t>
  </si>
  <si>
    <t>Protection Auto Reliability</t>
  </si>
  <si>
    <t>Wawa #2 DS projects</t>
  </si>
  <si>
    <t>New OH Services Sault</t>
  </si>
  <si>
    <t>New UG Services Sault</t>
  </si>
  <si>
    <t>Distribution Upgrades Desb</t>
  </si>
  <si>
    <t>Distribution Upgrades Sault</t>
  </si>
  <si>
    <t>New UG Services Desb</t>
  </si>
  <si>
    <t>Customer Premises</t>
  </si>
  <si>
    <t>New OH Services Wawa</t>
  </si>
  <si>
    <t>New OH Services Desb</t>
  </si>
  <si>
    <t>Line Relocations</t>
  </si>
  <si>
    <t>Service Centers</t>
  </si>
  <si>
    <t>Building</t>
  </si>
  <si>
    <t>Sub Transmission Rebuilds</t>
  </si>
  <si>
    <t>Scada System</t>
  </si>
  <si>
    <t>Station equipment</t>
  </si>
  <si>
    <t>IESO Metering Communication</t>
  </si>
  <si>
    <t>Smart Meters</t>
  </si>
  <si>
    <t>Customer premises</t>
  </si>
  <si>
    <t>Vegetation Mgt System</t>
  </si>
  <si>
    <t>Hawk Junction DS</t>
  </si>
  <si>
    <t>Industrial Addition</t>
  </si>
  <si>
    <t>CIAC</t>
  </si>
  <si>
    <t xml:space="preserve">Industrial addition </t>
  </si>
  <si>
    <t>Miscellaneous</t>
  </si>
  <si>
    <t>GEC</t>
  </si>
  <si>
    <t>AUC</t>
  </si>
  <si>
    <t>transfers to capital</t>
  </si>
  <si>
    <t>transfers in</t>
  </si>
  <si>
    <t>Total</t>
  </si>
  <si>
    <t>File Number:</t>
  </si>
  <si>
    <t>Exhibit:</t>
  </si>
  <si>
    <t>Tab:</t>
  </si>
  <si>
    <t>Schedule:</t>
  </si>
  <si>
    <t>Page:</t>
  </si>
  <si>
    <t>Date:</t>
  </si>
  <si>
    <t>Notes:</t>
  </si>
  <si>
    <t>Notes</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</si>
  <si>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</si>
  <si>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</si>
  <si>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</si>
  <si>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</si>
  <si>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</si>
  <si>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</si>
  <si>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</si>
  <si>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</si>
  <si>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</si>
  <si>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r>
      <t>Actual</t>
    </r>
    <r>
      <rPr>
        <b/>
        <vertAlign val="superscript"/>
        <sz val="10"/>
        <rFont val="Arial"/>
        <family val="2"/>
      </rPr>
      <t>2</t>
    </r>
  </si>
  <si>
    <t>$ '000</t>
  </si>
  <si>
    <t>%</t>
  </si>
  <si>
    <t>System Access</t>
  </si>
  <si>
    <t>System Renewal</t>
  </si>
  <si>
    <t>System Service</t>
  </si>
  <si>
    <t>General Plant</t>
  </si>
  <si>
    <t>Chage in WIP</t>
  </si>
  <si>
    <t>TOTAL EXPENDITURE</t>
  </si>
  <si>
    <t>System O&amp;M</t>
  </si>
  <si>
    <t>Notes to the Table:</t>
  </si>
  <si>
    <t>1.  Historical “previous plan” data is not required unless a plan has previously been filed</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</si>
  <si>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</si>
  <si>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</si>
  <si>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</si>
  <si>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</si>
  <si>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N/A - API has not previously filed a DSP</t>
  </si>
  <si>
    <t>Notes on Plan vs. Actual variance trends for individual expenditure categories</t>
  </si>
  <si>
    <t>Appendix 2-DB</t>
  </si>
  <si>
    <t>Overhead Expense</t>
  </si>
  <si>
    <t>The following table should be completed based on the information requested below. An explanation should be provided for any blank entries.  The entries should include overhead costs that are currently capitalized on self-constructed assets under revised CGAAP or ASPE (with the changes in capitalization and depreciation expense policies).</t>
  </si>
  <si>
    <t xml:space="preserve">(A) </t>
  </si>
  <si>
    <t>(B)</t>
  </si>
  <si>
    <t>(C)</t>
  </si>
  <si>
    <t>(D)</t>
  </si>
  <si>
    <t xml:space="preserve">(E) </t>
  </si>
  <si>
    <t>(F)</t>
  </si>
  <si>
    <t>(G)</t>
  </si>
  <si>
    <t>Nature of the Overhead Costs</t>
  </si>
  <si>
    <t>Dollar</t>
  </si>
  <si>
    <t xml:space="preserve">Dollar Impact - </t>
  </si>
  <si>
    <t>Directly</t>
  </si>
  <si>
    <t>Reasons why the overhead costs are allowed to be</t>
  </si>
  <si>
    <t>Impact on PP&amp;E</t>
  </si>
  <si>
    <t>PP&amp;E Variance</t>
  </si>
  <si>
    <t>Attributable?</t>
  </si>
  <si>
    <t>capitalized under CGAAP or ASPE (with the changes in</t>
  </si>
  <si>
    <t>Test versus Bridge</t>
  </si>
  <si>
    <t>Test versus Historic</t>
  </si>
  <si>
    <t>(Y/N)</t>
  </si>
  <si>
    <t>policies) given limitations on capitalized overhead</t>
  </si>
  <si>
    <t>employee benefits</t>
  </si>
  <si>
    <t>costs of site preparation</t>
  </si>
  <si>
    <t>initial delivery and handling costs</t>
  </si>
  <si>
    <t>costs of testing whether the asset is functioning properly</t>
  </si>
  <si>
    <t>professional fees</t>
  </si>
  <si>
    <t>costs of opening a new facility</t>
  </si>
  <si>
    <t>costs of introducing a new product or service (including costs of advertising and promotional activities)</t>
  </si>
  <si>
    <t>costs of conducting business in a new location or with a new class of customer (including costs of staff training)</t>
  </si>
  <si>
    <t>administration and other general overhead costs</t>
  </si>
  <si>
    <t>Y</t>
  </si>
  <si>
    <t>see Exhibit 2, Tab 5, Schedule 2 for the analysis of burden rates</t>
  </si>
  <si>
    <t>The following table should be completed based on the information requested below. An explanation should be provided for any blank entries.  The entries should include overhead costs that were capitalized on self-constructed assets under CGAAP but are no longer capitalized under revised CGAAP or ASPE (with the changes in capitalization and depreciation expense policies) and are included in OM&amp;A.</t>
  </si>
  <si>
    <t>(E)</t>
  </si>
  <si>
    <t>Impact on OM&amp;A</t>
  </si>
  <si>
    <t>OM&amp;A Variance</t>
  </si>
  <si>
    <t>N</t>
  </si>
  <si>
    <t>Appendix 2-G</t>
  </si>
  <si>
    <t>Service Reliability Indicators</t>
  </si>
  <si>
    <t>Index</t>
  </si>
  <si>
    <t>Includes outages caused by loss of supply</t>
  </si>
  <si>
    <t>Excludes outages caused by loss of supply</t>
  </si>
  <si>
    <t xml:space="preserve">SAIDI </t>
  </si>
  <si>
    <t>SAIFI</t>
  </si>
  <si>
    <t>5 Year Historical Average</t>
  </si>
  <si>
    <t>SAIDI = System Average Interruption Duration Index</t>
  </si>
  <si>
    <t xml:space="preserve">SAIFI = System Average Interruption Frequency Index </t>
  </si>
  <si>
    <t>APPENDIX 2-BA</t>
  </si>
  <si>
    <t>FIXED ASSETS CONTINUITY SCHEDULE</t>
  </si>
  <si>
    <t>C O S T</t>
  </si>
  <si>
    <t>A C C U M U L A T E D   D E P R E C I A T I O N</t>
  </si>
  <si>
    <t>N B V</t>
  </si>
  <si>
    <t>COST</t>
  </si>
  <si>
    <t>ADJUSTED</t>
  </si>
  <si>
    <t>ACC DEP'N</t>
  </si>
  <si>
    <t>OEB</t>
  </si>
  <si>
    <t xml:space="preserve">BEGINNING OF </t>
  </si>
  <si>
    <t>END OF</t>
  </si>
  <si>
    <t xml:space="preserve">END OF </t>
  </si>
  <si>
    <t>ACCT #</t>
  </si>
  <si>
    <t>ACCOUNT DESCRIPTION</t>
  </si>
  <si>
    <t>THE YEAR</t>
  </si>
  <si>
    <t>ADDITIONS</t>
  </si>
  <si>
    <t>DISPOSALS</t>
  </si>
  <si>
    <t>PERIOD</t>
  </si>
  <si>
    <t>ALLOCATIONS</t>
  </si>
  <si>
    <t>END OF PERIOD</t>
  </si>
  <si>
    <t>Land Rights</t>
  </si>
  <si>
    <t>D Land</t>
  </si>
  <si>
    <t>D Bldgs &amp; Fixtures</t>
  </si>
  <si>
    <t>D Station Equipment &lt; 50KV</t>
  </si>
  <si>
    <t>D Poles,Towers&amp;Fixtures</t>
  </si>
  <si>
    <t>D OH Cond &amp; Devices</t>
  </si>
  <si>
    <t>D UG Cond &amp; Devices</t>
  </si>
  <si>
    <t>D Line Transformers</t>
  </si>
  <si>
    <t>D Services</t>
  </si>
  <si>
    <t>D Meters</t>
  </si>
  <si>
    <t>D St Lites &amp; Signal Systems</t>
  </si>
  <si>
    <t>GA Bldgs &amp; Fixtures</t>
  </si>
  <si>
    <t>GA Office Furn &amp; Equipment</t>
  </si>
  <si>
    <t>GA Comp Hardware</t>
  </si>
  <si>
    <t>GA Transportation Equipment</t>
  </si>
  <si>
    <t>GA tools,shop&amp;garage equip</t>
  </si>
  <si>
    <t>GA measure&amp;test equip</t>
  </si>
  <si>
    <t>GA Comm Equipment</t>
  </si>
  <si>
    <t>GA Misc. Equip</t>
  </si>
  <si>
    <t>Contributions &amp; Grants</t>
  </si>
  <si>
    <t>Total before AUC</t>
  </si>
  <si>
    <t>Asset Under Construction</t>
  </si>
  <si>
    <t xml:space="preserve">Total after AUC </t>
  </si>
  <si>
    <t>ADJUSTMENTS</t>
  </si>
  <si>
    <t>GA System Supv Equip</t>
  </si>
  <si>
    <t>USEFUL</t>
  </si>
  <si>
    <t>LIFE</t>
  </si>
  <si>
    <t>1611A</t>
  </si>
  <si>
    <t>1808A</t>
  </si>
  <si>
    <t>1820A</t>
  </si>
  <si>
    <t>1860A</t>
  </si>
  <si>
    <t>1860B</t>
  </si>
  <si>
    <t>D Other Install on Cust Prem</t>
  </si>
  <si>
    <t>GA Leasehold Improvements</t>
  </si>
  <si>
    <t>1930A</t>
  </si>
  <si>
    <t>1960A</t>
  </si>
  <si>
    <t>GA Stores Equip</t>
  </si>
  <si>
    <t>Appendix 2-H</t>
  </si>
  <si>
    <t>OEB Account</t>
  </si>
  <si>
    <t>Description</t>
  </si>
  <si>
    <t>2011
Board Approved</t>
  </si>
  <si>
    <t>2011
Actual</t>
  </si>
  <si>
    <t>2012
Actual</t>
  </si>
  <si>
    <t>2013
Actual</t>
  </si>
  <si>
    <t>2014
Bridge Year</t>
  </si>
  <si>
    <t>2015
Test Year</t>
  </si>
  <si>
    <t>SSS Administration Revenue</t>
  </si>
  <si>
    <t>Retail Services Revenues</t>
  </si>
  <si>
    <t>Service Transaction Requests (STR) Revenues</t>
  </si>
  <si>
    <t>Rent from Electric Property</t>
  </si>
  <si>
    <t>Other Utility Operating Income</t>
  </si>
  <si>
    <t>Other Electric Revenues</t>
  </si>
  <si>
    <t>Late Payment Charges</t>
  </si>
  <si>
    <t>Miscellaneous Service Revenues</t>
  </si>
  <si>
    <t>Regulatory Debits</t>
  </si>
  <si>
    <t>Revenues from Merchandise, Jobbing, Etc.</t>
  </si>
  <si>
    <t>Costs and Expenses of Merchandising, Jobbing, Etc.</t>
  </si>
  <si>
    <t>Loss on Disposition of Utility and Other Property</t>
  </si>
  <si>
    <t>Foreign Exchange Gains and Losses, Including Amortization</t>
  </si>
  <si>
    <t>Interest and Dividend Income</t>
  </si>
  <si>
    <t>Other Distribution Revenue Offset</t>
  </si>
  <si>
    <t>Specific Service Charges</t>
  </si>
  <si>
    <t>Other Distribution Revenues</t>
  </si>
  <si>
    <t>Other Income and Expenses</t>
  </si>
  <si>
    <t>Appendix 2-JA</t>
  </si>
  <si>
    <t>Last Rebasing Year (2011 Board-Approved)</t>
  </si>
  <si>
    <t>Last Rebasing Year (2011 Actuals)</t>
  </si>
  <si>
    <t>2012 Actuals</t>
  </si>
  <si>
    <t>2013 Actuals</t>
  </si>
  <si>
    <t>Operations</t>
  </si>
  <si>
    <t>Maintenance</t>
  </si>
  <si>
    <t>SubTotal</t>
  </si>
  <si>
    <t>%Change (year over year)</t>
  </si>
  <si>
    <t>%Change (Test Year vs 
Last Rebasing Year - Actual)</t>
  </si>
  <si>
    <t>Billing and Collecting</t>
  </si>
  <si>
    <t>Community Relations</t>
  </si>
  <si>
    <t>Administrative and General</t>
  </si>
  <si>
    <t>Variance 2011 BA vs. 2011 Actuals</t>
  </si>
  <si>
    <t>Variance 2012 Actuals vs. 2011 Actuals</t>
  </si>
  <si>
    <t>Variance 2013 Actuals vs. 2012 Actuals</t>
  </si>
  <si>
    <t>Variance 2014 Bridge vs. 2013 Actuals</t>
  </si>
  <si>
    <t>Variance 2015 Test vs. 2014 Bridge</t>
  </si>
  <si>
    <t xml:space="preserve">Maintenance </t>
  </si>
  <si>
    <t xml:space="preserve">Billing and Collecting </t>
  </si>
  <si>
    <t xml:space="preserve">Community Relations </t>
  </si>
  <si>
    <t xml:space="preserve">Administrative and General </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</si>
  <si>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</si>
  <si>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</si>
  <si>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</si>
  <si>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</si>
  <si>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</si>
  <si>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</si>
  <si>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</si>
  <si>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</si>
  <si>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
  </si>
  <si>
    <t>Compound Growth Rate                                                            (2013 Actuals vs. 2011 Actuals)</t>
  </si>
  <si>
    <t>Note:</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</si>
  <si>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</si>
  <si>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</si>
  <si>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2-JB.</t>
  </si>
  <si>
    <r>
      <t xml:space="preserve">Summary of </t>
    </r>
    <r>
      <rPr>
        <b/>
        <u/>
        <sz val="14"/>
        <color rgb="FFFF0000"/>
        <rFont val="Arial"/>
        <family val="2"/>
      </rPr>
      <t>Recoverable</t>
    </r>
    <r>
      <rPr>
        <b/>
        <sz val="14"/>
        <rFont val="Arial"/>
        <family val="2"/>
      </rPr>
      <t xml:space="preserve"> OM&amp;A Expenses</t>
    </r>
  </si>
  <si>
    <t>Appendix 2-L</t>
  </si>
  <si>
    <t>Recoverable OM&amp;A Cost per Customer and per FTE</t>
  </si>
  <si>
    <t>Number of Customers</t>
  </si>
  <si>
    <t>Total Recoverable OM&amp;A from Appendix 2-JB</t>
  </si>
  <si>
    <t>OM&amp;A cost per customer</t>
  </si>
  <si>
    <t>Number of FTEs</t>
  </si>
  <si>
    <t>Customers/FTEs</t>
  </si>
  <si>
    <t>OM&amp;A Cost per FTE</t>
  </si>
  <si>
    <t xml:space="preserve">The customer numbers for 2011 Actuals, 2012 Actuals, 2013 Actuals, 2014 Bridge and 2015 Test are taken from the Elenchus report. </t>
  </si>
  <si>
    <t xml:space="preserve">The FTEs for 2011 Actuals, 2012 Actuals, 2013 Actuals, 2014 Bridge and 2015 Test are taken from the BDR report. </t>
  </si>
  <si>
    <t>Appendix 2-JC</t>
  </si>
  <si>
    <t>OM&amp;A Programs Table</t>
  </si>
  <si>
    <t>Programs</t>
  </si>
  <si>
    <t>Variance (Test Year vs. 2013 Actuals)</t>
  </si>
  <si>
    <t>Variance (Test Year vs. Last Rebasing Year (2011 Board-Approved)</t>
  </si>
  <si>
    <t>Variance (Test Year vs. Last Rebasing Year (2011 Actuals)</t>
  </si>
  <si>
    <t>Program Name #1</t>
  </si>
  <si>
    <t>Engineering</t>
  </si>
  <si>
    <t>Program Name #2</t>
  </si>
  <si>
    <t>SCADA and Dispatch</t>
  </si>
  <si>
    <t>Program Name #3</t>
  </si>
  <si>
    <t>Lines</t>
  </si>
  <si>
    <t>Program Name #4</t>
  </si>
  <si>
    <t>Distribution Stations</t>
  </si>
  <si>
    <t>Program Name #5</t>
  </si>
  <si>
    <t>Vegetation Management</t>
  </si>
  <si>
    <t>Program Name #6</t>
  </si>
  <si>
    <t>Metering</t>
  </si>
  <si>
    <t>Program Name #7</t>
  </si>
  <si>
    <t>Customer Services</t>
  </si>
  <si>
    <t>Program Name #8</t>
  </si>
  <si>
    <t>Materials Mgmt</t>
  </si>
  <si>
    <t>Program Name #9</t>
  </si>
  <si>
    <t>Facilities</t>
  </si>
  <si>
    <t>Program Name #10</t>
  </si>
  <si>
    <t>Administration</t>
  </si>
  <si>
    <t>General Administration</t>
  </si>
  <si>
    <t>Program Name #11</t>
  </si>
  <si>
    <t>Other - Miscellaneous</t>
  </si>
  <si>
    <t>Appendix 2-N</t>
  </si>
  <si>
    <t>Shared Services/Corporate Cost Allocation- Algoma Power Inc.</t>
  </si>
  <si>
    <t>Year:</t>
  </si>
  <si>
    <t>2011 Board Approved</t>
  </si>
  <si>
    <t>Name of Company</t>
  </si>
  <si>
    <t>Service Offered</t>
  </si>
  <si>
    <t>Pricing Methodology</t>
  </si>
  <si>
    <t>Price for the Service</t>
  </si>
  <si>
    <t>Cost for the Service</t>
  </si>
  <si>
    <t>Percentage Allocation</t>
  </si>
  <si>
    <t>From</t>
  </si>
  <si>
    <t>To</t>
  </si>
  <si>
    <t>$</t>
  </si>
  <si>
    <t>FortisOntario</t>
  </si>
  <si>
    <t>API</t>
  </si>
  <si>
    <t>corporate services</t>
  </si>
  <si>
    <t>cost based</t>
  </si>
  <si>
    <t>CNPI</t>
  </si>
  <si>
    <t>building rent</t>
  </si>
  <si>
    <t>market based</t>
  </si>
  <si>
    <t>administrative services</t>
  </si>
  <si>
    <t>Fortis Inc.</t>
  </si>
  <si>
    <t>2011 Actual</t>
  </si>
  <si>
    <t>2012 Actual</t>
  </si>
  <si>
    <t>2013 Actual</t>
  </si>
  <si>
    <t>2014 Bridge</t>
  </si>
  <si>
    <t>2015 Test</t>
  </si>
  <si>
    <t>(1) Algoma Power began using the shared services methodology in 2012.  Prior to 2012 services allocated to Algoma was primarily based on timesheets.</t>
  </si>
  <si>
    <t>Appendix 2-CR</t>
  </si>
  <si>
    <t>Depreciation and Amortization Expense</t>
  </si>
  <si>
    <t>Account</t>
  </si>
  <si>
    <t>Opening Regulatory Gross PP&amp;E as at Jan 1, 2012</t>
  </si>
  <si>
    <t>Less Fully Depreciated1</t>
  </si>
  <si>
    <t>Net for Depreciation</t>
  </si>
  <si>
    <t>Additions</t>
  </si>
  <si>
    <t>Total for Depreciation</t>
  </si>
  <si>
    <t>Years</t>
  </si>
  <si>
    <t>Depreciation Rate</t>
  </si>
  <si>
    <t>Adjustment for capitalization date</t>
  </si>
  <si>
    <t>Depreciation Expense</t>
  </si>
  <si>
    <t>Depreciation Expense per Fixed Asset Continuity Schedule</t>
  </si>
  <si>
    <t>Variance</t>
  </si>
  <si>
    <t>(a)</t>
  </si>
  <si>
    <t>(b)</t>
  </si>
  <si>
    <t>(c) = (a) - (b)</t>
  </si>
  <si>
    <t>(d)</t>
  </si>
  <si>
    <t>(e) = (c) + (d)</t>
  </si>
  <si>
    <t>(f)</t>
  </si>
  <si>
    <t>(g) = 1 / (f)</t>
  </si>
  <si>
    <t>(h) = (e) / (f)</t>
  </si>
  <si>
    <t>(i)</t>
  </si>
  <si>
    <t>(m) = (h) - (i)</t>
  </si>
  <si>
    <t>Depreciation on asset allocations</t>
  </si>
  <si>
    <t>Total depreciation for revenue requirement</t>
  </si>
  <si>
    <t>Year</t>
  </si>
  <si>
    <t>Former CGAAP - CGAAP without the changes to the policies</t>
  </si>
  <si>
    <t>Adjustment for capitalization date and transfers</t>
  </si>
  <si>
    <t>Appendix 2-CS</t>
  </si>
  <si>
    <t>Opening Regulatory Gross PP&amp;E as at Jan 1, 2013</t>
  </si>
  <si>
    <t>Adjustment for  capitalization date and transfer of smart meters</t>
  </si>
  <si>
    <t>(e) = (c) + (d) + adj</t>
  </si>
  <si>
    <t>non-attributable costs</t>
  </si>
  <si>
    <r>
      <t xml:space="preserve">Assumes the applicant made capitalization and depreciation expense accounting policy changes under CGAAP effective January 1, </t>
    </r>
    <r>
      <rPr>
        <b/>
        <sz val="10"/>
        <color rgb="FFFF0000"/>
        <rFont val="Arial"/>
        <family val="2"/>
      </rPr>
      <t>2013</t>
    </r>
  </si>
  <si>
    <t>Appendix 2-CT</t>
  </si>
  <si>
    <t>Revised CGAAP or ASPE - CGAAP or ASPE with the changes to the policies</t>
  </si>
  <si>
    <t>Depreciation Rate on New Additions</t>
  </si>
  <si>
    <t>Depreciation Expense on Opening NBV</t>
  </si>
  <si>
    <t>Adjustment for transfers between accounts, capitalization date and transfer of smart meters</t>
  </si>
  <si>
    <t>2013 Depreciation Expense</t>
  </si>
  <si>
    <t>2013 Depreciation Expense per Appendix 2-B Fixed Assets, Column K
 (l)</t>
  </si>
  <si>
    <t>Variance 2</t>
  </si>
  <si>
    <t>Depreciation Expense on 2013 Full Year Additions</t>
  </si>
  <si>
    <t>Less Depreciation Expense on Assets Fully Depreciated during the year
(o)</t>
  </si>
  <si>
    <t>(j) = (a) / (i)</t>
  </si>
  <si>
    <t>(h)=((d)*0.5)/(f)</t>
  </si>
  <si>
    <t>(k) = (j) + (h)+adj</t>
  </si>
  <si>
    <t>(m) = (k) - (l)</t>
  </si>
  <si>
    <t xml:space="preserve">(n)=((d))/(f) </t>
  </si>
  <si>
    <t>(p) = (j) + (n) - (o)</t>
  </si>
  <si>
    <t>Appendix 2-CU</t>
  </si>
  <si>
    <t>Years (new additions only)</t>
  </si>
  <si>
    <t>Adjustment for transfers between accounts in 2013</t>
  </si>
  <si>
    <t>2014 Depreciation Expense 1</t>
  </si>
  <si>
    <t>2014 Depreciation Expense per Appendix 2-B Fixed Assets, Column K
 (l)</t>
  </si>
  <si>
    <t>2014 Full Year Depreciation 6</t>
  </si>
  <si>
    <t xml:space="preserve">(h)=2013 Full Year Depreciation + ((d)*0.5)/(f) </t>
  </si>
  <si>
    <t>(m) = (h) - (l)</t>
  </si>
  <si>
    <t>Total Depreciation expense to be included in the test year revenue requirement</t>
  </si>
  <si>
    <r>
      <t>Less Fully Depreciated</t>
    </r>
    <r>
      <rPr>
        <b/>
        <vertAlign val="superscript"/>
        <sz val="10"/>
        <rFont val="Arial"/>
        <family val="2"/>
      </rPr>
      <t>1</t>
    </r>
  </si>
  <si>
    <t>Less Depreciation Expense on Assets Fully Depreciated 
in 2014</t>
  </si>
  <si>
    <t>2015 Depreciation Expense per Appendix 2-B Fixed Assets, Column K
 (l)</t>
  </si>
  <si>
    <t xml:space="preserve">(h)=2014 Full Year Depreciation + ((d)*0.5)/(f) </t>
  </si>
  <si>
    <r>
      <t xml:space="preserve">Opening NBV as at Jan 1, 2013 </t>
    </r>
    <r>
      <rPr>
        <b/>
        <vertAlign val="superscript"/>
        <sz val="10"/>
        <rFont val="Arial"/>
        <family val="2"/>
      </rPr>
      <t>5</t>
    </r>
  </si>
  <si>
    <r>
      <t xml:space="preserve">Average Remaining Life of Opening NBV </t>
    </r>
    <r>
      <rPr>
        <b/>
        <vertAlign val="superscript"/>
        <sz val="10"/>
        <rFont val="Arial"/>
        <family val="2"/>
      </rPr>
      <t>4</t>
    </r>
  </si>
  <si>
    <r>
      <t xml:space="preserve">Years (new additions only) </t>
    </r>
    <r>
      <rPr>
        <b/>
        <vertAlign val="superscript"/>
        <sz val="10"/>
        <rFont val="Arial"/>
        <family val="2"/>
      </rPr>
      <t>3</t>
    </r>
  </si>
  <si>
    <r>
      <t xml:space="preserve">Depreciation Expense on Additions </t>
    </r>
    <r>
      <rPr>
        <b/>
        <vertAlign val="superscript"/>
        <sz val="10"/>
        <rFont val="Arial"/>
        <family val="2"/>
      </rPr>
      <t>1</t>
    </r>
  </si>
  <si>
    <r>
      <t xml:space="preserve">Variance </t>
    </r>
    <r>
      <rPr>
        <b/>
        <vertAlign val="superscript"/>
        <sz val="10"/>
        <rFont val="Arial"/>
        <family val="2"/>
      </rPr>
      <t>2</t>
    </r>
  </si>
  <si>
    <r>
      <t xml:space="preserve">2013 Full Year Depreciation </t>
    </r>
    <r>
      <rPr>
        <b/>
        <vertAlign val="superscript"/>
        <sz val="10"/>
        <rFont val="Arial"/>
        <family val="2"/>
      </rPr>
      <t>6</t>
    </r>
  </si>
  <si>
    <r>
      <t xml:space="preserve">2015 Depreciation Expense </t>
    </r>
    <r>
      <rPr>
        <b/>
        <vertAlign val="superscript"/>
        <sz val="10"/>
        <rFont val="Arial"/>
        <family val="2"/>
      </rPr>
      <t>1</t>
    </r>
  </si>
  <si>
    <t>4.0% unless an applicant has proposed or been approved for a different amount.</t>
  </si>
  <si>
    <t>(1)</t>
  </si>
  <si>
    <t>Total Equity</t>
  </si>
  <si>
    <t xml:space="preserve">  Preferred Shares</t>
  </si>
  <si>
    <t xml:space="preserve">  Common Equity</t>
  </si>
  <si>
    <t>Equity</t>
  </si>
  <si>
    <t>Total Debt</t>
  </si>
  <si>
    <t xml:space="preserve">  Short-term Debt</t>
  </si>
  <si>
    <t xml:space="preserve">  Long-term Debt</t>
  </si>
  <si>
    <t>Debt</t>
  </si>
  <si>
    <t>($)</t>
  </si>
  <si>
    <t>(%)</t>
  </si>
  <si>
    <t>Return</t>
  </si>
  <si>
    <t>Cost Rate</t>
  </si>
  <si>
    <t>Capitalization Ratio</t>
  </si>
  <si>
    <t>Particulars</t>
  </si>
  <si>
    <t>Line No.</t>
  </si>
  <si>
    <t>Capital Structure and Cost of Capital</t>
  </si>
  <si>
    <t>Appendix 2-OA</t>
  </si>
  <si>
    <t>EB-2014-0055</t>
  </si>
  <si>
    <t>Appendix 2-OB</t>
  </si>
  <si>
    <t>Debt Instruments</t>
  </si>
  <si>
    <t>Row</t>
  </si>
  <si>
    <t>Lender</t>
  </si>
  <si>
    <t>Affiliated or Third-Party Debt?</t>
  </si>
  <si>
    <t>Fixed or Variable-Rate?</t>
  </si>
  <si>
    <t>Start Date</t>
  </si>
  <si>
    <t>Term              (years)</t>
  </si>
  <si>
    <t>Principal                         ($)</t>
  </si>
  <si>
    <t>Rate (%)                     (Note 2)</t>
  </si>
  <si>
    <t>Interest ($)       (Note 1)</t>
  </si>
  <si>
    <t>Additional Comments, if any</t>
  </si>
  <si>
    <t>Senior Unsecured Notes</t>
  </si>
  <si>
    <t>Life Insurance Cos.</t>
  </si>
  <si>
    <t>Third-Party</t>
  </si>
  <si>
    <t>Fixed Rate</t>
  </si>
  <si>
    <t>Debt issue costs</t>
  </si>
  <si>
    <t>Note 3</t>
  </si>
  <si>
    <t>2013A</t>
  </si>
  <si>
    <t>2012A</t>
  </si>
  <si>
    <t>2011A</t>
  </si>
  <si>
    <t>Debt issue cost</t>
  </si>
  <si>
    <t>Demand Promissory Notes</t>
  </si>
  <si>
    <t>Affiliated</t>
  </si>
  <si>
    <t>n/a</t>
  </si>
  <si>
    <t>Promissory Note</t>
  </si>
  <si>
    <t>2011</t>
  </si>
  <si>
    <t>Note 4</t>
  </si>
  <si>
    <t>If financing is in place only part of the year, calculate the pro-rated interest and input in the cell.</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</si>
  <si>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t>
    </r>
  </si>
  <si>
    <t>Debt issue costs of $498,968 amortized over the life of the Notes.</t>
  </si>
  <si>
    <t>Deemed debt amount was $43,023,255 at the deemed long-term debt rate of 5.87%.  A Promissory Note for $50,000,000 at 5.0% was outstanding at year end.</t>
  </si>
  <si>
    <t>Appendix 2-TA</t>
  </si>
  <si>
    <t>Account 1592, PILs and Tax Variances for 2006 and Subsequent Years
and Subsequent Years</t>
  </si>
  <si>
    <t>The following table should be completed based on the information requested below, in accordance with the notes following the table. An explanation should be provided for any blank entries.</t>
  </si>
  <si>
    <t>Tax Item</t>
  </si>
  <si>
    <t>Principal as of</t>
  </si>
  <si>
    <t>December 31,</t>
  </si>
  <si>
    <r>
      <t xml:space="preserve">Large Corporation Tax grossed-up proxy from 2006 EDR application PILs model for the period from May 1, 2006 to April 30, 2007 - </t>
    </r>
    <r>
      <rPr>
        <sz val="10"/>
        <color rgb="FFFF0000"/>
        <rFont val="Arial"/>
        <family val="2"/>
      </rPr>
      <t>No 2006 EDR</t>
    </r>
  </si>
  <si>
    <t>N/A</t>
  </si>
  <si>
    <r>
      <t xml:space="preserve">Large Corporation Tax grossed-up proxy from 2006 EDR application PILs model for the period from January 1, 2006 to April 30, 2006 (4/12ths of the approved grossed-up proxy), if not recorded in PILs account 1562 - </t>
    </r>
    <r>
      <rPr>
        <sz val="10"/>
        <color rgb="FFFF0000"/>
        <rFont val="Arial"/>
        <family val="2"/>
      </rPr>
      <t>No 2006 EDR</t>
    </r>
  </si>
  <si>
    <r>
      <t xml:space="preserve">Ontario Capital Tax rate decrease and increase in capital deduction for 2007 - </t>
    </r>
    <r>
      <rPr>
        <sz val="10"/>
        <color rgb="FFFF0000"/>
        <rFont val="Arial"/>
        <family val="2"/>
      </rPr>
      <t>No capital tax amount in 2007 EDR</t>
    </r>
  </si>
  <si>
    <r>
      <t xml:space="preserve">Ontario Capital Tax rate decrease and increase in capital deduction for 2008 - </t>
    </r>
    <r>
      <rPr>
        <sz val="10"/>
        <color rgb="FFFF0000"/>
        <rFont val="Arial"/>
        <family val="2"/>
      </rPr>
      <t>No change in rate from 2007 to 2008</t>
    </r>
  </si>
  <si>
    <t>Ontario Capital Tax rate decrease and increase in capital deduction for 2009</t>
  </si>
  <si>
    <t>Ontario Capital Tax rate decrease and increase in capital deduction for 2010</t>
  </si>
  <si>
    <t>Capital Cost Allowance class changes from 2006 EDR application for 2006</t>
  </si>
  <si>
    <t>Capital Cost Allowance class changes from 2006 EDR application for 2007</t>
  </si>
  <si>
    <t>Capital Cost Allowance class changes from 2006 EDR application for 2008</t>
  </si>
  <si>
    <t>Capital Cost Allowance class changes from 2006 EDR application for 2009</t>
  </si>
  <si>
    <t>Capital Cost Allowance class changes from 2006 EDR application for 2010</t>
  </si>
  <si>
    <t>Capital Cost Allowance class changes from 2006 EDR application for 2011</t>
  </si>
  <si>
    <t>Capital Cost Allowance class changes from 2006 EDR application for 2012</t>
  </si>
  <si>
    <t>Federal Income Tax Rate change from 2007 RDR to 2008</t>
  </si>
  <si>
    <t>Federal Income Tax Rate change from 2007 RDR to 2009</t>
  </si>
  <si>
    <t>Federal Income Tax Rate change from 2007 RDR to 2010</t>
  </si>
  <si>
    <t>Carrying charges on above amounts</t>
  </si>
  <si>
    <t>APPENDIX 2-BA1</t>
  </si>
  <si>
    <t>FIXED ASSETS CONTINUITY SCHEDULE WITHOUT ACCOUNTING CHANGES</t>
  </si>
  <si>
    <t>5/10</t>
  </si>
  <si>
    <t>25/15</t>
  </si>
  <si>
    <t>GA Comp Software</t>
  </si>
  <si>
    <t>Non-attributable</t>
  </si>
  <si>
    <t>Appendix 2-EE</t>
  </si>
  <si>
    <t>Account 1576 - Accounting Changes under CGAAP</t>
  </si>
  <si>
    <t>2013 Changes in Accounting Policies under CGAAP</t>
  </si>
  <si>
    <t>2011  Rebasing Year"</t>
  </si>
  <si>
    <t>2015 Rebasing Year</t>
  </si>
  <si>
    <t>IRM</t>
  </si>
  <si>
    <t>CGAAP - ASPE</t>
  </si>
  <si>
    <t>Forecast vs. Actual Used in Rebasing Year</t>
  </si>
  <si>
    <t>Forecast</t>
  </si>
  <si>
    <t>PP&amp;E Values under former CGAAP</t>
  </si>
  <si>
    <t xml:space="preserve">            Opening net PP&amp;E - Note 1</t>
  </si>
  <si>
    <t xml:space="preserve">            Net Additions - Note 4</t>
  </si>
  <si>
    <t xml:space="preserve">            Net Depreciation (amounts should be negative) - Note 4</t>
  </si>
  <si>
    <t xml:space="preserve">            Closing net PP&amp;E (1)</t>
  </si>
  <si>
    <t>PP&amp;E Values under revised CGAAP (Starts from 2012)</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</si>
  <si>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</si>
  <si>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</si>
  <si>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</si>
  <si>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</si>
  <si>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</si>
  <si>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</si>
  <si>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</si>
  <si>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</si>
  <si>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</si>
  <si>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</si>
  <si>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</si>
  <si>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2014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</si>
  <si>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</si>
  <si>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</si>
  <si>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</si>
  <si>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r>
      <t>Assumes the applicant made capitalization and depreciation expense accounting policy changes under CGAAP effective January 1,</t>
    </r>
    <r>
      <rPr>
        <b/>
        <sz val="10"/>
        <color rgb="FFFF0000"/>
        <rFont val="Arial"/>
        <family val="2"/>
      </rPr>
      <t xml:space="preserve"> 2013</t>
    </r>
  </si>
  <si>
    <t>Appendix 2-P</t>
  </si>
  <si>
    <t>Cost Allocation</t>
  </si>
  <si>
    <t>Please complete the following four tables.</t>
  </si>
  <si>
    <t>A)  Allocated Costs</t>
  </si>
  <si>
    <t>Classes</t>
  </si>
  <si>
    <t>Costs Allocated from Previous Study</t>
  </si>
  <si>
    <t>Costs Allocated in Test Year Study                    (Column 7A)</t>
  </si>
  <si>
    <t>Residential - R1</t>
  </si>
  <si>
    <t>Residential - R2</t>
  </si>
  <si>
    <t>Seasonal</t>
  </si>
  <si>
    <t>Street Lighting</t>
  </si>
  <si>
    <t>1     Customer Classification - If proposed rate classes differ from those in place in the previous Cost Allocation study, modify the rate classes to match the current application as closely as possible.</t>
  </si>
  <si>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</si>
  <si>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</si>
  <si>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</si>
  <si>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</si>
  <si>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</si>
  <si>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</si>
  <si>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</si>
  <si>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</si>
  <si>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</si>
  <si>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r>
      <t xml:space="preserve">Load Forecast (LF) X current approved </t>
    </r>
    <r>
      <rPr>
        <b/>
        <u/>
        <sz val="10"/>
        <rFont val="Arial"/>
        <family val="2"/>
      </rPr>
      <t>equivalent</t>
    </r>
    <r>
      <rPr>
        <b/>
        <sz val="10"/>
        <rFont val="Arial"/>
        <family val="2"/>
      </rPr>
      <t xml:space="preserve"> rates</t>
    </r>
  </si>
  <si>
    <r>
      <t xml:space="preserve">L.F. X current approved </t>
    </r>
    <r>
      <rPr>
        <b/>
        <u/>
        <sz val="10"/>
        <rFont val="Arial"/>
        <family val="2"/>
      </rPr>
      <t>equivalent</t>
    </r>
    <r>
      <rPr>
        <b/>
        <sz val="10"/>
        <rFont val="Arial"/>
        <family val="2"/>
      </rPr>
      <t xml:space="preserve"> rates X (1 + d)</t>
    </r>
  </si>
  <si>
    <r>
      <t xml:space="preserve">LF X proposed </t>
    </r>
    <r>
      <rPr>
        <b/>
        <u/>
        <sz val="10"/>
        <rFont val="Arial"/>
        <family val="2"/>
      </rPr>
      <t>equivalent</t>
    </r>
    <r>
      <rPr>
        <b/>
        <sz val="10"/>
        <rFont val="Arial"/>
        <family val="2"/>
      </rPr>
      <t xml:space="preserve"> rates</t>
    </r>
  </si>
  <si>
    <t>Miscellaneous Revenue</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</si>
  <si>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</si>
  <si>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</si>
  <si>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</si>
  <si>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</si>
  <si>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</si>
  <si>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</si>
  <si>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</si>
  <si>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</si>
  <si>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</si>
  <si>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</si>
  <si>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</si>
  <si>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</si>
  <si>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</si>
  <si>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</si>
  <si>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</si>
  <si>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80 - 115</t>
  </si>
  <si>
    <t>70 - 120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</si>
  <si>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</si>
  <si>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</si>
  <si>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</si>
  <si>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</si>
  <si>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</si>
  <si>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2013 that is outside the Board’s policy range for any customer class. Table (d) will show the information that the distributor would likely enter in the IRM model) in 2013.  In 2014 Table (d), enter the planned ratios for the classes that will be ‘Change’ and ‘No Change’ in 2014 (in the current Revenue Cost Ratio Adjustment Workform, Worksheet C1.1 ‘Decision – Cost Revenue Adjustment’, column d), and enter TBD for class(es) that will be entered as ‘Rebalance’. </t>
  </si>
  <si>
    <t>Appendix 2-V</t>
  </si>
  <si>
    <t>Revenue Reconciliation</t>
  </si>
  <si>
    <t>Rate Class</t>
  </si>
  <si>
    <t>Customers/ Connections</t>
  </si>
  <si>
    <t>Number of Customers/Connections</t>
  </si>
  <si>
    <t>Test Year Consumption</t>
  </si>
  <si>
    <t>Proposed Rates</t>
  </si>
  <si>
    <t>Revenues at Proposed Rates</t>
  </si>
  <si>
    <t>Class Specific Revenue Requirement</t>
  </si>
  <si>
    <t>Transformer Allowance Credit</t>
  </si>
  <si>
    <t>Start of Test Year</t>
  </si>
  <si>
    <t>End of Test Year</t>
  </si>
  <si>
    <t>Average</t>
  </si>
  <si>
    <t>kWh</t>
  </si>
  <si>
    <t>kW</t>
  </si>
  <si>
    <t>Monthly Service Charge</t>
  </si>
  <si>
    <t>Volumetric</t>
  </si>
  <si>
    <t>Customers</t>
  </si>
  <si>
    <t>Connections</t>
  </si>
  <si>
    <t>RRRP Funding (Net of Stranded Meter Allocation and Transformer Ownership Credit)</t>
  </si>
  <si>
    <t>Reconciliation with Base Revenue Requirement</t>
  </si>
  <si>
    <t>Residential - R1 Stranded Meter Allocation</t>
  </si>
  <si>
    <t>Residential - R2 Transformer Ownership Credit</t>
  </si>
  <si>
    <t>1       The class specific revenue requirements in column N must be the amounts used in the final rate design process.  The total of column N should equate to the proposed base revenue requirement.</t>
  </si>
  <si>
    <t>2       Rates should be entered with the number of decimal places that will show on the Tariff of Rates and Charges.</t>
  </si>
  <si>
    <t>Appendix 2-W</t>
  </si>
  <si>
    <t>Bill Impacts</t>
  </si>
  <si>
    <t>Customer Class:</t>
  </si>
  <si>
    <t>Residential - R1 [RPP]</t>
  </si>
  <si>
    <t>TOU / non-TOU:</t>
  </si>
  <si>
    <t>TOU</t>
  </si>
  <si>
    <t>Consumption</t>
  </si>
  <si>
    <t xml:space="preserve"> kWh</t>
  </si>
  <si>
    <t>Current Board-Approved</t>
  </si>
  <si>
    <t>Proposed</t>
  </si>
  <si>
    <t>Impact</t>
  </si>
  <si>
    <t>Charge Unit</t>
  </si>
  <si>
    <t>Rate</t>
  </si>
  <si>
    <t>Volume</t>
  </si>
  <si>
    <t>Charge</t>
  </si>
  <si>
    <t>$ Change</t>
  </si>
  <si>
    <t>% Change</t>
  </si>
  <si>
    <t>Monthly</t>
  </si>
  <si>
    <t>Smart Meter Rate Adder</t>
  </si>
  <si>
    <t>Distribution Volumetric Rate</t>
  </si>
  <si>
    <t>per kWh</t>
  </si>
  <si>
    <t>Smart Meter Disposition Rider</t>
  </si>
  <si>
    <t>Rate Rider for the Recovery of Lost Revenue Adjustment (LRAM) - effective until December 31, 2015</t>
  </si>
  <si>
    <t>Foregone Revenue Recovery - effective until December 31, 2014 (2014)</t>
  </si>
  <si>
    <t>Tax Changes - effective until December 31, 2014</t>
  </si>
  <si>
    <t>Rate Rider for the Disposition of Account 1575 &amp; 1576 - effective until December 31, 2019</t>
  </si>
  <si>
    <t>Sub-Total A (excluding pass through)</t>
  </si>
  <si>
    <t>Rate Rider for the Disposition of Deferral/Variance Accounts (2014) - effective until December 31, 2015</t>
  </si>
  <si>
    <t>Rate Rider for the Disposition of Global Adjustment Sub-Account (2014) - effective until December 31, 2015</t>
  </si>
  <si>
    <t>Low Voltage Service Charge</t>
  </si>
  <si>
    <t>Line Losses on Cost of Power</t>
  </si>
  <si>
    <t>Smart Meter Entity Charge</t>
  </si>
  <si>
    <t>Sub-Total B - Distribution (includes Sub-Total A)</t>
  </si>
  <si>
    <t>RTSR - Network</t>
  </si>
  <si>
    <t>RTSR - Line and Transformation Connection</t>
  </si>
  <si>
    <t>Sub-Total C - Delivery (including Sub-Total B)</t>
  </si>
  <si>
    <t>Wholesale Market Service Charge (WMSC)</t>
  </si>
  <si>
    <t>Rural and Remote Rate Protection (RRRP)</t>
  </si>
  <si>
    <t>Standard Supply Service Charge</t>
  </si>
  <si>
    <t>Debt Retirement Charge (DRC)</t>
  </si>
  <si>
    <t>TOU - Off Peak</t>
  </si>
  <si>
    <t>TOU - Mid Peak</t>
  </si>
  <si>
    <t>TOU - On Peak</t>
  </si>
  <si>
    <t>Energy - RPP - Tier 1</t>
  </si>
  <si>
    <t>Energy - RPP - Tier 2</t>
  </si>
  <si>
    <t>Total Bill on TOU (before Taxes)</t>
  </si>
  <si>
    <t>HST</t>
  </si>
  <si>
    <t>Total Bill (including HST)</t>
  </si>
  <si>
    <t>Ontario Clean Energy Benefit 1</t>
  </si>
  <si>
    <t>Total Bill on TOU (including OCEB)</t>
  </si>
  <si>
    <t>Total Bill on RPP (before Taxes)</t>
  </si>
  <si>
    <t>Total Bill on RPP (including OCEB)</t>
  </si>
  <si>
    <t>Loss Factor (%)</t>
  </si>
  <si>
    <t>Residential - R2 (Non - RPP)</t>
  </si>
  <si>
    <t>Billing Demand</t>
  </si>
  <si>
    <t>per kW</t>
  </si>
  <si>
    <t>Cost of Power (Non-RPP)</t>
  </si>
  <si>
    <t>Total Bill  (before Taxes)</t>
  </si>
  <si>
    <t>Residential - R2 (formerly Interval) (Non - RPP)</t>
  </si>
  <si>
    <t>Seasonal [RPP]</t>
  </si>
  <si>
    <t>SME - Net Deferred Revenue Requirement, effective until December 31, 2016</t>
  </si>
  <si>
    <t>SME - Incremental Revenue Requirement, effective until December 31, 2014</t>
  </si>
  <si>
    <t>Rate Rider for Stranded Meter Assets - effective until December 31, 2015</t>
  </si>
  <si>
    <t>LRAM &amp; SSM Rate Rider</t>
  </si>
  <si>
    <t>Deferral/Variance Account Disposition - effective until June 30, 2019</t>
  </si>
  <si>
    <t>Street Lighting (Non - RPP)</t>
  </si>
  <si>
    <t>Appendix 2-M</t>
  </si>
  <si>
    <t>Regulatory Cost Schedule</t>
  </si>
  <si>
    <t>On-Going</t>
  </si>
  <si>
    <t>One-Time</t>
  </si>
  <si>
    <t>Regulatory Cost Category</t>
  </si>
  <si>
    <t>USoA Account</t>
  </si>
  <si>
    <t>USoA Account Balance</t>
  </si>
  <si>
    <r>
      <t xml:space="preserve">Ongoing or One-time Cost? </t>
    </r>
    <r>
      <rPr>
        <b/>
        <vertAlign val="superscript"/>
        <sz val="10"/>
        <rFont val="Arial"/>
        <family val="2"/>
      </rPr>
      <t>2</t>
    </r>
  </si>
  <si>
    <t>Last Rebasing Year (2011 Board Approved)</t>
  </si>
  <si>
    <t>Most Current Actuals               Year 2013</t>
  </si>
  <si>
    <t>Annual % Change</t>
  </si>
  <si>
    <t>(A)</t>
  </si>
  <si>
    <t>(C )</t>
  </si>
  <si>
    <t>(H) = [(G)-(F)]/(F)</t>
  </si>
  <si>
    <t>(I)</t>
  </si>
  <si>
    <t>(J) = [(I)-(G)]/(G)</t>
  </si>
  <si>
    <t>OEB Annual Assessment</t>
  </si>
  <si>
    <t>OEB Section 30 Costs (Applicant-originated)</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</si>
  <si>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</si>
  <si>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</si>
  <si>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</si>
  <si>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</si>
  <si>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</si>
  <si>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r>
      <t xml:space="preserve">Operating expenses associated with other resources allocated to regulatory matters </t>
    </r>
    <r>
      <rPr>
        <vertAlign val="superscript"/>
        <sz val="10"/>
        <rFont val="Arial"/>
        <family val="2"/>
      </rPr>
      <t>1</t>
    </r>
  </si>
  <si>
    <t>Other regulatory agency fees or assessments</t>
  </si>
  <si>
    <t>Any other costs for regulatory matters (please define)</t>
  </si>
  <si>
    <t>Intervenor costs</t>
  </si>
  <si>
    <r>
      <t xml:space="preserve">Sub-total - Ongoing Costs </t>
    </r>
    <r>
      <rPr>
        <vertAlign val="superscript"/>
        <sz val="10"/>
        <rFont val="Arial"/>
        <family val="2"/>
      </rPr>
      <t>3</t>
    </r>
  </si>
  <si>
    <r>
      <t xml:space="preserve">Sub-total - One-time Costs </t>
    </r>
    <r>
      <rPr>
        <vertAlign val="superscript"/>
        <sz val="10"/>
        <rFont val="Arial"/>
        <family val="2"/>
      </rPr>
      <t>4</t>
    </r>
  </si>
  <si>
    <r>
      <t xml:space="preserve">Please fill out the following table for all </t>
    </r>
    <r>
      <rPr>
        <b/>
        <u/>
        <sz val="10"/>
        <rFont val="Arial"/>
        <family val="2"/>
      </rPr>
      <t>one-time</t>
    </r>
    <r>
      <rPr>
        <b/>
        <sz val="10"/>
        <rFont val="Arial"/>
        <family val="2"/>
      </rPr>
      <t xml:space="preserve"> costs related to this cost of service application to be amortized over the test year plus the IRM period.</t>
    </r>
  </si>
  <si>
    <t>Historical Year(s)</t>
  </si>
  <si>
    <t>Expert Witness costs</t>
  </si>
  <si>
    <t>Legal costs</t>
  </si>
  <si>
    <t>Consultants' costs</t>
  </si>
  <si>
    <t>Incremental operating expenses associated with staff resources allocated to this application.</t>
  </si>
  <si>
    <r>
      <t xml:space="preserve">Incremental operating expenses associated with other resources allocated to this application. </t>
    </r>
    <r>
      <rPr>
        <vertAlign val="superscript"/>
        <sz val="10"/>
        <rFont val="Arial"/>
        <family val="2"/>
      </rPr>
      <t>1</t>
    </r>
  </si>
  <si>
    <t>1</t>
  </si>
  <si>
    <t>Please identify the resources involved.</t>
  </si>
  <si>
    <t>2</t>
  </si>
  <si>
    <t>Where a category's costs include both one-time and ongoing costs, the applicant should prove a separate breakdown between one-time and ongoing costs.</t>
  </si>
  <si>
    <t>3</t>
  </si>
  <si>
    <t>Sum of all ongoing costs identified in rows 1 to 11 inclusive.</t>
  </si>
  <si>
    <t>4</t>
  </si>
  <si>
    <t>Sum of all one-time costs identified in rows 1 to 11 inclusive.</t>
  </si>
  <si>
    <t>Appendix</t>
  </si>
  <si>
    <t>C</t>
  </si>
  <si>
    <t>D</t>
  </si>
  <si>
    <t>A</t>
  </si>
  <si>
    <t>2009 - 2013</t>
  </si>
  <si>
    <t>34.5kv Express Feeder</t>
  </si>
  <si>
    <t>Appendix 2-JB</t>
  </si>
  <si>
    <t>Recoverable OM&amp;A Cost Driver Table</t>
  </si>
  <si>
    <t>Opening Balance</t>
  </si>
  <si>
    <t>Labour capitalized for CIS implementation</t>
  </si>
  <si>
    <t>Smart meter maintenance fee</t>
  </si>
  <si>
    <t>Outage response costs</t>
  </si>
  <si>
    <t>Labour not capitalized for SMART meter implementation</t>
  </si>
  <si>
    <t>Bad debt expense adjustment</t>
  </si>
  <si>
    <t>Overheads no longer capitalized</t>
  </si>
  <si>
    <t>Customer Billing Cycles (monthly)</t>
  </si>
  <si>
    <t>Facilities (leased space, snow removal)</t>
  </si>
  <si>
    <t>Engineering Labour allocation (Rate Application)</t>
  </si>
  <si>
    <t>Smart meter sampling/maintenance</t>
  </si>
  <si>
    <t>SCADA</t>
  </si>
  <si>
    <t>Higher Postage Costs</t>
  </si>
  <si>
    <t>Closing Balance</t>
  </si>
  <si>
    <t>For each year, a detailed explanation for each cost driver and associated amount is</t>
  </si>
  <si>
    <t>required in Exhibit 4.</t>
  </si>
  <si>
    <t>For purposes of assessing incremental cost drivers, the closing balance for each year becomes the opening balance for the next year.</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</si>
  <si>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</si>
  <si>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Opening Balance for "Last Rebasing Year" (cell B15) should be equal to the Board-Approved amount.</t>
  </si>
  <si>
    <r>
      <rPr>
        <b/>
        <u/>
        <sz val="10"/>
        <color theme="3" tint="0.39997558519241921"/>
        <rFont val="Arial"/>
        <family val="2"/>
      </rPr>
      <t>System Access</t>
    </r>
    <r>
      <rPr>
        <sz val="10"/>
        <color theme="3" tint="0.39997558519241921"/>
        <rFont val="Arial"/>
        <family val="2"/>
      </rPr>
      <t xml:space="preserve">
 - 2010 is higher than typical years due to an $862k upgrade required to connect a new industrial customer to API's 34.5 kV system
 - 2013 is higher than typical years due to ~$4.5M in capitalization of Smart Meters
</t>
    </r>
    <r>
      <rPr>
        <b/>
        <u/>
        <sz val="10"/>
        <color theme="3" tint="0.39997558519241921"/>
        <rFont val="Arial"/>
        <family val="2"/>
      </rPr>
      <t>System Renewal</t>
    </r>
    <r>
      <rPr>
        <sz val="10"/>
        <color theme="3" tint="0.39997558519241921"/>
        <rFont val="Arial"/>
        <family val="2"/>
      </rPr>
      <t xml:space="preserve">
 - 2011 is lower due to increased spending on General Plant primarily related to the SAP migration
 - 2013 is lower due to other increases in the overall budget due to projects in other categories
 - 2014 and 2015 amounts have been slightly reduced compared to 2015-2018 sustaining replacement rates to accommodate the Hawk Junciton DS project in System Service
</t>
    </r>
    <r>
      <rPr>
        <b/>
        <u/>
        <sz val="10"/>
        <color theme="3" tint="0.39997558519241921"/>
        <rFont val="Arial"/>
        <family val="2"/>
      </rPr>
      <t>System Service</t>
    </r>
    <r>
      <rPr>
        <sz val="10"/>
        <color theme="3" tint="0.39997558519241921"/>
        <rFont val="Arial"/>
        <family val="2"/>
      </rPr>
      <t xml:space="preserve">
 - 2010 and 2011 amounts are primarily related to voltage conversion work in the Desbarats and St. Joseph Island areas that occurred in conjunction with supply reconfiguration and conductor replacement projects in this area
 - 2014 and 2015 amounts are primarily related to the purchase of a second 44 kV voltage regulator and the rebuild of the Hawk Junction DS
 - 2017 amount is due to Echo River TS upgrade project
</t>
    </r>
    <r>
      <rPr>
        <b/>
        <u/>
        <sz val="10"/>
        <color theme="3" tint="0.39997558519241921"/>
        <rFont val="Arial"/>
        <family val="2"/>
      </rPr>
      <t>General Plant</t>
    </r>
    <r>
      <rPr>
        <sz val="10"/>
        <color theme="3" tint="0.39997558519241921"/>
        <rFont val="Arial"/>
        <family val="2"/>
      </rPr>
      <t xml:space="preserve">
 - 2011 increase is primarily due to SAP migration
 - 2012-2014 decreases are primarily a result of the substantial completion of the ROW Expansion program in 2011
 - Investments in General Plant items such as a replacement radio system, a Vegetation Management System, CIS migration to SAP, GIS, and service centres (Desbarats and Wawa) were made in 2012-2014, in between substantial completion of the ROW Expansion program in 2011 and the initiation of the ROW Hardening program in 2015</t>
    </r>
  </si>
  <si>
    <t>Appendix 2-K</t>
  </si>
  <si>
    <t>Employee Costs</t>
  </si>
  <si>
    <t>Last Rebasing Year - 2011- Board Approved</t>
  </si>
  <si>
    <t xml:space="preserve">2011 Actual </t>
  </si>
  <si>
    <t xml:space="preserve">2013 Actual </t>
  </si>
  <si>
    <r>
      <t>Number of Employees (FTEs including Part-Time)</t>
    </r>
    <r>
      <rPr>
        <b/>
        <vertAlign val="superscript"/>
        <sz val="10"/>
        <rFont val="Arial"/>
        <family val="2"/>
      </rPr>
      <t>1</t>
    </r>
  </si>
  <si>
    <t>Management (including executive)</t>
  </si>
  <si>
    <t>Non-Management (union and non-union)</t>
  </si>
  <si>
    <t>Total Salary and Wages including ovetime and incentive pay</t>
  </si>
  <si>
    <t>Total Benefits (Current + Accrued)</t>
  </si>
  <si>
    <t>Total Compensation (Salary, Wages, &amp; Benefits)</t>
  </si>
  <si>
    <t xml:space="preserve"> </t>
  </si>
  <si>
    <t xml:space="preserve">1. Last re-basing 2010 and 2011 Management had 'non-union' included; now union and non-union combined </t>
  </si>
  <si>
    <t xml:space="preserve">2. 2012 Actual to 2015 Test Year total FTE's include BDR Allocated FTE's (see BDR Report) </t>
  </si>
  <si>
    <t>Other Operating Revenue Offset Table</t>
  </si>
  <si>
    <t>Appendix 2-R</t>
  </si>
  <si>
    <t>Loss Factors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</si>
  <si>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</si>
  <si>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</si>
  <si>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</si>
  <si>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</si>
  <si>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</si>
  <si>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</si>
  <si>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</si>
  <si>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</si>
  <si>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</si>
  <si>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r>
      <t xml:space="preserve">Net "Wholesale" kWh delivered to distributor  = </t>
    </r>
    <r>
      <rPr>
        <b/>
        <sz val="10"/>
        <rFont val="Arial"/>
        <family val="2"/>
      </rPr>
      <t>A(2) - B</t>
    </r>
  </si>
  <si>
    <t>"Retail" kWh delivered by distributor</t>
  </si>
  <si>
    <t>E</t>
  </si>
  <si>
    <t>Portion of "Retail" kWh delivered by distributor to its Large Use Customer(s)</t>
  </si>
  <si>
    <t>F</t>
  </si>
  <si>
    <r>
      <t xml:space="preserve">Net "Retail" kWh delivered by distributor = </t>
    </r>
    <r>
      <rPr>
        <b/>
        <sz val="10"/>
        <rFont val="Arial"/>
        <family val="2"/>
      </rPr>
      <t>D - E</t>
    </r>
  </si>
  <si>
    <t>G</t>
  </si>
  <si>
    <r>
      <t xml:space="preserve">Loss Factor in Distributor's system = </t>
    </r>
    <r>
      <rPr>
        <b/>
        <sz val="10"/>
        <rFont val="Arial"/>
        <family val="2"/>
      </rPr>
      <t>C / F</t>
    </r>
  </si>
  <si>
    <t>Losses Upstream of Distributor's System</t>
  </si>
  <si>
    <t>H</t>
  </si>
  <si>
    <t>Supply Facilities Loss Factor</t>
  </si>
  <si>
    <t>Total Losses</t>
  </si>
  <si>
    <t>I</t>
  </si>
  <si>
    <r>
      <t xml:space="preserve">Total Loss Factor = </t>
    </r>
    <r>
      <rPr>
        <b/>
        <sz val="10"/>
        <rFont val="Arial"/>
        <family val="2"/>
      </rPr>
      <t>G x H</t>
    </r>
  </si>
  <si>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</si>
  <si>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</si>
  <si>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</si>
  <si>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</si>
  <si>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</si>
  <si>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</si>
  <si>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</si>
  <si>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t>kWh corresponding to D should equal metered or estimated kWh at the customer’s delivery point.</t>
  </si>
  <si>
    <r>
      <t>G</t>
    </r>
    <r>
      <rPr>
        <sz val="10"/>
        <rFont val="Arial"/>
        <family val="2"/>
      </rPr>
      <t xml:space="preserve"> and </t>
    </r>
    <r>
      <rPr>
        <b/>
        <sz val="10"/>
        <rFont val="Arial"/>
        <family val="2"/>
      </rPr>
      <t>I</t>
    </r>
  </si>
  <si>
    <t>These loss factors pertain to secondary-metered customers with demand less than 5,000 kW.</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</si>
  <si>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</si>
  <si>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</si>
  <si>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Distributors that wish to propose a different SFLF should provide appropriate justification for any such proposal including supporting</t>
  </si>
  <si>
    <t>calculations and any other relevant material.</t>
  </si>
  <si>
    <t>Version 2.0</t>
  </si>
  <si>
    <t xml:space="preserve">Utility Name   </t>
  </si>
  <si>
    <t>Assigned EB Number</t>
  </si>
  <si>
    <t>Name of Contact and Title</t>
  </si>
  <si>
    <t xml:space="preserve">Phone Number   </t>
  </si>
  <si>
    <t xml:space="preserve">Email Address   </t>
  </si>
  <si>
    <t>Test Year</t>
  </si>
  <si>
    <t>Bridge Year</t>
  </si>
  <si>
    <t>Last Rebasing Year</t>
  </si>
  <si>
    <t>Identify the accounting standard used for the test year</t>
  </si>
  <si>
    <t>Did you update your depreciation and capitalization policies?</t>
  </si>
  <si>
    <t>When did you update your depreciation and capitalization policies?</t>
  </si>
  <si>
    <t>Identify the year that the applicant has adopted or is expected to adopt IFRS for financial reporting purposes</t>
  </si>
  <si>
    <t>Identify the year that the applicant has made the required changes to capitalization and depreciation expense policies under CGAAP or ASPE</t>
  </si>
  <si>
    <t>Are you applying for cost recovery for the test and/or future year(s) for Green Energy initiatives?</t>
  </si>
  <si>
    <t>Once all selections have been made above, press the following button to reveal the appropriate worksheets.</t>
  </si>
  <si>
    <t>To unhide all worksheets in this workbook, press the following button:</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</si>
  <si>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</si>
  <si>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</si>
  <si>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</si>
  <si>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</si>
  <si>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Doug Bradbury, Director Regulatory Affairs</t>
  </si>
  <si>
    <t>(905) 994-3634</t>
  </si>
  <si>
    <t>doug.bradbury@cnpower.com</t>
  </si>
  <si>
    <t>APPENDIX 2-BB</t>
  </si>
  <si>
    <t>FIXED ASSET COMPONENTS and ESTIMATED USEFUL LIVES</t>
  </si>
  <si>
    <t>Current</t>
  </si>
  <si>
    <t>Kinectrics Guidelines</t>
  </si>
  <si>
    <t xml:space="preserve">USoA Account </t>
  </si>
  <si>
    <t>USoA Account Description</t>
  </si>
  <si>
    <t>Component</t>
  </si>
  <si>
    <t xml:space="preserve">Computer Software </t>
  </si>
  <si>
    <t>Computer Software - SAP</t>
  </si>
  <si>
    <t>Computer Software - Other</t>
  </si>
  <si>
    <t>2-5</t>
  </si>
  <si>
    <t xml:space="preserve">Land </t>
  </si>
  <si>
    <t>-</t>
  </si>
  <si>
    <t>Buildings &amp; fixtures</t>
  </si>
  <si>
    <t>50-75</t>
  </si>
  <si>
    <t>Buildings &amp; fixtures - components</t>
  </si>
  <si>
    <t>25-60</t>
  </si>
  <si>
    <t>Distribution station equipment &lt; 50kV</t>
  </si>
  <si>
    <t>Power transformers</t>
  </si>
  <si>
    <t>30-60</t>
  </si>
  <si>
    <t>Switchgear &amp; breakers</t>
  </si>
  <si>
    <t>30-65 (1)</t>
  </si>
  <si>
    <t>Overhead poles, fully dressed</t>
  </si>
  <si>
    <t>35-75</t>
  </si>
  <si>
    <t>Overhead Conductor &amp; Devices</t>
  </si>
  <si>
    <t>Overhead conductor &amp; devices</t>
  </si>
  <si>
    <t>C-50-75  D-25-55</t>
  </si>
  <si>
    <t>Underground conductor &amp; devices</t>
  </si>
  <si>
    <t>Underground cable &amp; devices</t>
  </si>
  <si>
    <t>25-35</t>
  </si>
  <si>
    <t>Line Transformers</t>
  </si>
  <si>
    <t>25-40</t>
  </si>
  <si>
    <t>Smart meters</t>
  </si>
  <si>
    <t>5-15</t>
  </si>
  <si>
    <t>Other meters, PTs &amp; CTs</t>
  </si>
  <si>
    <t>35-50</t>
  </si>
  <si>
    <t xml:space="preserve">Meters </t>
  </si>
  <si>
    <t>Residential Meters (Stranded Meters)</t>
  </si>
  <si>
    <t>Other Installations On Customer Premises</t>
  </si>
  <si>
    <t>Leasehold improvements</t>
  </si>
  <si>
    <t>Lease dependent</t>
  </si>
  <si>
    <t>Office Furniture and Equipment</t>
  </si>
  <si>
    <t>Computer Equipment Hardware</t>
  </si>
  <si>
    <t>3-5</t>
  </si>
  <si>
    <t xml:space="preserve">Small vehicles </t>
  </si>
  <si>
    <t>5-10</t>
  </si>
  <si>
    <t>Trucks &amp; trailers</t>
  </si>
  <si>
    <t>Tools, Shop, &amp;  Garage Equipment</t>
  </si>
  <si>
    <t xml:space="preserve">Tools, Shop, Garage Equipment </t>
  </si>
  <si>
    <t xml:space="preserve">Measurement &amp; Testing Equipment </t>
  </si>
  <si>
    <t xml:space="preserve">Communication Equipment  </t>
  </si>
  <si>
    <t>Communication Equipment</t>
  </si>
  <si>
    <t>2-10</t>
  </si>
  <si>
    <t>Miscellaneous equipment</t>
  </si>
  <si>
    <t>5 to 10</t>
  </si>
  <si>
    <t>20-10%</t>
  </si>
  <si>
    <t>System supervisory equipment</t>
  </si>
  <si>
    <t>15-30</t>
  </si>
  <si>
    <t>Appendix:</t>
  </si>
  <si>
    <t>Stranded Meter Treatment Scenario A</t>
  </si>
  <si>
    <t>Appendix 2-S of Chapter 2 Filing Requirements</t>
  </si>
  <si>
    <t>Gross Asset Value</t>
  </si>
  <si>
    <t>Accumulated Amortization</t>
  </si>
  <si>
    <t>Contributed Capital (Net of Amortization)</t>
  </si>
  <si>
    <t>Net Asset</t>
  </si>
  <si>
    <t>Proceeds on Disposition</t>
  </si>
  <si>
    <t>Residual Net Book Value</t>
  </si>
  <si>
    <t>(D ) = (A) - (B) - (C)</t>
  </si>
  <si>
    <t>(F) = (D) - (E)</t>
  </si>
  <si>
    <t>For 2014, the amounts provided are on a forecast basis.</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</si>
  <si>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</si>
  <si>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r>
      <t>Scenario A:</t>
    </r>
    <r>
      <rPr>
        <i/>
        <sz val="10"/>
        <rFont val="Arial"/>
        <family val="2"/>
      </rPr>
      <t xml:space="preserve">  If the stranded meter costs were transferred to "Sub-account Stranded Meter Costs" of Account 1555, the above table should be completed and the following information should be provided in Exhibit 9.</t>
    </r>
  </si>
  <si>
    <t>A description of the accounting treatment followed by the applicant on stranded meter costs for financial accounting and reporting purposes.</t>
  </si>
  <si>
    <t>The amount of the pooled residual net book value of the removed from service stranded meters, less any contributed capital (net of accumulated amortization), and less any net proceeds from sales, which were transferred to this sub-account as of December 31, 2010.</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</si>
  <si>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</si>
  <si>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</si>
  <si>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t>
  </si>
  <si>
    <t>Whether or not carrying charges were recorded for the stranded meter cost balances in the sub-account, and if so, the total carrying charges recorded to December 31, 2010.</t>
  </si>
  <si>
    <t>b)</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</si>
  <si>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</si>
  <si>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c)</t>
  </si>
  <si>
    <t>A description as to how the applicant intends to recover in rates the remaining costs for stranded meters, including the proposed accounting treatment, the proposed disposition period, and the associated bill impacts.</t>
  </si>
  <si>
    <r>
      <t>Scenario B:</t>
    </r>
    <r>
      <rPr>
        <i/>
        <sz val="10"/>
        <rFont val="Arial"/>
        <family val="2"/>
      </rPr>
      <t xml:space="preserve">  If the stranded meter costs remained recorded in Account 1860, the above table should be completed and the following information should be provided in Exhibit 9:</t>
    </r>
  </si>
  <si>
    <t>The amount of the pooled residual net book value of the removed from service stranded meters, less any contributed capital (net of accumulated amortization), and less any net proceeds from sales, as of December 31, 2010.</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</si>
  <si>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</si>
  <si>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</si>
  <si>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</si>
  <si>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</si>
  <si>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1"/>
        <color theme="1"/>
        <rFont val="Calibri"/>
        <family val="2"/>
        <scheme val="minor"/>
      </rPr>
      <t xml:space="preserve">   which stated that records were to be kept of the type and number of each meter to support the stranded meter costs.</t>
    </r>
  </si>
  <si>
    <t>Stranded Meter Treatment Scenario B</t>
  </si>
  <si>
    <t>For 2014, the amounts provided are on an actual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</si>
</sst>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quot;$&quot;* #,##0_);_(&quot;$&quot;* \(#,##0\);_(&quot;$&quot;* &quot;-&quot;??_);_(@_)"/>
    <numFmt numFmtId="169" formatCode="0.0%"/>
    <numFmt numFmtId="170" formatCode="0.000"/>
    <numFmt numFmtId="171" formatCode="_(* #,##0.0_);_(* \(#,##0.0\);_(* &quot;-&quot;??_);_(@_)"/>
    <numFmt numFmtId="172" formatCode="#,##0.0"/>
    <numFmt numFmtId="173" formatCode="mm/dd/yyyy"/>
    <numFmt numFmtId="174" formatCode="0\-0"/>
    <numFmt numFmtId="175" formatCode="##\-#"/>
    <numFmt numFmtId="176" formatCode="_(* #,##0_);_(* \(#,##0\);_(* &quot;-&quot;??_);_(@_)"/>
    <numFmt numFmtId="177" formatCode="&quot;£ &quot;#,##0.00;[Red]\-&quot;£ &quot;#,##0.00"/>
    <numFmt numFmtId="178" formatCode="[$-409]mmmm\ d\,\ yyyy;@"/>
    <numFmt numFmtId="179" formatCode="_-* #,##0_-;\-* #,##0_-;_-* &quot;-&quot;??_-;_-@_-"/>
    <numFmt numFmtId="180" formatCode="[$-1009]mmmm\ d\,\ yyyy;@"/>
    <numFmt numFmtId="181" formatCode="0_ ;\-0\ "/>
    <numFmt numFmtId="182" formatCode="\(#\)"/>
    <numFmt numFmtId="183" formatCode="&quot;$&quot;#,##0_);[Red]\(&quot;$&quot;#,##0\);&quot;$&quot;\ \-"/>
    <numFmt numFmtId="184" formatCode="[$-1009]d\-mmm\-yy;@"/>
    <numFmt numFmtId="185" formatCode="0.0000"/>
    <numFmt numFmtId="186" formatCode="_-&quot;$&quot;* #,##0.0000_-;\-&quot;$&quot;* #,##0.0000_-;_-&quot;$&quot;* &quot;-&quot;??_-;_-@_-"/>
    <numFmt numFmtId="187" formatCode="_-&quot;$&quot;* #,##0.00000_-;\-&quot;$&quot;* #,##0.00000_-;_-&quot;$&quot;* &quot;-&quot;??_-;_-@_-"/>
    <numFmt numFmtId="188" formatCode="_(* #,##0.0000_);_(* \(#,##0.0000\);_(* &quot;-&quot;??_);_(@_)"/>
  </numFmts>
  <fonts count="8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b/>
      <sz val="10"/>
      <name val="Arial"/>
      <family val="2"/>
    </font>
    <font>
      <sz val="8"/>
      <name val="Arial"/>
      <family val="2"/>
    </font>
    <font>
      <b/>
      <i/>
      <sz val="10"/>
      <name val="Arial"/>
      <family val="2"/>
    </font>
    <font>
      <i/>
      <sz val="10"/>
      <name val="Arial"/>
      <family val="2"/>
    </font>
    <font>
      <b/>
      <u/>
      <sz val="10"/>
      <name val="Arial"/>
      <family val="2"/>
    </font>
    <font>
      <i/>
      <sz val="12"/>
      <color theme="1"/>
      <name val="Calibri"/>
      <family val="2"/>
      <scheme val="minor"/>
    </font>
    <font>
      <vertAlign val="superscript"/>
      <sz val="10"/>
      <name val="Arial"/>
      <family val="2"/>
    </font>
    <font>
      <b/>
      <sz val="9"/>
      <name val="Arial"/>
      <family val="2"/>
    </font>
    <font>
      <b/>
      <vertAlign val="superscript"/>
      <sz val="10"/>
      <name val="Arial"/>
      <family val="2"/>
    </font>
    <font>
      <b/>
      <sz val="12"/>
      <name val="Arial"/>
      <family val="2"/>
    </font>
    <font>
      <b/>
      <sz val="14"/>
      <color theme="1"/>
      <name val="Calibri"/>
      <family val="2"/>
      <scheme val="minor"/>
    </font>
    <font>
      <sz val="10"/>
      <color theme="3" tint="0.39997558519241921"/>
      <name val="Arial"/>
      <family val="2"/>
    </font>
    <font>
      <b/>
      <u/>
      <sz val="10"/>
      <color theme="3" tint="0.39997558519241921"/>
      <name val="Arial"/>
      <family val="2"/>
    </font>
    <font>
      <sz val="11"/>
      <color indexed="8"/>
      <name val="Calibri"/>
      <family val="2"/>
    </font>
    <font>
      <sz val="11"/>
      <color indexed="8"/>
      <name val="Arial"/>
      <family val="2"/>
    </font>
    <font>
      <sz val="11"/>
      <color theme="1"/>
      <name val="Arial"/>
      <family val="2"/>
    </font>
    <font>
      <b/>
      <sz val="11"/>
      <name val="Arial"/>
      <family val="2"/>
    </font>
    <font>
      <sz val="9"/>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b/>
      <i/>
      <sz val="9"/>
      <color rgb="FFFF0000"/>
      <name val="Arial"/>
      <family val="2"/>
    </font>
    <font>
      <sz val="9"/>
      <color theme="1"/>
      <name val="Arial"/>
      <family val="2"/>
    </font>
    <font>
      <b/>
      <sz val="9"/>
      <color theme="1"/>
      <name val="Arial"/>
      <family val="2"/>
    </font>
    <font>
      <b/>
      <u/>
      <sz val="14"/>
      <color rgb="FFFF0000"/>
      <name val="Arial"/>
      <family val="2"/>
    </font>
    <font>
      <b/>
      <sz val="10"/>
      <color rgb="FFFF0000"/>
      <name val="Arial"/>
      <family val="2"/>
    </font>
    <font>
      <u/>
      <sz val="10"/>
      <name val="Arial"/>
      <family val="2"/>
    </font>
    <font>
      <sz val="10"/>
      <color indexed="52"/>
      <name val="Arial"/>
      <family val="2"/>
    </font>
    <font>
      <b/>
      <sz val="10"/>
      <color theme="1"/>
      <name val="Arial"/>
      <family val="2"/>
    </font>
    <font>
      <sz val="10"/>
      <color rgb="FFFF0000"/>
      <name val="Arial"/>
      <family val="2"/>
    </font>
    <font>
      <sz val="10"/>
      <color indexed="8"/>
      <name val="Arial"/>
      <family val="2"/>
    </font>
    <font>
      <sz val="10"/>
      <color indexed="8"/>
      <name val="Calibri"/>
      <family val="2"/>
    </font>
    <font>
      <b/>
      <sz val="10"/>
      <color indexed="8"/>
      <name val="ARIAL"/>
      <family val="2"/>
    </font>
    <font>
      <sz val="10"/>
      <color indexed="55"/>
      <name val="Arial"/>
      <family val="2"/>
    </font>
    <font>
      <sz val="10"/>
      <color indexed="10"/>
      <name val="Arial"/>
      <family val="2"/>
    </font>
    <font>
      <sz val="10"/>
      <color theme="1"/>
      <name val="Calibri"/>
      <family val="2"/>
      <scheme val="minor"/>
    </font>
    <font>
      <u val="singleAccounting"/>
      <sz val="10"/>
      <color theme="1"/>
      <name val="Calibri"/>
      <family val="2"/>
      <scheme val="minor"/>
    </font>
    <font>
      <u val="doubleAccounting"/>
      <sz val="10"/>
      <color theme="1"/>
      <name val="Calibri"/>
      <family val="2"/>
      <scheme val="minor"/>
    </font>
    <font>
      <sz val="16"/>
      <color indexed="12"/>
      <name val="Algerian"/>
      <family val="5"/>
    </font>
    <font>
      <sz val="14"/>
      <name val="Arial"/>
      <family val="2"/>
    </font>
    <font>
      <sz val="10"/>
      <color indexed="9"/>
      <name val="Arial"/>
      <family val="2"/>
    </font>
    <font>
      <b/>
      <sz val="10"/>
      <color theme="3"/>
      <name val="Arial"/>
      <family val="2"/>
    </font>
    <font>
      <b/>
      <sz val="11"/>
      <color theme="1"/>
      <name val="Arial"/>
      <family val="2"/>
    </font>
    <font>
      <b/>
      <sz val="11"/>
      <color theme="5"/>
      <name val="Arial"/>
      <family val="2"/>
    </font>
    <font>
      <sz val="10"/>
      <color rgb="FF000000"/>
      <name val="Arial"/>
      <family val="2"/>
    </font>
    <font>
      <u/>
      <sz val="11"/>
      <color theme="10"/>
      <name val="Calibri"/>
      <family val="2"/>
      <scheme val="minor"/>
    </font>
    <font>
      <b/>
      <sz val="12"/>
      <color theme="1"/>
      <name val="Arial"/>
      <family val="2"/>
    </font>
    <font>
      <b/>
      <sz val="12"/>
      <color theme="1"/>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lightUp">
        <bgColor auto="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lightDown">
        <bgColor theme="0" tint="-0.249977111117893"/>
      </patternFill>
    </fill>
    <fill>
      <patternFill patternType="solid">
        <fgColor indexed="9"/>
        <bgColor indexed="64"/>
      </patternFill>
    </fill>
    <fill>
      <patternFill patternType="lightDown">
        <bgColor indexed="55"/>
      </patternFill>
    </fill>
    <fill>
      <patternFill patternType="solid">
        <fgColor indexed="8"/>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s>
  <borders count="1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top/>
      <bottom style="thick">
        <color indexed="64"/>
      </bottom>
      <diagonal/>
    </border>
    <border>
      <left style="medium">
        <color indexed="64"/>
      </left>
      <right style="thick">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thin">
        <color indexed="64"/>
      </top>
      <bottom style="double">
        <color indexed="64"/>
      </bottom>
      <diagonal/>
    </border>
    <border>
      <left/>
      <right/>
      <top style="thin">
        <color theme="0"/>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right style="thick">
        <color theme="0" tint="-0.34998626667073579"/>
      </right>
      <top/>
      <bottom/>
      <diagonal/>
    </border>
    <border>
      <left style="medium">
        <color indexed="64"/>
      </left>
      <right style="medium">
        <color indexed="64"/>
      </right>
      <top style="thin">
        <color indexed="64"/>
      </top>
      <bottom/>
      <diagonal/>
    </border>
  </borders>
  <cellStyleXfs count="135">
    <xf numFmtId="0" fontId="0" fillId="0" borderId="0"/>
    <xf numFmtId="9" fontId="1" fillId="0" borderId="0" applyFont="0" applyFill="0" applyBorder="0" applyAlignment="0" applyProtection="0"/>
    <xf numFmtId="0" fontId="18" fillId="0" borderId="0"/>
    <xf numFmtId="44" fontId="1" fillId="0" borderId="0" applyFont="0" applyFill="0" applyBorder="0" applyAlignment="0" applyProtection="0"/>
    <xf numFmtId="0" fontId="33" fillId="0" borderId="0"/>
    <xf numFmtId="0" fontId="18" fillId="0" borderId="0"/>
    <xf numFmtId="0" fontId="1" fillId="0" borderId="0"/>
    <xf numFmtId="0" fontId="1" fillId="0" borderId="0"/>
    <xf numFmtId="0" fontId="18" fillId="0" borderId="0"/>
    <xf numFmtId="171" fontId="18" fillId="0" borderId="0"/>
    <xf numFmtId="172" fontId="18" fillId="0" borderId="0"/>
    <xf numFmtId="171" fontId="18" fillId="0" borderId="0"/>
    <xf numFmtId="171" fontId="18" fillId="0" borderId="0"/>
    <xf numFmtId="171" fontId="18" fillId="0" borderId="0"/>
    <xf numFmtId="171" fontId="18" fillId="0" borderId="0"/>
    <xf numFmtId="173" fontId="18" fillId="0" borderId="0"/>
    <xf numFmtId="174" fontId="18" fillId="0" borderId="0"/>
    <xf numFmtId="173" fontId="18" fillId="0" borderId="0"/>
    <xf numFmtId="0" fontId="1" fillId="10" borderId="0" applyNumberFormat="0" applyBorder="0" applyAlignment="0" applyProtection="0"/>
    <xf numFmtId="0" fontId="33" fillId="37" borderId="0" applyNumberFormat="0" applyBorder="0" applyAlignment="0" applyProtection="0"/>
    <xf numFmtId="0" fontId="1" fillId="14" borderId="0" applyNumberFormat="0" applyBorder="0" applyAlignment="0" applyProtection="0"/>
    <xf numFmtId="0" fontId="33" fillId="38" borderId="0" applyNumberFormat="0" applyBorder="0" applyAlignment="0" applyProtection="0"/>
    <xf numFmtId="0" fontId="1" fillId="18" borderId="0" applyNumberFormat="0" applyBorder="0" applyAlignment="0" applyProtection="0"/>
    <xf numFmtId="0" fontId="33" fillId="39" borderId="0" applyNumberFormat="0" applyBorder="0" applyAlignment="0" applyProtection="0"/>
    <xf numFmtId="0" fontId="1" fillId="22" borderId="0" applyNumberFormat="0" applyBorder="0" applyAlignment="0" applyProtection="0"/>
    <xf numFmtId="0" fontId="33" fillId="40" borderId="0" applyNumberFormat="0" applyBorder="0" applyAlignment="0" applyProtection="0"/>
    <xf numFmtId="0" fontId="1" fillId="26" borderId="0" applyNumberFormat="0" applyBorder="0" applyAlignment="0" applyProtection="0"/>
    <xf numFmtId="0" fontId="33" fillId="41" borderId="0" applyNumberFormat="0" applyBorder="0" applyAlignment="0" applyProtection="0"/>
    <xf numFmtId="0" fontId="1" fillId="30" borderId="0" applyNumberFormat="0" applyBorder="0" applyAlignment="0" applyProtection="0"/>
    <xf numFmtId="0" fontId="33" fillId="42" borderId="0" applyNumberFormat="0" applyBorder="0" applyAlignment="0" applyProtection="0"/>
    <xf numFmtId="0" fontId="1" fillId="11" borderId="0" applyNumberFormat="0" applyBorder="0" applyAlignment="0" applyProtection="0"/>
    <xf numFmtId="0" fontId="33" fillId="43" borderId="0" applyNumberFormat="0" applyBorder="0" applyAlignment="0" applyProtection="0"/>
    <xf numFmtId="0" fontId="1" fillId="15" borderId="0" applyNumberFormat="0" applyBorder="0" applyAlignment="0" applyProtection="0"/>
    <xf numFmtId="0" fontId="33" fillId="44" borderId="0" applyNumberFormat="0" applyBorder="0" applyAlignment="0" applyProtection="0"/>
    <xf numFmtId="0" fontId="1" fillId="19" borderId="0" applyNumberFormat="0" applyBorder="0" applyAlignment="0" applyProtection="0"/>
    <xf numFmtId="0" fontId="33" fillId="45" borderId="0" applyNumberFormat="0" applyBorder="0" applyAlignment="0" applyProtection="0"/>
    <xf numFmtId="0" fontId="1" fillId="23" borderId="0" applyNumberFormat="0" applyBorder="0" applyAlignment="0" applyProtection="0"/>
    <xf numFmtId="0" fontId="33" fillId="40" borderId="0" applyNumberFormat="0" applyBorder="0" applyAlignment="0" applyProtection="0"/>
    <xf numFmtId="0" fontId="1" fillId="27" borderId="0" applyNumberFormat="0" applyBorder="0" applyAlignment="0" applyProtection="0"/>
    <xf numFmtId="0" fontId="33" fillId="43" borderId="0" applyNumberFormat="0" applyBorder="0" applyAlignment="0" applyProtection="0"/>
    <xf numFmtId="0" fontId="1" fillId="31" borderId="0" applyNumberFormat="0" applyBorder="0" applyAlignment="0" applyProtection="0"/>
    <xf numFmtId="0" fontId="33" fillId="46" borderId="0" applyNumberFormat="0" applyBorder="0" applyAlignment="0" applyProtection="0"/>
    <xf numFmtId="0" fontId="17" fillId="12" borderId="0" applyNumberFormat="0" applyBorder="0" applyAlignment="0" applyProtection="0"/>
    <xf numFmtId="0" fontId="38" fillId="47" borderId="0" applyNumberFormat="0" applyBorder="0" applyAlignment="0" applyProtection="0"/>
    <xf numFmtId="0" fontId="17" fillId="16" borderId="0" applyNumberFormat="0" applyBorder="0" applyAlignment="0" applyProtection="0"/>
    <xf numFmtId="0" fontId="38" fillId="44" borderId="0" applyNumberFormat="0" applyBorder="0" applyAlignment="0" applyProtection="0"/>
    <xf numFmtId="0" fontId="17" fillId="20" borderId="0" applyNumberFormat="0" applyBorder="0" applyAlignment="0" applyProtection="0"/>
    <xf numFmtId="0" fontId="38" fillId="45" borderId="0" applyNumberFormat="0" applyBorder="0" applyAlignment="0" applyProtection="0"/>
    <xf numFmtId="0" fontId="17" fillId="24" borderId="0" applyNumberFormat="0" applyBorder="0" applyAlignment="0" applyProtection="0"/>
    <xf numFmtId="0" fontId="38" fillId="48" borderId="0" applyNumberFormat="0" applyBorder="0" applyAlignment="0" applyProtection="0"/>
    <xf numFmtId="0" fontId="17" fillId="28" borderId="0" applyNumberFormat="0" applyBorder="0" applyAlignment="0" applyProtection="0"/>
    <xf numFmtId="0" fontId="38" fillId="49" borderId="0" applyNumberFormat="0" applyBorder="0" applyAlignment="0" applyProtection="0"/>
    <xf numFmtId="0" fontId="17" fillId="32" borderId="0" applyNumberFormat="0" applyBorder="0" applyAlignment="0" applyProtection="0"/>
    <xf numFmtId="0" fontId="38" fillId="50" borderId="0" applyNumberFormat="0" applyBorder="0" applyAlignment="0" applyProtection="0"/>
    <xf numFmtId="0" fontId="17" fillId="9" borderId="0" applyNumberFormat="0" applyBorder="0" applyAlignment="0" applyProtection="0"/>
    <xf numFmtId="0" fontId="38" fillId="51" borderId="0" applyNumberFormat="0" applyBorder="0" applyAlignment="0" applyProtection="0"/>
    <xf numFmtId="0" fontId="17" fillId="13" borderId="0" applyNumberFormat="0" applyBorder="0" applyAlignment="0" applyProtection="0"/>
    <xf numFmtId="0" fontId="38" fillId="52" borderId="0" applyNumberFormat="0" applyBorder="0" applyAlignment="0" applyProtection="0"/>
    <xf numFmtId="0" fontId="17" fillId="17" borderId="0" applyNumberFormat="0" applyBorder="0" applyAlignment="0" applyProtection="0"/>
    <xf numFmtId="0" fontId="38" fillId="53" borderId="0" applyNumberFormat="0" applyBorder="0" applyAlignment="0" applyProtection="0"/>
    <xf numFmtId="0" fontId="17" fillId="21" borderId="0" applyNumberFormat="0" applyBorder="0" applyAlignment="0" applyProtection="0"/>
    <xf numFmtId="0" fontId="38" fillId="48" borderId="0" applyNumberFormat="0" applyBorder="0" applyAlignment="0" applyProtection="0"/>
    <xf numFmtId="0" fontId="17" fillId="25" borderId="0" applyNumberFormat="0" applyBorder="0" applyAlignment="0" applyProtection="0"/>
    <xf numFmtId="0" fontId="38" fillId="49" borderId="0" applyNumberFormat="0" applyBorder="0" applyAlignment="0" applyProtection="0"/>
    <xf numFmtId="0" fontId="17" fillId="29" borderId="0" applyNumberFormat="0" applyBorder="0" applyAlignment="0" applyProtection="0"/>
    <xf numFmtId="0" fontId="38" fillId="54" borderId="0" applyNumberFormat="0" applyBorder="0" applyAlignment="0" applyProtection="0"/>
    <xf numFmtId="0" fontId="7" fillId="3" borderId="0" applyNumberFormat="0" applyBorder="0" applyAlignment="0" applyProtection="0"/>
    <xf numFmtId="0" fontId="39" fillId="38" borderId="0" applyNumberFormat="0" applyBorder="0" applyAlignment="0" applyProtection="0"/>
    <xf numFmtId="0" fontId="11" fillId="6" borderId="4" applyNumberFormat="0" applyAlignment="0" applyProtection="0"/>
    <xf numFmtId="0" fontId="40" fillId="55" borderId="100" applyNumberFormat="0" applyAlignment="0" applyProtection="0"/>
    <xf numFmtId="0" fontId="13" fillId="7" borderId="7" applyNumberFormat="0" applyAlignment="0" applyProtection="0"/>
    <xf numFmtId="0" fontId="41" fillId="56" borderId="10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42"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43" fillId="39" borderId="0" applyNumberFormat="0" applyBorder="0" applyAlignment="0" applyProtection="0"/>
    <xf numFmtId="38" fontId="21" fillId="57" borderId="0" applyNumberFormat="0" applyBorder="0" applyAlignment="0" applyProtection="0"/>
    <xf numFmtId="0" fontId="3" fillId="0" borderId="1" applyNumberFormat="0" applyFill="0" applyAlignment="0" applyProtection="0"/>
    <xf numFmtId="0" fontId="44" fillId="0" borderId="102" applyNumberFormat="0" applyFill="0" applyAlignment="0" applyProtection="0"/>
    <xf numFmtId="0" fontId="4" fillId="0" borderId="2" applyNumberFormat="0" applyFill="0" applyAlignment="0" applyProtection="0"/>
    <xf numFmtId="0" fontId="45" fillId="0" borderId="103" applyNumberFormat="0" applyFill="0" applyAlignment="0" applyProtection="0"/>
    <xf numFmtId="0" fontId="5" fillId="0" borderId="3" applyNumberFormat="0" applyFill="0" applyAlignment="0" applyProtection="0"/>
    <xf numFmtId="0" fontId="46" fillId="0" borderId="104" applyNumberFormat="0" applyFill="0" applyAlignment="0" applyProtection="0"/>
    <xf numFmtId="0" fontId="5" fillId="0" borderId="0" applyNumberFormat="0" applyFill="0" applyBorder="0" applyAlignment="0" applyProtection="0"/>
    <xf numFmtId="0" fontId="46" fillId="0" borderId="0" applyNumberFormat="0" applyFill="0" applyBorder="0" applyAlignment="0" applyProtection="0"/>
    <xf numFmtId="10" fontId="21" fillId="58" borderId="55" applyNumberFormat="0" applyBorder="0" applyAlignment="0" applyProtection="0"/>
    <xf numFmtId="0" fontId="9" fillId="5" borderId="4" applyNumberFormat="0" applyAlignment="0" applyProtection="0"/>
    <xf numFmtId="0" fontId="47" fillId="42" borderId="100" applyNumberFormat="0" applyAlignment="0" applyProtection="0"/>
    <xf numFmtId="0" fontId="12" fillId="0" borderId="6" applyNumberFormat="0" applyFill="0" applyAlignment="0" applyProtection="0"/>
    <xf numFmtId="0" fontId="48" fillId="0" borderId="105" applyNumberFormat="0" applyFill="0" applyAlignment="0" applyProtection="0"/>
    <xf numFmtId="175" fontId="18" fillId="0" borderId="0"/>
    <xf numFmtId="176" fontId="18" fillId="0" borderId="0"/>
    <xf numFmtId="175" fontId="18" fillId="0" borderId="0"/>
    <xf numFmtId="175" fontId="18" fillId="0" borderId="0"/>
    <xf numFmtId="175" fontId="18" fillId="0" borderId="0"/>
    <xf numFmtId="175" fontId="18" fillId="0" borderId="0"/>
    <xf numFmtId="0" fontId="8" fillId="4" borderId="0" applyNumberFormat="0" applyBorder="0" applyAlignment="0" applyProtection="0"/>
    <xf numFmtId="0" fontId="49" fillId="59" borderId="0" applyNumberFormat="0" applyBorder="0" applyAlignment="0" applyProtection="0"/>
    <xf numFmtId="177" fontId="18" fillId="0" borderId="0"/>
    <xf numFmtId="0" fontId="1" fillId="0" borderId="0"/>
    <xf numFmtId="0" fontId="1" fillId="0" borderId="0"/>
    <xf numFmtId="0" fontId="1" fillId="8" borderId="8" applyNumberFormat="0" applyFont="0" applyAlignment="0" applyProtection="0"/>
    <xf numFmtId="0" fontId="18" fillId="60" borderId="106" applyNumberFormat="0" applyFont="0" applyAlignment="0" applyProtection="0"/>
    <xf numFmtId="0" fontId="10" fillId="6" borderId="5" applyNumberFormat="0" applyAlignment="0" applyProtection="0"/>
    <xf numFmtId="0" fontId="50" fillId="55" borderId="107"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51" fillId="0" borderId="0" applyNumberFormat="0" applyFill="0" applyBorder="0" applyAlignment="0" applyProtection="0"/>
    <xf numFmtId="0" fontId="16" fillId="0" borderId="9" applyNumberFormat="0" applyFill="0" applyAlignment="0" applyProtection="0"/>
    <xf numFmtId="0" fontId="52" fillId="0" borderId="108" applyNumberFormat="0" applyFill="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8" fillId="0" borderId="0"/>
    <xf numFmtId="0" fontId="18" fillId="0" borderId="0"/>
    <xf numFmtId="0" fontId="18" fillId="0" borderId="0"/>
    <xf numFmtId="165" fontId="1" fillId="0" borderId="0" applyFont="0" applyFill="0" applyBorder="0" applyAlignment="0" applyProtection="0"/>
    <xf numFmtId="43" fontId="1" fillId="0" borderId="0" applyFont="0" applyFill="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xf numFmtId="166" fontId="1" fillId="0" borderId="0" applyFont="0" applyFill="0" applyBorder="0" applyAlignment="0" applyProtection="0"/>
    <xf numFmtId="0" fontId="79" fillId="0" borderId="0" applyNumberFormat="0" applyFill="0" applyBorder="0" applyAlignment="0" applyProtection="0"/>
  </cellStyleXfs>
  <cellXfs count="1417">
    <xf numFmtId="0" fontId="0" fillId="0" borderId="0" xfId="0"/>
    <xf numFmtId="0" fontId="18" fillId="0" borderId="0" xfId="2"/>
    <xf numFmtId="0" fontId="18" fillId="0" borderId="0" xfId="2" applyAlignment="1">
      <alignment horizontal="center"/>
    </xf>
    <xf numFmtId="0" fontId="20" fillId="0" borderId="13" xfId="2" applyFont="1" applyFill="1" applyBorder="1" applyAlignment="1">
      <alignment horizontal="center"/>
    </xf>
    <xf numFmtId="0" fontId="20" fillId="0" borderId="14" xfId="2" applyFont="1" applyFill="1" applyBorder="1" applyAlignment="1">
      <alignment horizontal="center"/>
    </xf>
    <xf numFmtId="0" fontId="20" fillId="0" borderId="17" xfId="2" applyFont="1" applyFill="1" applyBorder="1" applyAlignment="1">
      <alignment horizontal="center"/>
    </xf>
    <xf numFmtId="0" fontId="20" fillId="0" borderId="18" xfId="2" applyFont="1" applyFill="1" applyBorder="1" applyAlignment="1">
      <alignment horizontal="center"/>
    </xf>
    <xf numFmtId="0" fontId="20" fillId="0" borderId="19" xfId="2" applyFont="1" applyFill="1" applyBorder="1" applyAlignment="1">
      <alignment horizontal="center"/>
    </xf>
    <xf numFmtId="0" fontId="20" fillId="0" borderId="23" xfId="2" applyFont="1" applyFill="1" applyBorder="1" applyAlignment="1">
      <alignment horizontal="center"/>
    </xf>
    <xf numFmtId="0" fontId="20" fillId="0" borderId="24" xfId="2" applyFont="1" applyFill="1" applyBorder="1" applyAlignment="1">
      <alignment horizontal="center"/>
    </xf>
    <xf numFmtId="0" fontId="20" fillId="0" borderId="25" xfId="2" applyFont="1" applyFill="1" applyBorder="1" applyAlignment="1"/>
    <xf numFmtId="0" fontId="20" fillId="0" borderId="26" xfId="2" applyFont="1" applyFill="1" applyBorder="1" applyAlignment="1"/>
    <xf numFmtId="0" fontId="20" fillId="0" borderId="27" xfId="2" applyFont="1" applyFill="1" applyBorder="1" applyAlignment="1"/>
    <xf numFmtId="167" fontId="1" fillId="33" borderId="28" xfId="3" applyNumberFormat="1" applyFill="1" applyBorder="1"/>
    <xf numFmtId="167" fontId="1" fillId="0" borderId="28" xfId="3" applyNumberFormat="1" applyFill="1" applyBorder="1"/>
    <xf numFmtId="167" fontId="1" fillId="0" borderId="35" xfId="3" applyNumberFormat="1" applyFill="1" applyBorder="1"/>
    <xf numFmtId="167" fontId="1" fillId="0" borderId="36" xfId="3" applyNumberFormat="1" applyFill="1" applyBorder="1"/>
    <xf numFmtId="167" fontId="1" fillId="0" borderId="40" xfId="3" applyNumberFormat="1" applyFill="1" applyBorder="1"/>
    <xf numFmtId="168" fontId="1" fillId="0" borderId="28" xfId="3" applyNumberFormat="1" applyFill="1" applyBorder="1"/>
    <xf numFmtId="167" fontId="1" fillId="33" borderId="44" xfId="3" applyNumberFormat="1" applyFill="1" applyBorder="1"/>
    <xf numFmtId="167" fontId="1" fillId="0" borderId="48" xfId="3" applyNumberFormat="1" applyBorder="1"/>
    <xf numFmtId="168" fontId="1" fillId="0" borderId="48" xfId="3" applyNumberFormat="1" applyBorder="1"/>
    <xf numFmtId="0" fontId="19" fillId="0" borderId="0" xfId="0" applyFont="1" applyAlignment="1"/>
    <xf numFmtId="0" fontId="20" fillId="0" borderId="49" xfId="0" applyFont="1" applyFill="1" applyBorder="1"/>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xf numFmtId="0" fontId="20" fillId="34" borderId="53" xfId="0" applyFont="1" applyFill="1" applyBorder="1" applyAlignment="1">
      <alignment horizontal="center"/>
    </xf>
    <xf numFmtId="0" fontId="20" fillId="34" borderId="24" xfId="0" applyFont="1" applyFill="1" applyBorder="1" applyAlignment="1">
      <alignment horizontal="center"/>
    </xf>
    <xf numFmtId="0" fontId="20" fillId="33" borderId="54" xfId="0" applyFont="1" applyFill="1" applyBorder="1" applyAlignment="1">
      <alignment wrapText="1"/>
    </xf>
    <xf numFmtId="3" fontId="0" fillId="0" borderId="55" xfId="0" applyNumberFormat="1" applyFill="1" applyBorder="1"/>
    <xf numFmtId="3" fontId="0" fillId="0" borderId="55" xfId="3" applyNumberFormat="1" applyFont="1" applyFill="1" applyBorder="1"/>
    <xf numFmtId="3" fontId="0" fillId="0" borderId="28" xfId="3" applyNumberFormat="1" applyFont="1" applyFill="1" applyBorder="1"/>
    <xf numFmtId="0" fontId="18" fillId="33" borderId="54" xfId="0" applyFont="1" applyFill="1" applyBorder="1"/>
    <xf numFmtId="3" fontId="0" fillId="33" borderId="55" xfId="0" applyNumberFormat="1" applyFill="1" applyBorder="1"/>
    <xf numFmtId="3" fontId="0" fillId="33" borderId="55" xfId="3" applyNumberFormat="1" applyFont="1" applyFill="1" applyBorder="1"/>
    <xf numFmtId="3" fontId="0" fillId="33" borderId="28" xfId="3" applyNumberFormat="1" applyFont="1" applyFill="1" applyBorder="1"/>
    <xf numFmtId="3" fontId="0" fillId="33" borderId="56" xfId="0" applyNumberFormat="1" applyFill="1" applyBorder="1"/>
    <xf numFmtId="3" fontId="0" fillId="33" borderId="56" xfId="3" applyNumberFormat="1" applyFont="1" applyFill="1" applyBorder="1"/>
    <xf numFmtId="3" fontId="0" fillId="33" borderId="18" xfId="3" applyNumberFormat="1" applyFont="1" applyFill="1" applyBorder="1"/>
    <xf numFmtId="3" fontId="0" fillId="33" borderId="57" xfId="0" applyNumberFormat="1" applyFill="1" applyBorder="1"/>
    <xf numFmtId="3" fontId="0" fillId="33" borderId="57" xfId="3" applyNumberFormat="1" applyFont="1" applyFill="1" applyBorder="1"/>
    <xf numFmtId="3" fontId="0" fillId="33" borderId="44" xfId="3" applyNumberFormat="1" applyFont="1" applyFill="1" applyBorder="1"/>
    <xf numFmtId="0" fontId="20" fillId="0" borderId="54" xfId="0" applyFont="1" applyFill="1" applyBorder="1"/>
    <xf numFmtId="3" fontId="0" fillId="0" borderId="28" xfId="0" applyNumberFormat="1" applyFill="1" applyBorder="1"/>
    <xf numFmtId="3" fontId="0" fillId="0" borderId="53" xfId="0" applyNumberFormat="1" applyFill="1" applyBorder="1"/>
    <xf numFmtId="3" fontId="0" fillId="0" borderId="53" xfId="3" applyNumberFormat="1" applyFont="1" applyFill="1" applyBorder="1"/>
    <xf numFmtId="3" fontId="0" fillId="0" borderId="24" xfId="3" applyNumberFormat="1" applyFont="1" applyFill="1" applyBorder="1"/>
    <xf numFmtId="0" fontId="20" fillId="33" borderId="54" xfId="0" applyFont="1" applyFill="1" applyBorder="1"/>
    <xf numFmtId="3" fontId="0" fillId="33" borderId="53" xfId="0" applyNumberFormat="1" applyFill="1" applyBorder="1"/>
    <xf numFmtId="0" fontId="18" fillId="33" borderId="54" xfId="0" applyFont="1" applyFill="1" applyBorder="1" applyAlignment="1">
      <alignment wrapText="1"/>
    </xf>
    <xf numFmtId="0" fontId="20" fillId="0" borderId="58" xfId="0" applyFont="1" applyFill="1" applyBorder="1"/>
    <xf numFmtId="3" fontId="20" fillId="0" borderId="59" xfId="0" applyNumberFormat="1" applyFont="1" applyFill="1" applyBorder="1"/>
    <xf numFmtId="3" fontId="20" fillId="0" borderId="48" xfId="0" applyNumberFormat="1" applyFont="1" applyFill="1" applyBorder="1"/>
    <xf numFmtId="0" fontId="20" fillId="0" borderId="0" xfId="0" applyFont="1" applyFill="1" applyBorder="1"/>
    <xf numFmtId="3" fontId="20" fillId="0" borderId="0" xfId="0" applyNumberFormat="1" applyFont="1" applyFill="1" applyBorder="1"/>
    <xf numFmtId="0" fontId="20" fillId="0" borderId="0" xfId="2" applyFont="1"/>
    <xf numFmtId="0" fontId="21" fillId="0" borderId="0" xfId="2" applyFont="1" applyAlignment="1">
      <alignment horizontal="right" vertical="top"/>
    </xf>
    <xf numFmtId="0" fontId="21" fillId="33" borderId="60" xfId="2" applyFont="1" applyFill="1" applyBorder="1" applyAlignment="1">
      <alignment horizontal="right" vertical="top"/>
    </xf>
    <xf numFmtId="0" fontId="21" fillId="33" borderId="0" xfId="2" applyFont="1" applyFill="1" applyAlignment="1">
      <alignment horizontal="right" vertical="top"/>
    </xf>
    <xf numFmtId="0" fontId="22" fillId="0" borderId="0" xfId="0" applyFont="1" applyAlignment="1">
      <alignment horizontal="left" vertical="top"/>
    </xf>
    <xf numFmtId="0" fontId="18" fillId="0" borderId="0" xfId="0" applyFont="1"/>
    <xf numFmtId="0" fontId="0" fillId="33" borderId="61" xfId="0" applyFill="1" applyBorder="1"/>
    <xf numFmtId="0" fontId="20" fillId="0" borderId="0" xfId="0" applyFont="1"/>
    <xf numFmtId="0" fontId="21" fillId="0" borderId="0" xfId="0" applyFont="1" applyAlignment="1">
      <alignment horizontal="right" vertical="top"/>
    </xf>
    <xf numFmtId="0" fontId="21" fillId="33" borderId="60" xfId="0" applyFont="1" applyFill="1" applyBorder="1" applyAlignment="1">
      <alignment horizontal="right" vertical="top"/>
    </xf>
    <xf numFmtId="0" fontId="21" fillId="33" borderId="0" xfId="0" applyFont="1" applyFill="1" applyAlignment="1">
      <alignment horizontal="right" vertical="top"/>
    </xf>
    <xf numFmtId="0" fontId="20" fillId="0" borderId="0" xfId="0" applyFont="1" applyAlignment="1">
      <alignment horizontal="right" vertical="center"/>
    </xf>
    <xf numFmtId="0" fontId="25" fillId="0" borderId="0" xfId="0" applyFont="1" applyAlignment="1">
      <alignment horizontal="center" vertical="center"/>
    </xf>
    <xf numFmtId="0" fontId="27" fillId="0" borderId="27" xfId="0" applyFont="1" applyFill="1" applyBorder="1" applyAlignment="1">
      <alignment horizontal="center" vertical="center" wrapText="1"/>
    </xf>
    <xf numFmtId="0" fontId="27" fillId="0" borderId="61"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29" fillId="0" borderId="72" xfId="0" applyFont="1" applyFill="1" applyBorder="1" applyAlignment="1">
      <alignment horizontal="right" vertical="center" wrapText="1" indent="1"/>
    </xf>
    <xf numFmtId="41" fontId="18" fillId="33" borderId="27" xfId="0" applyNumberFormat="1" applyFont="1" applyFill="1" applyBorder="1" applyAlignment="1">
      <alignment horizontal="center" vertical="center" wrapText="1"/>
    </xf>
    <xf numFmtId="169" fontId="18" fillId="0" borderId="27" xfId="0" applyNumberFormat="1" applyFont="1" applyFill="1" applyBorder="1" applyAlignment="1">
      <alignment horizontal="center" vertical="center" wrapText="1"/>
    </xf>
    <xf numFmtId="41" fontId="18" fillId="33" borderId="61" xfId="0" applyNumberFormat="1" applyFont="1" applyFill="1" applyBorder="1" applyAlignment="1">
      <alignment horizontal="center" vertical="center" wrapText="1"/>
    </xf>
    <xf numFmtId="41" fontId="18" fillId="33" borderId="71" xfId="0" applyNumberFormat="1" applyFont="1" applyFill="1" applyBorder="1" applyAlignment="1">
      <alignment horizontal="center" vertical="center" wrapText="1"/>
    </xf>
    <xf numFmtId="0" fontId="29" fillId="0" borderId="73" xfId="0" applyFont="1" applyFill="1" applyBorder="1" applyAlignment="1">
      <alignment horizontal="right" vertical="center" wrapText="1" indent="1"/>
    </xf>
    <xf numFmtId="0" fontId="29" fillId="0" borderId="74" xfId="0" applyFont="1" applyFill="1" applyBorder="1" applyAlignment="1">
      <alignment horizontal="right" vertical="center" wrapText="1" indent="1"/>
    </xf>
    <xf numFmtId="41" fontId="18" fillId="0" borderId="75" xfId="0" applyNumberFormat="1" applyFont="1" applyFill="1" applyBorder="1" applyAlignment="1">
      <alignment horizontal="center" vertical="center" wrapText="1"/>
    </xf>
    <xf numFmtId="169" fontId="18" fillId="0" borderId="75" xfId="0" applyNumberFormat="1" applyFont="1" applyFill="1" applyBorder="1" applyAlignment="1">
      <alignment horizontal="center" vertical="center" wrapText="1"/>
    </xf>
    <xf numFmtId="0" fontId="29" fillId="0" borderId="76" xfId="0" applyFont="1" applyFill="1" applyBorder="1" applyAlignment="1">
      <alignment horizontal="right" vertical="center" wrapText="1" indent="1"/>
    </xf>
    <xf numFmtId="42" fontId="18" fillId="0" borderId="77" xfId="0" applyNumberFormat="1" applyFont="1" applyFill="1" applyBorder="1" applyAlignment="1">
      <alignment horizontal="center" vertical="center" wrapText="1"/>
    </xf>
    <xf numFmtId="169" fontId="18" fillId="0" borderId="78" xfId="0" applyNumberFormat="1" applyFont="1" applyFill="1" applyBorder="1" applyAlignment="1">
      <alignment horizontal="center" vertical="center" wrapText="1"/>
    </xf>
    <xf numFmtId="42" fontId="18" fillId="0" borderId="79" xfId="0" applyNumberFormat="1" applyFont="1" applyFill="1" applyBorder="1" applyAlignment="1">
      <alignment horizontal="center" vertical="center" wrapText="1"/>
    </xf>
    <xf numFmtId="0" fontId="16" fillId="0" borderId="0" xfId="0" applyFont="1"/>
    <xf numFmtId="0" fontId="30" fillId="0" borderId="80" xfId="0" applyFont="1" applyBorder="1"/>
    <xf numFmtId="0" fontId="0" fillId="0" borderId="33" xfId="0" applyBorder="1"/>
    <xf numFmtId="0" fontId="0" fillId="0" borderId="81" xfId="0" applyBorder="1"/>
    <xf numFmtId="0" fontId="16" fillId="0" borderId="80" xfId="0" applyFont="1" applyBorder="1"/>
    <xf numFmtId="0" fontId="16" fillId="0" borderId="19" xfId="0" applyFont="1" applyBorder="1"/>
    <xf numFmtId="0" fontId="0" fillId="0" borderId="0" xfId="0" applyBorder="1"/>
    <xf numFmtId="0" fontId="0" fillId="0" borderId="16" xfId="0" applyBorder="1"/>
    <xf numFmtId="0" fontId="20" fillId="0" borderId="0" xfId="2" applyFont="1" applyAlignment="1">
      <alignment horizontal="center"/>
    </xf>
    <xf numFmtId="0" fontId="18" fillId="0" borderId="12" xfId="2" applyBorder="1"/>
    <xf numFmtId="0" fontId="20" fillId="33" borderId="14" xfId="2" applyFont="1" applyFill="1" applyBorder="1" applyAlignment="1">
      <alignment horizontal="center"/>
    </xf>
    <xf numFmtId="0" fontId="18" fillId="0" borderId="16" xfId="2" applyBorder="1"/>
    <xf numFmtId="0" fontId="20" fillId="33" borderId="18" xfId="2" applyFont="1" applyFill="1" applyBorder="1" applyAlignment="1">
      <alignment horizontal="center"/>
    </xf>
    <xf numFmtId="0" fontId="20" fillId="33" borderId="24" xfId="2" applyFont="1" applyFill="1" applyBorder="1" applyAlignment="1">
      <alignment horizontal="center"/>
    </xf>
    <xf numFmtId="167" fontId="18" fillId="33" borderId="28" xfId="3" applyNumberFormat="1" applyFont="1" applyFill="1" applyBorder="1"/>
    <xf numFmtId="167" fontId="1" fillId="34" borderId="28" xfId="3" applyNumberFormat="1" applyFill="1" applyBorder="1"/>
    <xf numFmtId="167" fontId="1" fillId="34" borderId="28" xfId="3" applyNumberFormat="1" applyFill="1" applyBorder="1" applyAlignment="1">
      <alignment horizontal="center"/>
    </xf>
    <xf numFmtId="0" fontId="18" fillId="0" borderId="83" xfId="2" applyBorder="1"/>
    <xf numFmtId="167" fontId="1" fillId="0" borderId="44" xfId="3" applyNumberFormat="1" applyFill="1" applyBorder="1"/>
    <xf numFmtId="167" fontId="1" fillId="34" borderId="44" xfId="3" applyNumberFormat="1" applyFill="1" applyBorder="1"/>
    <xf numFmtId="0" fontId="18" fillId="0" borderId="84" xfId="2" applyBorder="1"/>
    <xf numFmtId="167" fontId="1" fillId="33" borderId="85" xfId="3" applyNumberFormat="1" applyFill="1" applyBorder="1"/>
    <xf numFmtId="0" fontId="20" fillId="0" borderId="0" xfId="2" applyFont="1" applyBorder="1" applyAlignment="1">
      <alignment horizontal="left" wrapText="1"/>
    </xf>
    <xf numFmtId="0" fontId="18" fillId="0" borderId="0" xfId="2" applyBorder="1"/>
    <xf numFmtId="167" fontId="1" fillId="0" borderId="0" xfId="3" applyNumberFormat="1" applyBorder="1"/>
    <xf numFmtId="0" fontId="18" fillId="0" borderId="29" xfId="2" applyBorder="1" applyAlignment="1">
      <alignment wrapText="1"/>
    </xf>
    <xf numFmtId="0" fontId="18" fillId="0" borderId="30" xfId="2" applyBorder="1" applyAlignment="1">
      <alignment wrapText="1"/>
    </xf>
    <xf numFmtId="0" fontId="18" fillId="0" borderId="31" xfId="2" applyBorder="1" applyAlignment="1">
      <alignment wrapText="1"/>
    </xf>
    <xf numFmtId="167" fontId="1" fillId="33" borderId="89" xfId="3" applyNumberFormat="1" applyFill="1" applyBorder="1"/>
    <xf numFmtId="0" fontId="18" fillId="0" borderId="0" xfId="2" applyFill="1"/>
    <xf numFmtId="0" fontId="33" fillId="0" borderId="0" xfId="4"/>
    <xf numFmtId="0" fontId="20" fillId="0" borderId="0" xfId="5" applyFont="1"/>
    <xf numFmtId="0" fontId="21" fillId="33" borderId="60" xfId="5" applyFont="1" applyFill="1" applyBorder="1" applyAlignment="1">
      <alignment horizontal="right" vertical="top"/>
    </xf>
    <xf numFmtId="0" fontId="21" fillId="33" borderId="0" xfId="5" applyFont="1" applyFill="1" applyAlignment="1">
      <alignment horizontal="right" vertical="top"/>
    </xf>
    <xf numFmtId="0" fontId="21" fillId="0" borderId="0" xfId="5" applyFont="1" applyAlignment="1">
      <alignment horizontal="right" vertical="top"/>
    </xf>
    <xf numFmtId="0" fontId="18" fillId="0" borderId="0" xfId="2" applyFont="1"/>
    <xf numFmtId="0" fontId="34" fillId="0" borderId="0" xfId="4" applyFont="1"/>
    <xf numFmtId="0" fontId="35" fillId="0" borderId="0" xfId="6" applyFont="1"/>
    <xf numFmtId="0" fontId="36" fillId="0" borderId="20" xfId="7" applyFont="1" applyBorder="1" applyAlignment="1">
      <alignment horizontal="center" vertical="center"/>
    </xf>
    <xf numFmtId="0" fontId="36" fillId="0" borderId="93" xfId="7" applyFont="1" applyBorder="1" applyAlignment="1">
      <alignment horizontal="center" vertical="center"/>
    </xf>
    <xf numFmtId="0" fontId="36" fillId="0" borderId="93" xfId="8" applyFont="1" applyBorder="1" applyAlignment="1">
      <alignment horizontal="center"/>
    </xf>
    <xf numFmtId="0" fontId="36" fillId="0" borderId="95" xfId="8" applyFont="1" applyBorder="1" applyAlignment="1">
      <alignment horizontal="center"/>
    </xf>
    <xf numFmtId="0" fontId="36" fillId="0" borderId="21" xfId="7" applyFont="1" applyBorder="1" applyAlignment="1">
      <alignment horizontal="center" vertical="center"/>
    </xf>
    <xf numFmtId="0" fontId="36" fillId="0" borderId="35" xfId="7" applyFont="1" applyBorder="1"/>
    <xf numFmtId="170" fontId="18" fillId="33" borderId="29" xfId="7" applyNumberFormat="1" applyFont="1" applyFill="1" applyBorder="1"/>
    <xf numFmtId="170" fontId="18" fillId="33" borderId="35" xfId="7" applyNumberFormat="1" applyFont="1" applyFill="1" applyBorder="1" applyAlignment="1">
      <alignment horizontal="center"/>
    </xf>
    <xf numFmtId="170" fontId="18" fillId="33" borderId="96" xfId="7" applyNumberFormat="1" applyFont="1" applyFill="1" applyBorder="1" applyAlignment="1">
      <alignment horizontal="center"/>
    </xf>
    <xf numFmtId="170" fontId="18" fillId="33" borderId="30" xfId="7" applyNumberFormat="1" applyFont="1" applyFill="1" applyBorder="1"/>
    <xf numFmtId="0" fontId="36" fillId="0" borderId="89" xfId="7" applyFont="1" applyBorder="1"/>
    <xf numFmtId="170" fontId="18" fillId="33" borderId="90" xfId="7" applyNumberFormat="1" applyFont="1" applyFill="1" applyBorder="1"/>
    <xf numFmtId="170" fontId="18" fillId="33" borderId="89" xfId="7" applyNumberFormat="1" applyFont="1" applyFill="1" applyBorder="1" applyAlignment="1">
      <alignment horizontal="center"/>
    </xf>
    <xf numFmtId="170" fontId="18" fillId="33" borderId="97" xfId="7" applyNumberFormat="1" applyFont="1" applyFill="1" applyBorder="1" applyAlignment="1">
      <alignment horizontal="center"/>
    </xf>
    <xf numFmtId="170" fontId="18" fillId="33" borderId="91" xfId="7" applyNumberFormat="1" applyFont="1" applyFill="1" applyBorder="1"/>
    <xf numFmtId="0" fontId="18" fillId="0" borderId="0" xfId="5"/>
    <xf numFmtId="0" fontId="36" fillId="0" borderId="27" xfId="7" applyFont="1" applyBorder="1"/>
    <xf numFmtId="170" fontId="1" fillId="0" borderId="99" xfId="7" applyNumberFormat="1" applyBorder="1"/>
    <xf numFmtId="170" fontId="1" fillId="0" borderId="99" xfId="7" applyNumberFormat="1" applyFill="1" applyBorder="1"/>
    <xf numFmtId="0" fontId="36" fillId="0" borderId="69" xfId="7" applyFont="1" applyBorder="1"/>
    <xf numFmtId="0" fontId="29" fillId="0" borderId="0" xfId="125" applyFont="1" applyAlignment="1">
      <alignment horizontal="centerContinuous"/>
    </xf>
    <xf numFmtId="0" fontId="18" fillId="0" borderId="0" xfId="125" applyFont="1" applyAlignment="1">
      <alignment horizontal="centerContinuous"/>
    </xf>
    <xf numFmtId="178" fontId="29" fillId="0" borderId="0" xfId="125" applyNumberFormat="1" applyFont="1" applyAlignment="1">
      <alignment horizontal="centerContinuous"/>
    </xf>
    <xf numFmtId="0" fontId="27" fillId="0" borderId="0" xfId="126" applyFont="1" applyFill="1" applyAlignment="1">
      <alignment horizontal="center"/>
    </xf>
    <xf numFmtId="0" fontId="20" fillId="0" borderId="0" xfId="125" applyFont="1"/>
    <xf numFmtId="0" fontId="18" fillId="0" borderId="0" xfId="125"/>
    <xf numFmtId="0" fontId="19" fillId="0" borderId="0" xfId="125" applyFont="1" applyBorder="1" applyAlignment="1">
      <alignment horizontal="center"/>
    </xf>
    <xf numFmtId="0" fontId="18" fillId="0" borderId="0" xfId="125" applyFill="1"/>
    <xf numFmtId="0" fontId="18" fillId="0" borderId="70" xfId="125" applyBorder="1"/>
    <xf numFmtId="0" fontId="18" fillId="0" borderId="11" xfId="125" applyBorder="1"/>
    <xf numFmtId="0" fontId="20" fillId="0" borderId="70" xfId="125" applyFont="1" applyBorder="1" applyAlignment="1">
      <alignment horizontal="center"/>
    </xf>
    <xf numFmtId="0" fontId="20" fillId="0" borderId="0" xfId="125" applyFont="1" applyFill="1" applyBorder="1" applyAlignment="1">
      <alignment horizontal="center"/>
    </xf>
    <xf numFmtId="0" fontId="20" fillId="0" borderId="0" xfId="125" applyFont="1" applyBorder="1" applyAlignment="1">
      <alignment horizontal="center"/>
    </xf>
    <xf numFmtId="0" fontId="20" fillId="0" borderId="109" xfId="125" applyFont="1" applyBorder="1" applyAlignment="1">
      <alignment horizontal="center"/>
    </xf>
    <xf numFmtId="0" fontId="18" fillId="0" borderId="0" xfId="125" applyBorder="1"/>
    <xf numFmtId="0" fontId="20" fillId="0" borderId="71" xfId="125" applyFont="1" applyBorder="1" applyAlignment="1">
      <alignment horizontal="center"/>
    </xf>
    <xf numFmtId="0" fontId="20" fillId="0" borderId="26" xfId="125" applyFont="1" applyBorder="1" applyAlignment="1">
      <alignment horizontal="center"/>
    </xf>
    <xf numFmtId="0" fontId="18" fillId="0" borderId="109" xfId="125" applyBorder="1"/>
    <xf numFmtId="0" fontId="18" fillId="0" borderId="10" xfId="125" applyBorder="1"/>
    <xf numFmtId="0" fontId="20" fillId="0" borderId="10" xfId="125" applyFont="1" applyBorder="1"/>
    <xf numFmtId="0" fontId="18" fillId="0" borderId="109" xfId="127" applyFont="1" applyFill="1" applyBorder="1" applyAlignment="1">
      <alignment horizontal="center" vertical="top"/>
    </xf>
    <xf numFmtId="176" fontId="20" fillId="0" borderId="15" xfId="72" applyNumberFormat="1" applyFont="1" applyBorder="1"/>
    <xf numFmtId="176" fontId="20" fillId="0" borderId="0" xfId="72" applyNumberFormat="1" applyFont="1" applyBorder="1"/>
    <xf numFmtId="176" fontId="18" fillId="0" borderId="0" xfId="72" applyNumberFormat="1" applyFont="1" applyBorder="1"/>
    <xf numFmtId="176" fontId="20" fillId="0" borderId="109" xfId="72" applyNumberFormat="1" applyFont="1" applyBorder="1"/>
    <xf numFmtId="176" fontId="18" fillId="0" borderId="0" xfId="0" applyNumberFormat="1" applyFont="1" applyFill="1" applyBorder="1" applyAlignment="1">
      <alignment horizontal="left"/>
    </xf>
    <xf numFmtId="176" fontId="20" fillId="0" borderId="109" xfId="3" applyNumberFormat="1" applyFont="1" applyBorder="1"/>
    <xf numFmtId="0" fontId="18" fillId="0" borderId="15" xfId="127" applyFont="1" applyFill="1" applyBorder="1" applyAlignment="1">
      <alignment vertical="top"/>
    </xf>
    <xf numFmtId="176" fontId="20" fillId="0" borderId="0" xfId="3" applyNumberFormat="1" applyFont="1" applyFill="1"/>
    <xf numFmtId="176" fontId="20" fillId="0" borderId="0" xfId="3" applyNumberFormat="1" applyFont="1" applyBorder="1"/>
    <xf numFmtId="0" fontId="18" fillId="0" borderId="15" xfId="0" applyFont="1" applyBorder="1" applyAlignment="1">
      <alignment horizontal="left"/>
    </xf>
    <xf numFmtId="176" fontId="20" fillId="0" borderId="0" xfId="3" applyNumberFormat="1" applyFont="1" applyFill="1" applyBorder="1"/>
    <xf numFmtId="0" fontId="18" fillId="0" borderId="110" xfId="126" applyFill="1" applyBorder="1" applyAlignment="1">
      <alignment horizontal="center"/>
    </xf>
    <xf numFmtId="0" fontId="18" fillId="0" borderId="20" xfId="126" applyFont="1" applyFill="1" applyBorder="1"/>
    <xf numFmtId="176" fontId="20" fillId="0" borderId="20" xfId="72" applyNumberFormat="1" applyFont="1" applyBorder="1"/>
    <xf numFmtId="176" fontId="20" fillId="0" borderId="21" xfId="72" applyNumberFormat="1" applyFont="1" applyBorder="1"/>
    <xf numFmtId="176" fontId="18" fillId="0" borderId="21" xfId="72" applyNumberFormat="1" applyFont="1" applyBorder="1"/>
    <xf numFmtId="176" fontId="20" fillId="0" borderId="110" xfId="72" applyNumberFormat="1" applyFont="1" applyBorder="1"/>
    <xf numFmtId="176" fontId="18" fillId="0" borderId="0" xfId="0" applyNumberFormat="1" applyFont="1" applyBorder="1" applyAlignment="1">
      <alignment horizontal="left"/>
    </xf>
    <xf numFmtId="176" fontId="20" fillId="0" borderId="110" xfId="3" applyNumberFormat="1" applyFont="1" applyBorder="1"/>
    <xf numFmtId="0" fontId="18" fillId="0" borderId="109" xfId="126" applyFill="1" applyBorder="1" applyAlignment="1">
      <alignment horizontal="center"/>
    </xf>
    <xf numFmtId="0" fontId="20" fillId="0" borderId="15" xfId="126" applyFont="1" applyFill="1" applyBorder="1"/>
    <xf numFmtId="0" fontId="18" fillId="0" borderId="15" xfId="126" applyFont="1" applyFill="1" applyBorder="1"/>
    <xf numFmtId="0" fontId="18" fillId="0" borderId="71" xfId="126" applyFill="1" applyBorder="1" applyAlignment="1">
      <alignment horizontal="center"/>
    </xf>
    <xf numFmtId="0" fontId="20" fillId="0" borderId="25" xfId="126" applyFont="1" applyFill="1" applyBorder="1"/>
    <xf numFmtId="176" fontId="20" fillId="0" borderId="90" xfId="72" applyNumberFormat="1" applyFont="1" applyBorder="1"/>
    <xf numFmtId="176" fontId="20" fillId="0" borderId="26" xfId="72" applyNumberFormat="1" applyFont="1" applyBorder="1"/>
    <xf numFmtId="176" fontId="20" fillId="0" borderId="91" xfId="72" applyNumberFormat="1" applyFont="1" applyBorder="1"/>
    <xf numFmtId="176" fontId="20" fillId="0" borderId="89" xfId="72" applyNumberFormat="1" applyFont="1" applyBorder="1"/>
    <xf numFmtId="176" fontId="20" fillId="0" borderId="89" xfId="3" applyNumberFormat="1" applyFont="1" applyBorder="1"/>
    <xf numFmtId="39" fontId="18" fillId="0" borderId="0" xfId="125" applyNumberFormat="1"/>
    <xf numFmtId="0" fontId="20" fillId="0" borderId="70" xfId="125" applyFont="1" applyFill="1" applyBorder="1" applyAlignment="1">
      <alignment horizontal="center"/>
    </xf>
    <xf numFmtId="0" fontId="18" fillId="0" borderId="109" xfId="125" applyFont="1" applyFill="1" applyBorder="1" applyAlignment="1">
      <alignment horizontal="center"/>
    </xf>
    <xf numFmtId="0" fontId="20" fillId="0" borderId="71" xfId="125" applyFont="1" applyFill="1" applyBorder="1" applyAlignment="1">
      <alignment horizontal="center"/>
    </xf>
    <xf numFmtId="176" fontId="0" fillId="0" borderId="0" xfId="0" applyNumberFormat="1" applyBorder="1"/>
    <xf numFmtId="176" fontId="18" fillId="0" borderId="0" xfId="3" applyNumberFormat="1" applyFont="1" applyBorder="1"/>
    <xf numFmtId="176" fontId="18" fillId="0" borderId="0" xfId="72" applyNumberFormat="1" applyFont="1" applyFill="1" applyBorder="1"/>
    <xf numFmtId="176" fontId="18" fillId="0" borderId="15" xfId="72" applyNumberFormat="1" applyFont="1" applyBorder="1"/>
    <xf numFmtId="0" fontId="18" fillId="0" borderId="70" xfId="125" applyBorder="1" applyAlignment="1">
      <alignment horizontal="center"/>
    </xf>
    <xf numFmtId="0" fontId="18" fillId="0" borderId="71" xfId="125" applyFill="1" applyBorder="1" applyAlignment="1">
      <alignment horizontal="center"/>
    </xf>
    <xf numFmtId="0" fontId="20" fillId="0" borderId="109" xfId="125" applyFont="1" applyFill="1" applyBorder="1" applyAlignment="1">
      <alignment horizontal="center"/>
    </xf>
    <xf numFmtId="0" fontId="18" fillId="0" borderId="70" xfId="125" applyFill="1" applyBorder="1" applyAlignment="1">
      <alignment horizontal="center"/>
    </xf>
    <xf numFmtId="176" fontId="18" fillId="0" borderId="109" xfId="0" applyNumberFormat="1" applyFont="1" applyFill="1" applyBorder="1" applyAlignment="1">
      <alignment horizontal="center"/>
    </xf>
    <xf numFmtId="176" fontId="0" fillId="0" borderId="0" xfId="0" applyNumberFormat="1"/>
    <xf numFmtId="176" fontId="18" fillId="0" borderId="109" xfId="0" applyNumberFormat="1" applyFont="1" applyBorder="1" applyAlignment="1">
      <alignment horizontal="center"/>
    </xf>
    <xf numFmtId="176" fontId="18" fillId="0" borderId="71" xfId="0" applyNumberFormat="1" applyFont="1" applyFill="1" applyBorder="1" applyAlignment="1">
      <alignment horizontal="center"/>
    </xf>
    <xf numFmtId="176" fontId="18" fillId="0" borderId="0" xfId="125" applyNumberFormat="1"/>
    <xf numFmtId="176" fontId="18" fillId="0" borderId="0" xfId="125" applyNumberFormat="1" applyAlignment="1">
      <alignment horizontal="center"/>
    </xf>
    <xf numFmtId="0" fontId="20" fillId="0" borderId="0" xfId="0" applyFont="1" applyFill="1" applyAlignment="1" applyProtection="1">
      <alignment horizontal="center" vertical="top"/>
      <protection locked="0"/>
    </xf>
    <xf numFmtId="0" fontId="0" fillId="0" borderId="0" xfId="0" applyFill="1" applyAlignment="1">
      <alignment horizontal="center"/>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20" fillId="0" borderId="0" xfId="0" applyFont="1" applyAlignment="1" applyProtection="1">
      <alignment horizontal="left" vertical="top"/>
      <protection locked="0"/>
    </xf>
    <xf numFmtId="176" fontId="0" fillId="0" borderId="87" xfId="0" applyNumberFormat="1" applyBorder="1"/>
    <xf numFmtId="176" fontId="18" fillId="0" borderId="0" xfId="0" applyNumberFormat="1" applyFont="1" applyBorder="1" applyAlignment="1">
      <alignment wrapText="1"/>
    </xf>
    <xf numFmtId="176" fontId="18" fillId="0" borderId="87" xfId="0" applyNumberFormat="1" applyFont="1" applyBorder="1" applyAlignment="1">
      <alignment wrapText="1"/>
    </xf>
    <xf numFmtId="0" fontId="54" fillId="0" borderId="0" xfId="0" applyFont="1" applyBorder="1"/>
    <xf numFmtId="0" fontId="0" fillId="0" borderId="0" xfId="0" applyFill="1" applyBorder="1"/>
    <xf numFmtId="0" fontId="37" fillId="0" borderId="111" xfId="2" applyFont="1" applyFill="1" applyBorder="1" applyAlignment="1">
      <alignment vertical="center" wrapText="1"/>
    </xf>
    <xf numFmtId="0" fontId="20" fillId="0" borderId="112" xfId="0" applyFont="1" applyFill="1" applyBorder="1" applyAlignment="1">
      <alignment horizontal="center" vertical="center" wrapText="1"/>
    </xf>
    <xf numFmtId="0" fontId="20" fillId="0" borderId="113" xfId="0" applyFont="1" applyFill="1" applyBorder="1" applyAlignment="1">
      <alignment horizontal="center" vertical="center" wrapText="1"/>
    </xf>
    <xf numFmtId="0" fontId="0" fillId="0" borderId="0" xfId="0" applyAlignment="1">
      <alignment vertical="center" wrapText="1"/>
    </xf>
    <xf numFmtId="0" fontId="55" fillId="0" borderId="114" xfId="2" applyFont="1" applyFill="1" applyBorder="1" applyAlignment="1">
      <alignment vertical="center" wrapText="1"/>
    </xf>
    <xf numFmtId="0" fontId="20" fillId="34" borderId="112" xfId="0" applyFont="1" applyFill="1" applyBorder="1" applyAlignment="1">
      <alignment horizontal="center" vertical="top" wrapText="1"/>
    </xf>
    <xf numFmtId="0" fontId="20" fillId="34" borderId="113" xfId="0" applyFont="1" applyFill="1" applyBorder="1" applyAlignment="1">
      <alignment horizontal="center" vertical="top" wrapText="1"/>
    </xf>
    <xf numFmtId="0" fontId="27" fillId="0" borderId="0" xfId="2" applyFont="1" applyFill="1" applyBorder="1" applyAlignment="1">
      <alignment horizontal="center" vertical="center" wrapText="1"/>
    </xf>
    <xf numFmtId="0" fontId="37" fillId="0" borderId="49" xfId="2" applyFont="1" applyBorder="1" applyAlignment="1">
      <alignment vertical="center" wrapText="1"/>
    </xf>
    <xf numFmtId="167" fontId="37" fillId="33" borderId="50" xfId="3" applyNumberFormat="1" applyFont="1" applyFill="1" applyBorder="1" applyAlignment="1">
      <alignment vertical="center" wrapText="1"/>
    </xf>
    <xf numFmtId="3" fontId="37" fillId="0" borderId="0" xfId="2" applyNumberFormat="1" applyFont="1" applyFill="1" applyBorder="1" applyAlignment="1">
      <alignment vertical="center" wrapText="1"/>
    </xf>
    <xf numFmtId="0" fontId="37" fillId="0" borderId="54" xfId="2" applyFont="1" applyBorder="1" applyAlignment="1">
      <alignment vertical="center" wrapText="1"/>
    </xf>
    <xf numFmtId="167" fontId="37" fillId="33" borderId="55" xfId="3" applyNumberFormat="1" applyFont="1" applyFill="1" applyBorder="1" applyAlignment="1">
      <alignment vertical="center" wrapText="1"/>
    </xf>
    <xf numFmtId="0" fontId="27" fillId="0" borderId="54" xfId="2" applyFont="1" applyBorder="1" applyAlignment="1">
      <alignment vertical="center" wrapText="1"/>
    </xf>
    <xf numFmtId="167" fontId="27" fillId="0" borderId="55" xfId="3" applyNumberFormat="1" applyFont="1" applyBorder="1" applyAlignment="1">
      <alignment vertical="center" wrapText="1"/>
    </xf>
    <xf numFmtId="167" fontId="27" fillId="0" borderId="28" xfId="3" applyNumberFormat="1" applyFont="1" applyBorder="1" applyAlignment="1">
      <alignment vertical="center" wrapText="1"/>
    </xf>
    <xf numFmtId="3" fontId="27" fillId="0" borderId="0" xfId="72" applyNumberFormat="1" applyFont="1" applyFill="1" applyBorder="1" applyAlignment="1">
      <alignment vertical="center" wrapText="1"/>
    </xf>
    <xf numFmtId="169" fontId="37" fillId="61" borderId="55" xfId="1" applyNumberFormat="1" applyFont="1" applyFill="1" applyBorder="1" applyAlignment="1">
      <alignment vertical="center" wrapText="1"/>
    </xf>
    <xf numFmtId="169" fontId="37" fillId="0" borderId="55" xfId="1" applyNumberFormat="1" applyFont="1" applyBorder="1" applyAlignment="1">
      <alignment vertical="center" wrapText="1"/>
    </xf>
    <xf numFmtId="169" fontId="37" fillId="0" borderId="28" xfId="1" applyNumberFormat="1" applyFont="1" applyBorder="1" applyAlignment="1">
      <alignment vertical="center" wrapText="1"/>
    </xf>
    <xf numFmtId="3" fontId="37" fillId="0" borderId="0" xfId="1" applyNumberFormat="1" applyFont="1" applyFill="1" applyBorder="1" applyAlignment="1">
      <alignment vertical="center" wrapText="1"/>
    </xf>
    <xf numFmtId="169" fontId="37" fillId="0" borderId="115" xfId="1" applyNumberFormat="1" applyFont="1" applyBorder="1" applyAlignment="1">
      <alignment vertical="center" wrapText="1"/>
    </xf>
    <xf numFmtId="169" fontId="37" fillId="0" borderId="30" xfId="1" applyNumberFormat="1" applyFont="1" applyBorder="1" applyAlignment="1">
      <alignment vertical="center" wrapText="1"/>
    </xf>
    <xf numFmtId="169" fontId="37" fillId="0" borderId="116" xfId="1" applyNumberFormat="1" applyFont="1" applyBorder="1" applyAlignment="1">
      <alignment vertical="center" wrapText="1"/>
    </xf>
    <xf numFmtId="0" fontId="37" fillId="0" borderId="117" xfId="2" applyFont="1" applyBorder="1" applyAlignment="1">
      <alignment vertical="center" wrapText="1"/>
    </xf>
    <xf numFmtId="3" fontId="37" fillId="61" borderId="118" xfId="72" applyNumberFormat="1" applyFont="1" applyFill="1" applyBorder="1" applyAlignment="1">
      <alignment vertical="center" wrapText="1"/>
    </xf>
    <xf numFmtId="169" fontId="37" fillId="61" borderId="118" xfId="1" applyNumberFormat="1" applyFont="1" applyFill="1" applyBorder="1" applyAlignment="1">
      <alignment vertical="center" wrapText="1"/>
    </xf>
    <xf numFmtId="169" fontId="37" fillId="0" borderId="118" xfId="1" applyNumberFormat="1" applyFont="1" applyBorder="1" applyAlignment="1">
      <alignment vertical="center" wrapText="1"/>
    </xf>
    <xf numFmtId="169" fontId="37" fillId="0" borderId="36" xfId="1" applyNumberFormat="1" applyFont="1" applyBorder="1" applyAlignment="1">
      <alignment vertical="center" wrapText="1"/>
    </xf>
    <xf numFmtId="0" fontId="18" fillId="0" borderId="0" xfId="2" applyAlignment="1">
      <alignment vertical="center" wrapText="1"/>
    </xf>
    <xf numFmtId="179" fontId="18" fillId="0" borderId="0" xfId="72" applyNumberFormat="1" applyFont="1" applyAlignment="1">
      <alignment vertical="center" wrapText="1"/>
    </xf>
    <xf numFmtId="179" fontId="21" fillId="0" borderId="0" xfId="72" applyNumberFormat="1" applyFont="1" applyAlignment="1">
      <alignment vertical="center" wrapText="1"/>
    </xf>
    <xf numFmtId="0" fontId="0" fillId="0" borderId="0" xfId="0" applyFill="1" applyBorder="1" applyAlignment="1">
      <alignment vertical="center" wrapText="1"/>
    </xf>
    <xf numFmtId="0" fontId="37" fillId="0" borderId="49" xfId="2" applyFont="1" applyFill="1" applyBorder="1" applyAlignment="1">
      <alignment vertical="center" wrapText="1"/>
    </xf>
    <xf numFmtId="0" fontId="27" fillId="0" borderId="50" xfId="2" applyFont="1" applyFill="1" applyBorder="1" applyAlignment="1">
      <alignment horizontal="center" vertical="center" wrapText="1"/>
    </xf>
    <xf numFmtId="0" fontId="27" fillId="0" borderId="51" xfId="2" applyFont="1" applyFill="1" applyBorder="1" applyAlignment="1">
      <alignment horizontal="center" vertical="center" wrapText="1"/>
    </xf>
    <xf numFmtId="167" fontId="37" fillId="0" borderId="55" xfId="3" applyNumberFormat="1" applyFont="1" applyBorder="1" applyAlignment="1">
      <alignment vertical="center" wrapText="1"/>
    </xf>
    <xf numFmtId="167" fontId="37" fillId="0" borderId="28" xfId="3" applyNumberFormat="1" applyFont="1" applyBorder="1" applyAlignment="1">
      <alignment vertical="center" wrapText="1"/>
    </xf>
    <xf numFmtId="0" fontId="56" fillId="0" borderId="114" xfId="108" applyFont="1" applyBorder="1" applyAlignment="1">
      <alignment horizontal="center" vertical="center" wrapText="1"/>
    </xf>
    <xf numFmtId="0" fontId="57" fillId="0" borderId="112" xfId="108" applyFont="1" applyBorder="1" applyAlignment="1">
      <alignment horizontal="center" vertical="center" wrapText="1"/>
    </xf>
    <xf numFmtId="0" fontId="57" fillId="0" borderId="52" xfId="108" applyFont="1" applyBorder="1" applyAlignment="1">
      <alignment vertical="center" wrapText="1"/>
    </xf>
    <xf numFmtId="167" fontId="37" fillId="0" borderId="53" xfId="3" applyNumberFormat="1" applyFont="1" applyBorder="1" applyAlignment="1">
      <alignment vertical="center" wrapText="1"/>
    </xf>
    <xf numFmtId="167" fontId="56" fillId="0" borderId="53" xfId="3" applyNumberFormat="1" applyFont="1" applyBorder="1" applyAlignment="1">
      <alignment vertical="center" wrapText="1"/>
    </xf>
    <xf numFmtId="167" fontId="56" fillId="0" borderId="24" xfId="3" applyNumberFormat="1" applyFont="1" applyBorder="1" applyAlignment="1">
      <alignment vertical="center" wrapText="1"/>
    </xf>
    <xf numFmtId="0" fontId="57" fillId="0" borderId="54" xfId="108" applyFont="1" applyBorder="1" applyAlignment="1">
      <alignment vertical="center" wrapText="1"/>
    </xf>
    <xf numFmtId="167" fontId="56" fillId="0" borderId="55" xfId="3" applyNumberFormat="1" applyFont="1" applyBorder="1" applyAlignment="1">
      <alignment vertical="center" wrapText="1"/>
    </xf>
    <xf numFmtId="167" fontId="56" fillId="0" borderId="28" xfId="3" applyNumberFormat="1" applyFont="1" applyBorder="1" applyAlignment="1">
      <alignment vertical="center" wrapText="1"/>
    </xf>
    <xf numFmtId="10" fontId="56" fillId="0" borderId="80" xfId="108" applyNumberFormat="1" applyFont="1" applyFill="1" applyBorder="1" applyAlignment="1">
      <alignment vertical="center" wrapText="1"/>
    </xf>
    <xf numFmtId="10" fontId="56" fillId="0" borderId="33" xfId="108" applyNumberFormat="1" applyFont="1" applyFill="1" applyBorder="1" applyAlignment="1">
      <alignment vertical="center" wrapText="1"/>
    </xf>
    <xf numFmtId="0" fontId="56" fillId="0" borderId="81" xfId="108" applyFont="1" applyFill="1" applyBorder="1" applyAlignment="1">
      <alignment vertical="center" wrapText="1"/>
    </xf>
    <xf numFmtId="0" fontId="56" fillId="0" borderId="80" xfId="108" applyFont="1" applyFill="1" applyBorder="1" applyAlignment="1">
      <alignment vertical="center" wrapText="1"/>
    </xf>
    <xf numFmtId="0" fontId="56" fillId="0" borderId="33" xfId="108" applyFont="1" applyFill="1" applyBorder="1" applyAlignment="1">
      <alignment vertical="center" wrapText="1"/>
    </xf>
    <xf numFmtId="0" fontId="56" fillId="0" borderId="34" xfId="108" applyFont="1" applyFill="1" applyBorder="1" applyAlignment="1">
      <alignment vertical="center" wrapText="1"/>
    </xf>
    <xf numFmtId="10" fontId="56" fillId="0" borderId="19" xfId="108" applyNumberFormat="1" applyFont="1" applyFill="1" applyBorder="1" applyAlignment="1">
      <alignment vertical="center" wrapText="1"/>
    </xf>
    <xf numFmtId="10" fontId="56" fillId="0" borderId="0" xfId="108" applyNumberFormat="1" applyFont="1" applyFill="1" applyBorder="1" applyAlignment="1">
      <alignment vertical="center" wrapText="1"/>
    </xf>
    <xf numFmtId="9" fontId="56" fillId="0" borderId="55" xfId="1" applyFont="1" applyBorder="1" applyAlignment="1">
      <alignment vertical="center" wrapText="1"/>
    </xf>
    <xf numFmtId="0" fontId="56" fillId="0" borderId="16" xfId="108" applyFont="1" applyFill="1" applyBorder="1" applyAlignment="1">
      <alignment vertical="center" wrapText="1"/>
    </xf>
    <xf numFmtId="0" fontId="56" fillId="0" borderId="19" xfId="108" applyFont="1" applyFill="1" applyBorder="1" applyAlignment="1">
      <alignment vertical="center" wrapText="1"/>
    </xf>
    <xf numFmtId="0" fontId="56" fillId="0" borderId="0" xfId="108" applyFont="1" applyFill="1" applyBorder="1" applyAlignment="1">
      <alignment vertical="center" wrapText="1"/>
    </xf>
    <xf numFmtId="0" fontId="56" fillId="0" borderId="17" xfId="108" applyFont="1" applyFill="1" applyBorder="1" applyAlignment="1">
      <alignment vertical="center" wrapText="1"/>
    </xf>
    <xf numFmtId="10" fontId="56" fillId="0" borderId="82" xfId="108" applyNumberFormat="1" applyFont="1" applyFill="1" applyBorder="1" applyAlignment="1">
      <alignment vertical="center" wrapText="1"/>
    </xf>
    <xf numFmtId="10" fontId="56" fillId="0" borderId="21" xfId="108" applyNumberFormat="1" applyFont="1" applyFill="1" applyBorder="1" applyAlignment="1">
      <alignment vertical="center" wrapText="1"/>
    </xf>
    <xf numFmtId="0" fontId="56" fillId="0" borderId="30" xfId="108" applyFont="1" applyFill="1" applyBorder="1" applyAlignment="1">
      <alignment vertical="center" wrapText="1"/>
    </xf>
    <xf numFmtId="0" fontId="56" fillId="0" borderId="22" xfId="108" applyFont="1" applyFill="1" applyBorder="1" applyAlignment="1">
      <alignment vertical="center" wrapText="1"/>
    </xf>
    <xf numFmtId="10" fontId="56" fillId="0" borderId="55" xfId="108" applyNumberFormat="1" applyFont="1" applyBorder="1" applyAlignment="1">
      <alignment vertical="center" wrapText="1"/>
    </xf>
    <xf numFmtId="0" fontId="56" fillId="0" borderId="82" xfId="108" applyFont="1" applyFill="1" applyBorder="1" applyAlignment="1">
      <alignment vertical="center" wrapText="1"/>
    </xf>
    <xf numFmtId="0" fontId="56" fillId="0" borderId="21" xfId="108" applyFont="1" applyFill="1" applyBorder="1" applyAlignment="1">
      <alignment vertical="center" wrapText="1"/>
    </xf>
    <xf numFmtId="0" fontId="56" fillId="0" borderId="23" xfId="108" applyFont="1" applyFill="1" applyBorder="1" applyAlignment="1">
      <alignment vertical="center" wrapText="1"/>
    </xf>
    <xf numFmtId="10" fontId="56" fillId="0" borderId="30" xfId="108" applyNumberFormat="1" applyFont="1" applyBorder="1" applyAlignment="1">
      <alignment vertical="center" wrapText="1"/>
    </xf>
    <xf numFmtId="9" fontId="56" fillId="0" borderId="28" xfId="1" applyFont="1" applyFill="1" applyBorder="1" applyAlignment="1">
      <alignment vertical="center" wrapText="1"/>
    </xf>
    <xf numFmtId="169" fontId="56" fillId="0" borderId="28" xfId="1" applyNumberFormat="1" applyFont="1" applyFill="1" applyBorder="1" applyAlignment="1">
      <alignment vertical="center" wrapText="1"/>
    </xf>
    <xf numFmtId="0" fontId="57" fillId="0" borderId="117" xfId="108" applyFont="1" applyBorder="1" applyAlignment="1">
      <alignment vertical="center" wrapText="1"/>
    </xf>
    <xf numFmtId="10" fontId="56" fillId="0" borderId="119" xfId="108" applyNumberFormat="1" applyFont="1" applyFill="1" applyBorder="1" applyAlignment="1">
      <alignment vertical="center" wrapText="1"/>
    </xf>
    <xf numFmtId="10" fontId="56" fillId="0" borderId="26" xfId="108" applyNumberFormat="1" applyFont="1" applyFill="1" applyBorder="1" applyAlignment="1">
      <alignment vertical="center" wrapText="1"/>
    </xf>
    <xf numFmtId="0" fontId="56" fillId="0" borderId="26" xfId="108" applyFont="1" applyFill="1" applyBorder="1" applyAlignment="1">
      <alignment vertical="center" wrapText="1"/>
    </xf>
    <xf numFmtId="0" fontId="56" fillId="0" borderId="84" xfId="108" applyFont="1" applyFill="1" applyBorder="1" applyAlignment="1">
      <alignment vertical="center" wrapText="1"/>
    </xf>
    <xf numFmtId="10" fontId="56" fillId="0" borderId="118" xfId="108" applyNumberFormat="1" applyFont="1" applyBorder="1" applyAlignment="1">
      <alignment vertical="center" wrapText="1"/>
    </xf>
    <xf numFmtId="0" fontId="56" fillId="0" borderId="119" xfId="108" applyFont="1" applyFill="1" applyBorder="1" applyAlignment="1">
      <alignment vertical="center" wrapText="1"/>
    </xf>
    <xf numFmtId="0" fontId="56" fillId="0" borderId="27" xfId="108" applyFont="1" applyFill="1" applyBorder="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top"/>
    </xf>
    <xf numFmtId="0" fontId="18" fillId="0" borderId="0" xfId="0" applyFont="1" applyAlignment="1">
      <alignment vertical="top" wrapText="1"/>
    </xf>
    <xf numFmtId="0" fontId="20" fillId="0" borderId="0" xfId="0" applyFont="1" applyAlignment="1">
      <alignment horizontal="left"/>
    </xf>
    <xf numFmtId="0" fontId="20" fillId="0" borderId="10" xfId="0" applyFont="1" applyBorder="1" applyAlignment="1"/>
    <xf numFmtId="0" fontId="0" fillId="0" borderId="12" xfId="0" applyBorder="1" applyAlignment="1"/>
    <xf numFmtId="179" fontId="20" fillId="33" borderId="53" xfId="72" applyNumberFormat="1" applyFont="1" applyFill="1" applyBorder="1"/>
    <xf numFmtId="179" fontId="20" fillId="33" borderId="24" xfId="72" applyNumberFormat="1" applyFont="1" applyFill="1" applyBorder="1"/>
    <xf numFmtId="0" fontId="20" fillId="0" borderId="29" xfId="0" applyFont="1" applyBorder="1" applyAlignment="1">
      <alignment vertical="top"/>
    </xf>
    <xf numFmtId="0" fontId="20" fillId="0" borderId="116" xfId="0" applyFont="1" applyBorder="1" applyAlignment="1">
      <alignment vertical="top"/>
    </xf>
    <xf numFmtId="167" fontId="20" fillId="33" borderId="55" xfId="3" applyNumberFormat="1" applyFont="1" applyFill="1" applyBorder="1"/>
    <xf numFmtId="44" fontId="20" fillId="0" borderId="55" xfId="3" applyFont="1" applyBorder="1"/>
    <xf numFmtId="2" fontId="20" fillId="0" borderId="55" xfId="0" applyNumberFormat="1" applyFont="1" applyBorder="1"/>
    <xf numFmtId="2" fontId="20" fillId="0" borderId="28" xfId="0" applyNumberFormat="1" applyFont="1" applyBorder="1"/>
    <xf numFmtId="0" fontId="20" fillId="33" borderId="55" xfId="0" applyFont="1" applyFill="1" applyBorder="1"/>
    <xf numFmtId="0" fontId="20" fillId="33" borderId="28" xfId="0" applyFont="1" applyFill="1" applyBorder="1"/>
    <xf numFmtId="43" fontId="20" fillId="0" borderId="55" xfId="72" applyFont="1" applyBorder="1"/>
    <xf numFmtId="43" fontId="20" fillId="0" borderId="28" xfId="72" applyFont="1" applyBorder="1"/>
    <xf numFmtId="43" fontId="20" fillId="0" borderId="118" xfId="72" applyFont="1" applyBorder="1"/>
    <xf numFmtId="43" fontId="20" fillId="0" borderId="36" xfId="72" applyFont="1" applyBorder="1"/>
    <xf numFmtId="0" fontId="18" fillId="0" borderId="0" xfId="0" quotePrefix="1" applyFont="1" applyAlignment="1">
      <alignment horizontal="center"/>
    </xf>
    <xf numFmtId="0" fontId="18" fillId="0" borderId="0" xfId="0" applyFont="1" applyAlignment="1"/>
    <xf numFmtId="0" fontId="0" fillId="0" borderId="0" xfId="0" applyAlignment="1"/>
    <xf numFmtId="0" fontId="18" fillId="0" borderId="0" xfId="0" applyFont="1" applyAlignment="1">
      <alignment horizontal="center"/>
    </xf>
    <xf numFmtId="3" fontId="0" fillId="35" borderId="55" xfId="3" applyNumberFormat="1" applyFont="1" applyFill="1" applyBorder="1"/>
    <xf numFmtId="176" fontId="0" fillId="33" borderId="57" xfId="3" applyNumberFormat="1" applyFont="1" applyFill="1" applyBorder="1"/>
    <xf numFmtId="3" fontId="0" fillId="35" borderId="57" xfId="3" applyNumberFormat="1" applyFont="1" applyFill="1" applyBorder="1"/>
    <xf numFmtId="0" fontId="20" fillId="0" borderId="0" xfId="0" applyFont="1" applyAlignment="1">
      <alignment horizontal="right"/>
    </xf>
    <xf numFmtId="0" fontId="20" fillId="62" borderId="124" xfId="0" applyFont="1" applyFill="1" applyBorder="1" applyAlignment="1">
      <alignment vertical="center" wrapText="1"/>
    </xf>
    <xf numFmtId="0" fontId="20" fillId="62" borderId="124" xfId="0" applyFont="1" applyFill="1" applyBorder="1" applyAlignment="1">
      <alignment wrapText="1"/>
    </xf>
    <xf numFmtId="0" fontId="20" fillId="62" borderId="14" xfId="0" applyFont="1" applyFill="1" applyBorder="1" applyAlignment="1">
      <alignment wrapText="1"/>
    </xf>
    <xf numFmtId="0" fontId="20" fillId="62" borderId="125" xfId="0" applyFont="1" applyFill="1" applyBorder="1" applyAlignment="1"/>
    <xf numFmtId="0" fontId="20" fillId="62" borderId="57" xfId="0" applyFont="1" applyFill="1" applyBorder="1" applyAlignment="1"/>
    <xf numFmtId="0" fontId="20" fillId="62" borderId="56" xfId="0" applyFont="1" applyFill="1" applyBorder="1" applyAlignment="1">
      <alignment vertical="center" wrapText="1"/>
    </xf>
    <xf numFmtId="0" fontId="20" fillId="62" borderId="53" xfId="0" applyFont="1" applyFill="1" applyBorder="1" applyAlignment="1">
      <alignment wrapText="1"/>
    </xf>
    <xf numFmtId="0" fontId="20" fillId="62" borderId="24" xfId="0" applyFont="1" applyFill="1" applyBorder="1" applyAlignment="1">
      <alignment wrapText="1"/>
    </xf>
    <xf numFmtId="0" fontId="0" fillId="62" borderId="52" xfId="0" applyFill="1" applyBorder="1" applyAlignment="1"/>
    <xf numFmtId="0" fontId="0" fillId="62" borderId="53" xfId="0" applyFill="1" applyBorder="1" applyAlignment="1"/>
    <xf numFmtId="0" fontId="0" fillId="62" borderId="53" xfId="0" applyFill="1" applyBorder="1" applyAlignment="1">
      <alignment vertical="center" wrapText="1"/>
    </xf>
    <xf numFmtId="0" fontId="20" fillId="62" borderId="55" xfId="0" applyFont="1" applyFill="1" applyBorder="1" applyAlignment="1">
      <alignment horizontal="center"/>
    </xf>
    <xf numFmtId="0" fontId="20" fillId="62" borderId="28" xfId="0" applyFont="1" applyFill="1" applyBorder="1" applyAlignment="1">
      <alignment horizontal="center"/>
    </xf>
    <xf numFmtId="176" fontId="0" fillId="0" borderId="0" xfId="72" applyNumberFormat="1" applyFont="1" applyFill="1" applyBorder="1"/>
    <xf numFmtId="176" fontId="0" fillId="0" borderId="0" xfId="0" applyNumberFormat="1" applyFill="1" applyBorder="1"/>
    <xf numFmtId="9" fontId="0" fillId="0" borderId="0" xfId="1" applyFont="1" applyFill="1" applyBorder="1"/>
    <xf numFmtId="0" fontId="18" fillId="0" borderId="0" xfId="0" applyFont="1" applyFill="1" applyBorder="1"/>
    <xf numFmtId="0" fontId="60" fillId="33" borderId="0" xfId="0" applyFont="1" applyFill="1" applyAlignment="1">
      <alignment horizontal="center"/>
    </xf>
    <xf numFmtId="0" fontId="0" fillId="33" borderId="54" xfId="0" applyFill="1" applyBorder="1"/>
    <xf numFmtId="0" fontId="18" fillId="33" borderId="55" xfId="0" applyFont="1" applyFill="1" applyBorder="1"/>
    <xf numFmtId="0" fontId="0" fillId="33" borderId="55" xfId="0" applyFill="1" applyBorder="1"/>
    <xf numFmtId="176" fontId="0" fillId="33" borderId="55" xfId="0" applyNumberFormat="1" applyFill="1" applyBorder="1"/>
    <xf numFmtId="9" fontId="0" fillId="33" borderId="28" xfId="1" applyFont="1" applyFill="1" applyBorder="1"/>
    <xf numFmtId="0" fontId="0" fillId="33" borderId="117" xfId="0" applyFill="1" applyBorder="1"/>
    <xf numFmtId="0" fontId="0" fillId="33" borderId="118" xfId="0" applyFill="1" applyBorder="1"/>
    <xf numFmtId="176" fontId="0" fillId="33" borderId="118" xfId="72" applyNumberFormat="1" applyFont="1" applyFill="1" applyBorder="1"/>
    <xf numFmtId="9" fontId="0" fillId="33" borderId="36" xfId="1" applyFont="1" applyFill="1" applyBorder="1"/>
    <xf numFmtId="176" fontId="0" fillId="33" borderId="55" xfId="72" applyNumberFormat="1" applyFont="1" applyFill="1" applyBorder="1"/>
    <xf numFmtId="0" fontId="0" fillId="34" borderId="55" xfId="0" applyFill="1" applyBorder="1"/>
    <xf numFmtId="0" fontId="19" fillId="0" borderId="0" xfId="0" applyFont="1" applyAlignment="1">
      <alignment horizontal="center"/>
    </xf>
    <xf numFmtId="0" fontId="20" fillId="0" borderId="0" xfId="0" applyFont="1" applyAlignment="1">
      <alignment horizontal="center"/>
    </xf>
    <xf numFmtId="0" fontId="20" fillId="62" borderId="124" xfId="2" applyFont="1" applyFill="1" applyBorder="1" applyAlignment="1">
      <alignment horizontal="center" vertical="center" wrapText="1"/>
    </xf>
    <xf numFmtId="0" fontId="20" fillId="62" borderId="124" xfId="0" applyFont="1" applyFill="1" applyBorder="1" applyAlignment="1">
      <alignment horizontal="center" vertical="center" wrapText="1"/>
    </xf>
    <xf numFmtId="0" fontId="20" fillId="0" borderId="124" xfId="0" applyFont="1" applyBorder="1" applyAlignment="1">
      <alignment horizontal="center" vertical="center" wrapText="1"/>
    </xf>
    <xf numFmtId="0" fontId="20" fillId="62" borderId="14"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70" xfId="0" applyFont="1" applyBorder="1" applyAlignment="1">
      <alignment horizontal="center" vertical="center" wrapText="1"/>
    </xf>
    <xf numFmtId="0" fontId="20" fillId="62" borderId="127" xfId="0" quotePrefix="1" applyFont="1" applyFill="1" applyBorder="1" applyAlignment="1">
      <alignment horizontal="center"/>
    </xf>
    <xf numFmtId="0" fontId="20" fillId="62" borderId="127" xfId="0" quotePrefix="1" applyFont="1" applyFill="1" applyBorder="1" applyAlignment="1">
      <alignment horizontal="center" wrapText="1"/>
    </xf>
    <xf numFmtId="0" fontId="20" fillId="62" borderId="128" xfId="0" quotePrefix="1" applyFont="1" applyFill="1" applyBorder="1" applyAlignment="1">
      <alignment horizontal="center"/>
    </xf>
    <xf numFmtId="0" fontId="20" fillId="0" borderId="25" xfId="0" applyFont="1" applyBorder="1" applyAlignment="1">
      <alignment horizontal="center"/>
    </xf>
    <xf numFmtId="0" fontId="20" fillId="0" borderId="71" xfId="0" applyFont="1" applyBorder="1" applyAlignment="1">
      <alignment horizontal="center"/>
    </xf>
    <xf numFmtId="0" fontId="18" fillId="0" borderId="35" xfId="127" applyFont="1" applyFill="1" applyBorder="1" applyAlignment="1">
      <alignment horizontal="center" vertical="top"/>
    </xf>
    <xf numFmtId="0" fontId="18" fillId="0" borderId="116" xfId="0" applyFont="1" applyBorder="1"/>
    <xf numFmtId="167" fontId="0" fillId="0" borderId="55" xfId="3" applyNumberFormat="1" applyFont="1" applyBorder="1"/>
    <xf numFmtId="10" fontId="0" fillId="0" borderId="55" xfId="1" applyNumberFormat="1" applyFont="1" applyBorder="1"/>
    <xf numFmtId="167" fontId="0" fillId="0" borderId="28" xfId="3" applyNumberFormat="1" applyFont="1" applyBorder="1"/>
    <xf numFmtId="176" fontId="0" fillId="0" borderId="55" xfId="72" applyNumberFormat="1" applyFont="1" applyBorder="1"/>
    <xf numFmtId="0" fontId="18" fillId="0" borderId="54" xfId="127" applyFont="1" applyFill="1" applyBorder="1" applyAlignment="1">
      <alignment vertical="top"/>
    </xf>
    <xf numFmtId="0" fontId="18" fillId="0" borderId="129" xfId="0" applyFont="1" applyBorder="1" applyAlignment="1">
      <alignment horizontal="center"/>
    </xf>
    <xf numFmtId="0" fontId="18" fillId="0" borderId="130" xfId="0" applyFont="1" applyBorder="1"/>
    <xf numFmtId="44" fontId="0" fillId="0" borderId="57" xfId="3" applyFont="1" applyBorder="1"/>
    <xf numFmtId="44" fontId="61" fillId="0" borderId="44" xfId="3" applyFont="1" applyBorder="1"/>
    <xf numFmtId="0" fontId="0" fillId="0" borderId="55" xfId="72" applyNumberFormat="1" applyFont="1" applyBorder="1"/>
    <xf numFmtId="0" fontId="18" fillId="0" borderId="126" xfId="0" applyFont="1" applyBorder="1" applyAlignment="1">
      <alignment horizontal="center"/>
    </xf>
    <xf numFmtId="0" fontId="20" fillId="0" borderId="127" xfId="0" applyFont="1" applyBorder="1"/>
    <xf numFmtId="167" fontId="0" fillId="0" borderId="127" xfId="3" applyNumberFormat="1" applyFont="1" applyBorder="1"/>
    <xf numFmtId="167" fontId="0" fillId="0" borderId="59" xfId="3" applyNumberFormat="1" applyFont="1" applyBorder="1"/>
    <xf numFmtId="167" fontId="0" fillId="0" borderId="127" xfId="72" applyNumberFormat="1" applyFont="1" applyBorder="1"/>
    <xf numFmtId="167" fontId="0" fillId="0" borderId="48" xfId="3" applyNumberFormat="1" applyFont="1" applyBorder="1"/>
    <xf numFmtId="0" fontId="18" fillId="0" borderId="0" xfId="0" applyFont="1" applyBorder="1" applyAlignment="1">
      <alignment horizontal="center"/>
    </xf>
    <xf numFmtId="0" fontId="20" fillId="0" borderId="0" xfId="0" applyFont="1" applyBorder="1"/>
    <xf numFmtId="167" fontId="0" fillId="0" borderId="0" xfId="3" applyNumberFormat="1" applyFont="1" applyBorder="1"/>
    <xf numFmtId="167" fontId="0" fillId="0" borderId="10" xfId="3" applyNumberFormat="1" applyFont="1" applyBorder="1"/>
    <xf numFmtId="167" fontId="0" fillId="0" borderId="11" xfId="72" applyNumberFormat="1" applyFont="1" applyBorder="1"/>
    <xf numFmtId="167" fontId="0" fillId="0" borderId="11" xfId="3" applyNumberFormat="1" applyFont="1" applyBorder="1"/>
    <xf numFmtId="167" fontId="0" fillId="0" borderId="13" xfId="3" applyNumberFormat="1" applyFont="1" applyBorder="1"/>
    <xf numFmtId="167" fontId="0" fillId="0" borderId="25" xfId="3" applyNumberFormat="1" applyFont="1" applyBorder="1"/>
    <xf numFmtId="167" fontId="0" fillId="0" borderId="26" xfId="72" applyNumberFormat="1" applyFont="1" applyBorder="1"/>
    <xf numFmtId="167" fontId="0" fillId="0" borderId="26" xfId="3" applyNumberFormat="1" applyFont="1" applyBorder="1"/>
    <xf numFmtId="167" fontId="0" fillId="0" borderId="91" xfId="3" applyNumberFormat="1" applyFont="1" applyBorder="1"/>
    <xf numFmtId="167" fontId="0" fillId="0" borderId="92" xfId="3" applyNumberFormat="1" applyFont="1" applyBorder="1"/>
    <xf numFmtId="176" fontId="0" fillId="0" borderId="0" xfId="72" applyNumberFormat="1" applyFont="1" applyBorder="1"/>
    <xf numFmtId="0" fontId="20" fillId="0" borderId="0" xfId="2" applyFont="1" applyFill="1"/>
    <xf numFmtId="180" fontId="18" fillId="0" borderId="0" xfId="2" applyNumberFormat="1" applyFill="1"/>
    <xf numFmtId="0" fontId="20" fillId="33" borderId="0" xfId="0" applyFont="1" applyFill="1" applyAlignment="1">
      <alignment horizontal="center"/>
    </xf>
    <xf numFmtId="167" fontId="0" fillId="33" borderId="55" xfId="3" applyNumberFormat="1" applyFont="1" applyFill="1" applyBorder="1"/>
    <xf numFmtId="0" fontId="0" fillId="33" borderId="130" xfId="0" applyFill="1" applyBorder="1"/>
    <xf numFmtId="179" fontId="0" fillId="33" borderId="55" xfId="72" applyNumberFormat="1" applyFont="1" applyFill="1" applyBorder="1"/>
    <xf numFmtId="43" fontId="0" fillId="33" borderId="130" xfId="72" applyFont="1" applyFill="1" applyBorder="1"/>
    <xf numFmtId="0" fontId="0" fillId="33" borderId="57" xfId="0" applyFill="1" applyBorder="1"/>
    <xf numFmtId="0" fontId="19" fillId="0" borderId="0" xfId="2" applyFont="1" applyAlignment="1">
      <alignment horizontal="center"/>
    </xf>
    <xf numFmtId="0" fontId="29" fillId="0" borderId="0" xfId="2" applyFont="1" applyAlignment="1">
      <alignment horizontal="center"/>
    </xf>
    <xf numFmtId="181" fontId="29" fillId="0" borderId="0" xfId="3" applyNumberFormat="1" applyFont="1" applyFill="1" applyBorder="1" applyAlignment="1">
      <alignment horizontal="center" vertical="center"/>
    </xf>
    <xf numFmtId="0" fontId="29" fillId="0" borderId="0" xfId="2" applyFont="1" applyAlignment="1">
      <alignment horizontal="left"/>
    </xf>
    <xf numFmtId="0" fontId="20" fillId="0" borderId="0" xfId="0" applyFont="1" applyBorder="1" applyAlignment="1">
      <alignment horizontal="center" vertical="center" wrapText="1"/>
    </xf>
    <xf numFmtId="0" fontId="20" fillId="0" borderId="0" xfId="0" applyFont="1" applyBorder="1" applyAlignment="1">
      <alignment horizontal="center"/>
    </xf>
    <xf numFmtId="0" fontId="0" fillId="0" borderId="0" xfId="72" applyNumberFormat="1" applyFont="1" applyBorder="1"/>
    <xf numFmtId="167" fontId="0" fillId="0" borderId="0" xfId="72" applyNumberFormat="1" applyFont="1" applyBorder="1"/>
    <xf numFmtId="167" fontId="0" fillId="33" borderId="53" xfId="3" applyNumberFormat="1" applyFont="1" applyFill="1" applyBorder="1"/>
    <xf numFmtId="176" fontId="0" fillId="0" borderId="53" xfId="72" applyNumberFormat="1" applyFont="1" applyBorder="1"/>
    <xf numFmtId="167" fontId="0" fillId="0" borderId="59" xfId="72" applyNumberFormat="1" applyFont="1" applyBorder="1"/>
    <xf numFmtId="0" fontId="29" fillId="0" borderId="0" xfId="2" applyFont="1" applyAlignment="1"/>
    <xf numFmtId="0" fontId="20" fillId="62" borderId="131" xfId="2" applyFont="1" applyFill="1" applyBorder="1" applyAlignment="1">
      <alignment horizontal="center" vertical="center" wrapText="1"/>
    </xf>
    <xf numFmtId="0" fontId="20" fillId="62" borderId="14" xfId="2" applyFont="1" applyFill="1" applyBorder="1" applyAlignment="1">
      <alignment horizontal="center" vertical="center" wrapText="1"/>
    </xf>
    <xf numFmtId="0" fontId="20" fillId="62" borderId="127" xfId="2" quotePrefix="1" applyFont="1" applyFill="1" applyBorder="1" applyAlignment="1">
      <alignment horizontal="center"/>
    </xf>
    <xf numFmtId="0" fontId="20" fillId="62" borderId="127" xfId="2" applyFont="1" applyFill="1" applyBorder="1" applyAlignment="1">
      <alignment horizontal="center" wrapText="1"/>
    </xf>
    <xf numFmtId="0" fontId="20" fillId="62" borderId="119" xfId="2" applyFont="1" applyFill="1" applyBorder="1" applyAlignment="1">
      <alignment horizontal="center"/>
    </xf>
    <xf numFmtId="0" fontId="20" fillId="62" borderId="128" xfId="2" quotePrefix="1" applyFont="1" applyFill="1" applyBorder="1" applyAlignment="1">
      <alignment horizontal="center" wrapText="1"/>
    </xf>
    <xf numFmtId="0" fontId="20" fillId="62" borderId="128" xfId="2" applyFont="1" applyFill="1" applyBorder="1" applyAlignment="1">
      <alignment horizontal="center" wrapText="1"/>
    </xf>
    <xf numFmtId="0" fontId="20" fillId="62" borderId="128" xfId="2" quotePrefix="1" applyFont="1" applyFill="1" applyBorder="1" applyAlignment="1">
      <alignment horizontal="center"/>
    </xf>
    <xf numFmtId="0" fontId="20" fillId="62" borderId="128" xfId="2" applyFont="1" applyFill="1" applyBorder="1" applyAlignment="1">
      <alignment horizontal="center"/>
    </xf>
    <xf numFmtId="0" fontId="18" fillId="0" borderId="109" xfId="127" applyFont="1" applyFill="1" applyBorder="1" applyAlignment="1">
      <alignment horizontal="center"/>
    </xf>
    <xf numFmtId="43" fontId="1" fillId="33" borderId="55" xfId="72" applyFill="1" applyBorder="1"/>
    <xf numFmtId="43" fontId="1" fillId="33" borderId="53" xfId="72" applyFill="1" applyBorder="1"/>
    <xf numFmtId="10" fontId="1" fillId="0" borderId="53" xfId="1" applyNumberFormat="1" applyBorder="1"/>
    <xf numFmtId="167" fontId="20" fillId="0" borderId="55" xfId="2" applyNumberFormat="1" applyFont="1" applyBorder="1"/>
    <xf numFmtId="10" fontId="1" fillId="0" borderId="55" xfId="1" applyNumberFormat="1" applyBorder="1"/>
    <xf numFmtId="0" fontId="18" fillId="0" borderId="54" xfId="0" applyFont="1" applyBorder="1" applyAlignment="1">
      <alignment horizontal="left"/>
    </xf>
    <xf numFmtId="0" fontId="18" fillId="0" borderId="52" xfId="126" applyFont="1" applyFill="1" applyBorder="1"/>
    <xf numFmtId="0" fontId="18" fillId="0" borderId="129" xfId="2" applyFont="1" applyBorder="1" applyAlignment="1">
      <alignment horizontal="center"/>
    </xf>
    <xf numFmtId="0" fontId="18" fillId="0" borderId="130" xfId="2" applyFont="1" applyBorder="1"/>
    <xf numFmtId="43" fontId="1" fillId="33" borderId="57" xfId="72" applyFill="1" applyBorder="1"/>
    <xf numFmtId="10" fontId="1" fillId="0" borderId="57" xfId="1" applyNumberFormat="1" applyBorder="1"/>
    <xf numFmtId="0" fontId="18" fillId="0" borderId="126" xfId="2" applyFont="1" applyBorder="1" applyAlignment="1">
      <alignment horizontal="center"/>
    </xf>
    <xf numFmtId="0" fontId="20" fillId="0" borderId="127" xfId="2" applyFont="1" applyBorder="1"/>
    <xf numFmtId="44" fontId="1" fillId="0" borderId="59" xfId="3" applyBorder="1"/>
    <xf numFmtId="43" fontId="1" fillId="0" borderId="59" xfId="72" applyBorder="1"/>
    <xf numFmtId="10" fontId="1" fillId="0" borderId="59" xfId="1" applyNumberFormat="1" applyBorder="1"/>
    <xf numFmtId="44" fontId="1" fillId="0" borderId="0" xfId="3"/>
    <xf numFmtId="0" fontId="29" fillId="0" borderId="0" xfId="2" applyFont="1"/>
    <xf numFmtId="0" fontId="20" fillId="62" borderId="70" xfId="2" applyFont="1" applyFill="1" applyBorder="1" applyAlignment="1">
      <alignment horizontal="center" vertical="center" wrapText="1"/>
    </xf>
    <xf numFmtId="0" fontId="20" fillId="62" borderId="119" xfId="2" quotePrefix="1" applyFont="1" applyFill="1" applyBorder="1" applyAlignment="1">
      <alignment horizontal="center"/>
    </xf>
    <xf numFmtId="0" fontId="18" fillId="0" borderId="35" xfId="2" applyBorder="1"/>
    <xf numFmtId="176" fontId="1" fillId="0" borderId="53" xfId="72" applyNumberFormat="1" applyBorder="1"/>
    <xf numFmtId="167" fontId="20" fillId="0" borderId="115" xfId="2" applyNumberFormat="1" applyFont="1" applyBorder="1"/>
    <xf numFmtId="167" fontId="20" fillId="0" borderId="110" xfId="2" applyNumberFormat="1" applyFont="1" applyBorder="1"/>
    <xf numFmtId="44" fontId="1" fillId="33" borderId="130" xfId="3" applyFill="1" applyBorder="1"/>
    <xf numFmtId="10" fontId="1" fillId="0" borderId="130" xfId="1" applyNumberFormat="1" applyBorder="1"/>
    <xf numFmtId="167" fontId="20" fillId="0" borderId="35" xfId="2" applyNumberFormat="1" applyFont="1" applyBorder="1"/>
    <xf numFmtId="0" fontId="20" fillId="0" borderId="56" xfId="2" applyFont="1" applyBorder="1"/>
    <xf numFmtId="167" fontId="20" fillId="0" borderId="57" xfId="2" applyNumberFormat="1" applyFont="1" applyBorder="1"/>
    <xf numFmtId="44" fontId="1" fillId="0" borderId="56" xfId="3" applyBorder="1"/>
    <xf numFmtId="167" fontId="20" fillId="0" borderId="89" xfId="2" applyNumberFormat="1" applyFont="1" applyBorder="1"/>
    <xf numFmtId="0" fontId="18" fillId="0" borderId="0" xfId="2" applyFont="1" applyBorder="1" applyAlignment="1">
      <alignment horizontal="center"/>
    </xf>
    <xf numFmtId="167" fontId="20" fillId="0" borderId="11" xfId="2" applyNumberFormat="1" applyFont="1" applyBorder="1"/>
    <xf numFmtId="44" fontId="1" fillId="0" borderId="11" xfId="3" applyBorder="1"/>
    <xf numFmtId="167" fontId="20" fillId="0" borderId="13" xfId="2" applyNumberFormat="1" applyFont="1" applyBorder="1"/>
    <xf numFmtId="167" fontId="20" fillId="0" borderId="49" xfId="2" applyNumberFormat="1" applyFont="1" applyBorder="1"/>
    <xf numFmtId="167" fontId="20" fillId="0" borderId="51" xfId="2" applyNumberFormat="1" applyFont="1" applyBorder="1"/>
    <xf numFmtId="167" fontId="20" fillId="0" borderId="0" xfId="2" applyNumberFormat="1" applyFont="1" applyBorder="1"/>
    <xf numFmtId="0" fontId="20" fillId="0" borderId="27" xfId="2" applyFont="1" applyBorder="1" applyAlignment="1">
      <alignment horizontal="left" vertical="center" wrapText="1"/>
    </xf>
    <xf numFmtId="167" fontId="20" fillId="0" borderId="117" xfId="2" applyNumberFormat="1" applyFont="1" applyBorder="1"/>
    <xf numFmtId="167" fontId="20" fillId="0" borderId="36" xfId="2" applyNumberFormat="1" applyFont="1" applyBorder="1"/>
    <xf numFmtId="0" fontId="1" fillId="0" borderId="0" xfId="3" applyNumberFormat="1" applyBorder="1"/>
    <xf numFmtId="44" fontId="1" fillId="0" borderId="0" xfId="3" applyBorder="1"/>
    <xf numFmtId="44" fontId="18" fillId="0" borderId="0" xfId="2" applyNumberFormat="1" applyBorder="1"/>
    <xf numFmtId="0" fontId="19" fillId="0" borderId="0" xfId="2" applyFont="1" applyAlignment="1">
      <alignment horizontal="center" vertical="center" wrapText="1"/>
    </xf>
    <xf numFmtId="0" fontId="20" fillId="0" borderId="0" xfId="2" applyFont="1" applyAlignment="1">
      <alignment horizontal="center" vertical="center"/>
    </xf>
    <xf numFmtId="43" fontId="18" fillId="0" borderId="0" xfId="2" applyNumberFormat="1"/>
    <xf numFmtId="0" fontId="18" fillId="0" borderId="0" xfId="2" applyProtection="1"/>
    <xf numFmtId="182" fontId="18" fillId="33" borderId="0" xfId="2" applyNumberFormat="1" applyFill="1" applyAlignment="1" applyProtection="1">
      <alignment horizontal="center" vertical="center"/>
      <protection locked="0"/>
    </xf>
    <xf numFmtId="0" fontId="20" fillId="0" borderId="0" xfId="2" quotePrefix="1" applyFont="1" applyAlignment="1" applyProtection="1">
      <alignment horizontal="center" vertical="center"/>
    </xf>
    <xf numFmtId="0" fontId="18" fillId="0" borderId="0" xfId="2" applyBorder="1" applyProtection="1"/>
    <xf numFmtId="0" fontId="20" fillId="0" borderId="0" xfId="2" applyFont="1" applyBorder="1" applyProtection="1"/>
    <xf numFmtId="183" fontId="18" fillId="0" borderId="38" xfId="3" applyNumberFormat="1" applyFont="1" applyBorder="1" applyProtection="1"/>
    <xf numFmtId="10" fontId="18" fillId="0" borderId="0" xfId="1" applyNumberFormat="1" applyFont="1" applyBorder="1" applyProtection="1"/>
    <xf numFmtId="10" fontId="18" fillId="0" borderId="38" xfId="1" applyNumberFormat="1" applyFont="1" applyBorder="1" applyProtection="1"/>
    <xf numFmtId="183" fontId="18" fillId="33" borderId="38" xfId="3" applyNumberFormat="1" applyFont="1" applyFill="1" applyBorder="1" applyProtection="1"/>
    <xf numFmtId="9" fontId="18" fillId="0" borderId="38" xfId="2" applyNumberFormat="1" applyBorder="1" applyProtection="1"/>
    <xf numFmtId="169" fontId="18" fillId="0" borderId="38" xfId="2" applyNumberFormat="1" applyBorder="1" applyProtection="1"/>
    <xf numFmtId="0" fontId="20" fillId="0" borderId="21" xfId="2" applyFont="1" applyBorder="1" applyProtection="1"/>
    <xf numFmtId="183" fontId="18" fillId="0" borderId="0" xfId="2" applyNumberFormat="1" applyBorder="1" applyProtection="1"/>
    <xf numFmtId="0" fontId="18" fillId="0" borderId="0" xfId="2" applyFill="1" applyBorder="1" applyProtection="1"/>
    <xf numFmtId="183" fontId="18" fillId="0" borderId="87" xfId="3" applyNumberFormat="1" applyFont="1" applyBorder="1" applyProtection="1"/>
    <xf numFmtId="10" fontId="18" fillId="0" borderId="0" xfId="1" applyNumberFormat="1" applyFont="1" applyFill="1" applyBorder="1" applyProtection="1"/>
    <xf numFmtId="10" fontId="18" fillId="0" borderId="87" xfId="1" applyNumberFormat="1" applyFont="1" applyBorder="1" applyProtection="1"/>
    <xf numFmtId="169" fontId="18" fillId="0" borderId="87" xfId="1" applyNumberFormat="1" applyFont="1" applyFill="1" applyBorder="1" applyProtection="1"/>
    <xf numFmtId="169" fontId="18" fillId="0" borderId="87" xfId="1" applyNumberFormat="1" applyFont="1" applyBorder="1" applyProtection="1"/>
    <xf numFmtId="183" fontId="18" fillId="0" borderId="21" xfId="3" applyNumberFormat="1" applyFont="1" applyBorder="1" applyAlignment="1" applyProtection="1"/>
    <xf numFmtId="182" fontId="18" fillId="0" borderId="0" xfId="2" applyNumberFormat="1" applyFill="1" applyBorder="1" applyProtection="1">
      <protection locked="0"/>
    </xf>
    <xf numFmtId="182" fontId="18" fillId="33" borderId="0" xfId="2" applyNumberFormat="1" applyFill="1" applyBorder="1" applyProtection="1">
      <protection locked="0"/>
    </xf>
    <xf numFmtId="10" fontId="18" fillId="0" borderId="0" xfId="1" applyNumberFormat="1" applyFont="1" applyFill="1" applyBorder="1" applyAlignment="1" applyProtection="1"/>
    <xf numFmtId="10" fontId="18" fillId="33" borderId="21" xfId="1" applyNumberFormat="1" applyFont="1" applyFill="1" applyBorder="1" applyAlignment="1" applyProtection="1"/>
    <xf numFmtId="0" fontId="18" fillId="0" borderId="0" xfId="2" applyBorder="1" applyAlignment="1" applyProtection="1"/>
    <xf numFmtId="0" fontId="18" fillId="0" borderId="0" xfId="2" quotePrefix="1" applyBorder="1" applyAlignment="1" applyProtection="1"/>
    <xf numFmtId="0" fontId="20" fillId="0" borderId="0" xfId="2" applyFont="1" applyBorder="1" applyAlignment="1" applyProtection="1"/>
    <xf numFmtId="183" fontId="18" fillId="0" borderId="0" xfId="3" applyNumberFormat="1" applyFont="1" applyBorder="1" applyAlignment="1" applyProtection="1"/>
    <xf numFmtId="10" fontId="18" fillId="33" borderId="0" xfId="1" applyNumberFormat="1" applyFont="1" applyFill="1" applyBorder="1" applyAlignment="1" applyProtection="1"/>
    <xf numFmtId="169" fontId="18" fillId="0" borderId="0" xfId="1" applyNumberFormat="1" applyFont="1" applyFill="1" applyBorder="1" applyProtection="1"/>
    <xf numFmtId="169" fontId="18" fillId="0" borderId="0" xfId="1" applyNumberFormat="1" applyFont="1" applyBorder="1" applyProtection="1"/>
    <xf numFmtId="0" fontId="18" fillId="35" borderId="0" xfId="2" applyFill="1" applyBorder="1" applyProtection="1"/>
    <xf numFmtId="183" fontId="18" fillId="0" borderId="21" xfId="3" applyNumberFormat="1" applyFont="1" applyBorder="1" applyProtection="1"/>
    <xf numFmtId="10" fontId="18" fillId="33" borderId="21" xfId="1" applyNumberFormat="1" applyFont="1" applyFill="1" applyBorder="1" applyProtection="1"/>
    <xf numFmtId="182" fontId="18" fillId="0" borderId="0" xfId="2" quotePrefix="1" applyNumberFormat="1" applyFill="1" applyBorder="1" applyProtection="1">
      <protection locked="0"/>
    </xf>
    <xf numFmtId="0" fontId="18" fillId="0" borderId="0" xfId="2" quotePrefix="1" applyBorder="1" applyProtection="1"/>
    <xf numFmtId="183" fontId="18" fillId="0" borderId="0" xfId="3" applyNumberFormat="1" applyFont="1" applyBorder="1" applyProtection="1"/>
    <xf numFmtId="10" fontId="18" fillId="33" borderId="0" xfId="1" applyNumberFormat="1" applyFont="1" applyFill="1" applyBorder="1" applyProtection="1"/>
    <xf numFmtId="0" fontId="18" fillId="0" borderId="0" xfId="2" applyBorder="1" applyAlignment="1" applyProtection="1">
      <alignment horizontal="center"/>
    </xf>
    <xf numFmtId="0" fontId="18" fillId="0" borderId="0" xfId="2" quotePrefix="1" applyBorder="1" applyAlignment="1" applyProtection="1">
      <alignment horizontal="right"/>
    </xf>
    <xf numFmtId="0" fontId="18" fillId="0" borderId="0" xfId="2" quotePrefix="1" applyBorder="1" applyAlignment="1" applyProtection="1">
      <alignment horizontal="center"/>
    </xf>
    <xf numFmtId="0" fontId="20" fillId="0" borderId="0" xfId="2" applyFont="1" applyProtection="1"/>
    <xf numFmtId="0" fontId="20" fillId="0" borderId="0" xfId="2" applyFont="1" applyBorder="1" applyAlignment="1" applyProtection="1">
      <alignment horizontal="center" vertical="center"/>
    </xf>
    <xf numFmtId="0" fontId="20" fillId="0" borderId="0" xfId="2" applyFont="1" applyBorder="1" applyAlignment="1" applyProtection="1">
      <alignment vertical="center"/>
    </xf>
    <xf numFmtId="183" fontId="18" fillId="0" borderId="38" xfId="3" applyNumberFormat="1" applyFont="1" applyFill="1" applyBorder="1" applyProtection="1"/>
    <xf numFmtId="0" fontId="59" fillId="0" borderId="0" xfId="2" applyFont="1" applyAlignment="1" applyProtection="1">
      <alignment horizontal="center" vertical="center"/>
    </xf>
    <xf numFmtId="15" fontId="21" fillId="33" borderId="0" xfId="0" applyNumberFormat="1" applyFont="1" applyFill="1" applyAlignment="1">
      <alignment horizontal="right" vertical="top"/>
    </xf>
    <xf numFmtId="0" fontId="20" fillId="0" borderId="0" xfId="0" applyFont="1" applyAlignment="1"/>
    <xf numFmtId="0" fontId="59" fillId="0" borderId="0" xfId="0" applyFont="1" applyAlignment="1">
      <alignment horizontal="center" vertical="center"/>
    </xf>
    <xf numFmtId="0" fontId="29" fillId="0" borderId="0" xfId="0" applyFont="1" applyAlignment="1">
      <alignment horizontal="center" vertical="center"/>
    </xf>
    <xf numFmtId="0" fontId="62" fillId="0" borderId="0" xfId="0" applyFont="1" applyAlignment="1">
      <alignment horizontal="left" vertical="center"/>
    </xf>
    <xf numFmtId="0" fontId="18" fillId="0" borderId="49" xfId="0" applyFont="1"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0" fillId="0" borderId="54" xfId="0" applyBorder="1"/>
    <xf numFmtId="184" fontId="0" fillId="33" borderId="55" xfId="0" applyNumberFormat="1" applyFill="1" applyBorder="1"/>
    <xf numFmtId="167" fontId="0" fillId="0" borderId="55" xfId="3" applyNumberFormat="1" applyFont="1" applyFill="1" applyBorder="1"/>
    <xf numFmtId="0" fontId="0" fillId="0" borderId="28" xfId="0" applyBorder="1"/>
    <xf numFmtId="0" fontId="0" fillId="0" borderId="129" xfId="0" applyBorder="1"/>
    <xf numFmtId="0" fontId="0" fillId="0" borderId="130" xfId="0" applyBorder="1"/>
    <xf numFmtId="0" fontId="0" fillId="0" borderId="57" xfId="0" applyBorder="1"/>
    <xf numFmtId="167" fontId="0" fillId="0" borderId="130" xfId="0" applyNumberFormat="1" applyBorder="1"/>
    <xf numFmtId="0" fontId="0" fillId="0" borderId="126" xfId="0" applyBorder="1"/>
    <xf numFmtId="0" fontId="0" fillId="0" borderId="127" xfId="0" applyBorder="1"/>
    <xf numFmtId="0" fontId="0" fillId="0" borderId="59" xfId="0" applyBorder="1"/>
    <xf numFmtId="185" fontId="0" fillId="0" borderId="59" xfId="0" applyNumberFormat="1" applyBorder="1"/>
    <xf numFmtId="167" fontId="0" fillId="0" borderId="127" xfId="0" applyNumberFormat="1" applyBorder="1"/>
    <xf numFmtId="0" fontId="0" fillId="0" borderId="36" xfId="0" applyBorder="1"/>
    <xf numFmtId="44" fontId="0" fillId="0" borderId="0" xfId="0" applyNumberFormat="1" applyBorder="1"/>
    <xf numFmtId="184" fontId="0" fillId="33" borderId="55" xfId="0" quotePrefix="1" applyNumberFormat="1" applyFill="1" applyBorder="1" applyAlignment="1">
      <alignment horizontal="center"/>
    </xf>
    <xf numFmtId="0" fontId="0" fillId="33" borderId="55" xfId="0" applyFill="1" applyBorder="1" applyAlignment="1">
      <alignment horizontal="center"/>
    </xf>
    <xf numFmtId="44" fontId="0" fillId="0" borderId="55" xfId="3" applyFont="1" applyFill="1" applyBorder="1"/>
    <xf numFmtId="44" fontId="0" fillId="0" borderId="127" xfId="0" applyNumberFormat="1" applyBorder="1"/>
    <xf numFmtId="0" fontId="0" fillId="0" borderId="0" xfId="0" applyAlignment="1">
      <alignment horizontal="center" vertical="center"/>
    </xf>
    <xf numFmtId="0" fontId="19" fillId="0" borderId="0" xfId="2" applyFont="1" applyAlignment="1">
      <alignment horizontal="center" wrapText="1"/>
    </xf>
    <xf numFmtId="0" fontId="18" fillId="0" borderId="56" xfId="2" applyBorder="1"/>
    <xf numFmtId="167" fontId="0" fillId="33" borderId="28" xfId="3" applyNumberFormat="1" applyFont="1" applyFill="1" applyBorder="1" applyAlignment="1">
      <alignment horizontal="center"/>
    </xf>
    <xf numFmtId="167" fontId="0" fillId="33" borderId="28" xfId="3" applyNumberFormat="1" applyFont="1" applyFill="1" applyBorder="1"/>
    <xf numFmtId="0" fontId="18" fillId="0" borderId="32" xfId="2" applyBorder="1" applyAlignment="1">
      <alignment horizontal="left" wrapText="1"/>
    </xf>
    <xf numFmtId="0" fontId="18" fillId="0" borderId="33" xfId="2" applyBorder="1" applyAlignment="1">
      <alignment horizontal="left" wrapText="1"/>
    </xf>
    <xf numFmtId="0" fontId="18" fillId="0" borderId="81" xfId="2" applyBorder="1" applyAlignment="1">
      <alignment horizontal="left" wrapText="1"/>
    </xf>
    <xf numFmtId="167" fontId="0" fillId="33" borderId="44" xfId="3" applyNumberFormat="1" applyFont="1" applyFill="1" applyBorder="1"/>
    <xf numFmtId="0" fontId="18" fillId="0" borderId="127" xfId="2" applyBorder="1"/>
    <xf numFmtId="0" fontId="20" fillId="0" borderId="0" xfId="2" applyFont="1" applyAlignment="1">
      <alignment horizontal="left"/>
    </xf>
    <xf numFmtId="176" fontId="18" fillId="0" borderId="109" xfId="0" quotePrefix="1" applyNumberFormat="1" applyFont="1" applyFill="1" applyBorder="1" applyAlignment="1">
      <alignment horizontal="right"/>
    </xf>
    <xf numFmtId="176" fontId="18" fillId="0" borderId="109" xfId="0" applyNumberFormat="1" applyFont="1" applyFill="1" applyBorder="1" applyAlignment="1">
      <alignment horizontal="right"/>
    </xf>
    <xf numFmtId="176" fontId="18" fillId="0" borderId="0" xfId="3" applyNumberFormat="1" applyFont="1" applyFill="1" applyBorder="1"/>
    <xf numFmtId="176" fontId="0" fillId="0" borderId="0" xfId="0" applyNumberFormat="1" applyFill="1"/>
    <xf numFmtId="0" fontId="18" fillId="0" borderId="0" xfId="0" applyFont="1" applyFill="1" applyBorder="1" applyAlignment="1">
      <alignment horizontal="center"/>
    </xf>
    <xf numFmtId="0" fontId="18" fillId="0" borderId="109" xfId="0" applyFont="1" applyFill="1" applyBorder="1" applyAlignment="1">
      <alignment horizontal="center"/>
    </xf>
    <xf numFmtId="176" fontId="1" fillId="0" borderId="0" xfId="72" applyNumberFormat="1" applyFill="1" applyBorder="1"/>
    <xf numFmtId="166" fontId="18" fillId="0" borderId="109" xfId="0" applyNumberFormat="1" applyFont="1" applyBorder="1" applyAlignment="1">
      <alignment horizontal="center"/>
    </xf>
    <xf numFmtId="166" fontId="18" fillId="0" borderId="109" xfId="0" applyNumberFormat="1" applyFont="1" applyFill="1" applyBorder="1" applyAlignment="1">
      <alignment horizontal="center"/>
    </xf>
    <xf numFmtId="166" fontId="18" fillId="0" borderId="71" xfId="0" applyNumberFormat="1" applyFont="1" applyFill="1" applyBorder="1" applyAlignment="1">
      <alignment horizontal="center"/>
    </xf>
    <xf numFmtId="39" fontId="18" fillId="0" borderId="0" xfId="125" applyNumberFormat="1" applyAlignment="1">
      <alignment horizontal="center"/>
    </xf>
    <xf numFmtId="0" fontId="20" fillId="0" borderId="0" xfId="2" applyFont="1" applyAlignment="1">
      <alignment vertical="center"/>
    </xf>
    <xf numFmtId="0" fontId="64" fillId="0" borderId="0" xfId="4" applyFont="1"/>
    <xf numFmtId="0" fontId="65" fillId="0" borderId="0" xfId="4" applyFont="1"/>
    <xf numFmtId="0" fontId="66" fillId="0" borderId="55" xfId="4" applyFont="1" applyBorder="1" applyAlignment="1">
      <alignment horizontal="center" wrapText="1"/>
    </xf>
    <xf numFmtId="0" fontId="66" fillId="0" borderId="0" xfId="4" applyFont="1"/>
    <xf numFmtId="0" fontId="66" fillId="0" borderId="55" xfId="4" applyFont="1" applyBorder="1" applyAlignment="1">
      <alignment horizontal="center" vertical="center"/>
    </xf>
    <xf numFmtId="0" fontId="66" fillId="0" borderId="55" xfId="4" applyFont="1" applyBorder="1" applyAlignment="1">
      <alignment horizontal="center" vertical="center" wrapText="1"/>
    </xf>
    <xf numFmtId="0" fontId="64" fillId="0" borderId="55" xfId="4" applyFont="1" applyBorder="1" applyAlignment="1">
      <alignment horizontal="center"/>
    </xf>
    <xf numFmtId="0" fontId="64" fillId="0" borderId="55" xfId="4" applyFont="1" applyBorder="1"/>
    <xf numFmtId="0" fontId="67" fillId="63" borderId="55" xfId="4" applyFont="1" applyFill="1" applyBorder="1"/>
    <xf numFmtId="3" fontId="64" fillId="33" borderId="55" xfId="4" applyNumberFormat="1" applyFont="1" applyFill="1" applyBorder="1" applyAlignment="1"/>
    <xf numFmtId="3" fontId="64" fillId="0" borderId="55" xfId="4" applyNumberFormat="1" applyFont="1" applyBorder="1" applyAlignment="1"/>
    <xf numFmtId="0" fontId="64" fillId="63" borderId="55" xfId="4" applyFont="1" applyFill="1" applyBorder="1"/>
    <xf numFmtId="176" fontId="64" fillId="33" borderId="55" xfId="72" applyNumberFormat="1" applyFont="1" applyFill="1" applyBorder="1"/>
    <xf numFmtId="176" fontId="64" fillId="33" borderId="55" xfId="4" applyNumberFormat="1" applyFont="1" applyFill="1" applyBorder="1" applyAlignment="1"/>
    <xf numFmtId="0" fontId="66" fillId="0" borderId="55" xfId="4" applyFont="1" applyBorder="1"/>
    <xf numFmtId="0" fontId="66" fillId="0" borderId="0" xfId="4" applyFont="1" applyAlignment="1">
      <alignment wrapText="1"/>
    </xf>
    <xf numFmtId="3" fontId="18" fillId="33" borderId="55" xfId="4" applyNumberFormat="1" applyFont="1" applyFill="1" applyBorder="1" applyAlignment="1"/>
    <xf numFmtId="176" fontId="18" fillId="33" borderId="55" xfId="4" applyNumberFormat="1" applyFont="1" applyFill="1" applyBorder="1" applyAlignment="1"/>
    <xf numFmtId="0" fontId="66" fillId="0" borderId="55" xfId="4" applyFont="1" applyBorder="1" applyAlignment="1">
      <alignment wrapText="1"/>
    </xf>
    <xf numFmtId="176" fontId="64" fillId="0" borderId="55" xfId="4" applyNumberFormat="1" applyFont="1" applyBorder="1"/>
    <xf numFmtId="3" fontId="64" fillId="0" borderId="0" xfId="4" applyNumberFormat="1" applyFont="1"/>
    <xf numFmtId="0" fontId="64" fillId="0" borderId="21" xfId="4" applyFont="1" applyBorder="1" applyAlignment="1">
      <alignment horizontal="left" wrapText="1" indent="4"/>
    </xf>
    <xf numFmtId="0" fontId="64" fillId="0" borderId="21" xfId="4" applyFont="1" applyBorder="1"/>
    <xf numFmtId="176" fontId="64" fillId="0" borderId="21" xfId="72" applyNumberFormat="1" applyFont="1" applyBorder="1"/>
    <xf numFmtId="0" fontId="66" fillId="0" borderId="0" xfId="4" applyFont="1" applyAlignment="1">
      <alignment horizontal="right"/>
    </xf>
    <xf numFmtId="10" fontId="64" fillId="33" borderId="60" xfId="4" applyNumberFormat="1" applyFont="1" applyFill="1" applyBorder="1"/>
    <xf numFmtId="0" fontId="65" fillId="0" borderId="0" xfId="4" applyFont="1" applyAlignment="1">
      <alignment vertical="center"/>
    </xf>
    <xf numFmtId="0" fontId="66" fillId="0" borderId="30" xfId="4" applyFont="1" applyBorder="1"/>
    <xf numFmtId="0" fontId="64" fillId="0" borderId="30" xfId="4" applyFont="1" applyBorder="1"/>
    <xf numFmtId="176" fontId="64" fillId="0" borderId="30" xfId="72" applyNumberFormat="1" applyFont="1" applyBorder="1"/>
    <xf numFmtId="179" fontId="64" fillId="0" borderId="0" xfId="72" applyNumberFormat="1" applyFont="1"/>
    <xf numFmtId="0" fontId="20" fillId="0" borderId="123" xfId="0" applyFont="1" applyFill="1" applyBorder="1" applyAlignment="1">
      <alignment vertical="center" wrapText="1"/>
    </xf>
    <xf numFmtId="0" fontId="0" fillId="0" borderId="51" xfId="0" applyFill="1" applyBorder="1" applyAlignment="1">
      <alignment horizontal="center" vertical="center" wrapText="1"/>
    </xf>
    <xf numFmtId="0" fontId="0" fillId="0" borderId="29" xfId="0" applyBorder="1" applyAlignment="1">
      <alignment horizontal="left" vertical="center" wrapText="1"/>
    </xf>
    <xf numFmtId="10" fontId="0" fillId="0" borderId="28" xfId="1" applyNumberFormat="1" applyFont="1" applyBorder="1"/>
    <xf numFmtId="0" fontId="0" fillId="0" borderId="29" xfId="0" applyFill="1" applyBorder="1" applyAlignment="1">
      <alignment horizontal="left" vertical="center" wrapText="1"/>
    </xf>
    <xf numFmtId="0" fontId="20" fillId="0" borderId="90" xfId="0" applyFont="1" applyBorder="1" applyAlignment="1"/>
    <xf numFmtId="167" fontId="0" fillId="0" borderId="118" xfId="3" applyNumberFormat="1" applyFont="1" applyBorder="1"/>
    <xf numFmtId="10" fontId="0" fillId="0" borderId="118" xfId="0" applyNumberFormat="1" applyBorder="1"/>
    <xf numFmtId="10" fontId="0" fillId="0" borderId="36" xfId="0" applyNumberFormat="1" applyBorder="1"/>
    <xf numFmtId="0" fontId="18" fillId="0" borderId="0" xfId="0" applyFont="1" applyFill="1" applyAlignment="1">
      <alignment vertical="top" wrapText="1"/>
    </xf>
    <xf numFmtId="0" fontId="18" fillId="0" borderId="0" xfId="0" applyFont="1" applyFill="1" applyAlignment="1">
      <alignment horizontal="left" vertical="top" wrapText="1"/>
    </xf>
    <xf numFmtId="0" fontId="18" fillId="0" borderId="0" xfId="0" applyFont="1" applyFill="1" applyAlignment="1">
      <alignment horizontal="left" vertical="top"/>
    </xf>
    <xf numFmtId="0" fontId="0" fillId="0" borderId="0" xfId="0" applyFill="1" applyAlignment="1">
      <alignment horizontal="left" vertical="top" wrapText="1"/>
    </xf>
    <xf numFmtId="0" fontId="20" fillId="0" borderId="0" xfId="0" applyFont="1" applyAlignment="1">
      <alignment vertical="top"/>
    </xf>
    <xf numFmtId="0" fontId="20" fillId="0" borderId="0" xfId="0" applyFont="1" applyAlignment="1">
      <alignment wrapText="1"/>
    </xf>
    <xf numFmtId="0" fontId="20" fillId="0" borderId="50" xfId="0" applyFont="1" applyFill="1" applyBorder="1" applyAlignment="1">
      <alignment horizontal="center"/>
    </xf>
    <xf numFmtId="0" fontId="20" fillId="0" borderId="51" xfId="0" applyFont="1" applyFill="1" applyBorder="1" applyAlignment="1">
      <alignment horizontal="center"/>
    </xf>
    <xf numFmtId="167" fontId="0" fillId="0" borderId="135" xfId="3" applyNumberFormat="1" applyFont="1" applyBorder="1"/>
    <xf numFmtId="167" fontId="0" fillId="0" borderId="136" xfId="3" applyNumberFormat="1" applyFont="1" applyBorder="1"/>
    <xf numFmtId="0" fontId="0" fillId="0" borderId="0" xfId="0" applyFill="1"/>
    <xf numFmtId="0" fontId="68" fillId="0" borderId="0" xfId="0" applyFont="1"/>
    <xf numFmtId="0" fontId="68" fillId="0" borderId="0" xfId="0" applyFont="1" applyFill="1"/>
    <xf numFmtId="0" fontId="20" fillId="0" borderId="50" xfId="0" applyFont="1" applyFill="1" applyBorder="1" applyAlignment="1">
      <alignment horizontal="center" wrapText="1"/>
    </xf>
    <xf numFmtId="0" fontId="20" fillId="0" borderId="57" xfId="0" applyFont="1" applyFill="1" applyBorder="1" applyAlignment="1">
      <alignment horizontal="center" vertical="center" wrapText="1"/>
    </xf>
    <xf numFmtId="0" fontId="20" fillId="33" borderId="53" xfId="0" applyFont="1" applyFill="1" applyBorder="1" applyAlignment="1">
      <alignment horizontal="center" vertical="center"/>
    </xf>
    <xf numFmtId="0" fontId="20" fillId="0" borderId="53" xfId="0" applyFont="1" applyFill="1" applyBorder="1" applyAlignment="1">
      <alignment horizontal="center"/>
    </xf>
    <xf numFmtId="0" fontId="20" fillId="0" borderId="55" xfId="0" applyFont="1" applyFill="1" applyBorder="1" applyAlignment="1">
      <alignment horizontal="center" vertical="top" wrapText="1"/>
    </xf>
    <xf numFmtId="0" fontId="20" fillId="0" borderId="28" xfId="0" applyFont="1" applyFill="1" applyBorder="1" applyAlignment="1">
      <alignment horizontal="center" vertical="top" wrapText="1"/>
    </xf>
    <xf numFmtId="43" fontId="0" fillId="33" borderId="55" xfId="72" applyFont="1" applyFill="1" applyBorder="1"/>
    <xf numFmtId="43" fontId="0" fillId="0" borderId="55" xfId="72" applyFont="1" applyBorder="1"/>
    <xf numFmtId="0" fontId="20" fillId="0" borderId="0" xfId="0" applyFont="1" applyAlignment="1">
      <alignment horizontal="left" vertical="center"/>
    </xf>
    <xf numFmtId="0" fontId="20" fillId="0" borderId="55" xfId="0" applyFont="1" applyFill="1" applyBorder="1" applyAlignment="1">
      <alignment horizontal="center"/>
    </xf>
    <xf numFmtId="0" fontId="20" fillId="0" borderId="28" xfId="0" applyFont="1" applyFill="1" applyBorder="1" applyAlignment="1">
      <alignment horizontal="center"/>
    </xf>
    <xf numFmtId="43" fontId="0" fillId="0" borderId="55" xfId="0" applyNumberFormat="1" applyBorder="1"/>
    <xf numFmtId="43" fontId="0" fillId="33" borderId="55" xfId="0" applyNumberFormat="1" applyFill="1" applyBorder="1"/>
    <xf numFmtId="0" fontId="0" fillId="0" borderId="28" xfId="0" applyBorder="1" applyAlignment="1">
      <alignment horizontal="center"/>
    </xf>
    <xf numFmtId="0" fontId="69" fillId="0" borderId="0" xfId="0" applyFont="1"/>
    <xf numFmtId="0" fontId="20" fillId="0" borderId="10" xfId="0" applyFont="1" applyFill="1" applyBorder="1" applyAlignment="1">
      <alignment horizontal="center" vertical="center"/>
    </xf>
    <xf numFmtId="0" fontId="20" fillId="64" borderId="70" xfId="0" applyFont="1" applyFill="1" applyBorder="1"/>
    <xf numFmtId="0" fontId="20" fillId="0" borderId="25" xfId="0" applyFont="1" applyFill="1" applyBorder="1" applyAlignment="1">
      <alignment horizontal="center" vertical="center"/>
    </xf>
    <xf numFmtId="0" fontId="20" fillId="0" borderId="71" xfId="0" applyFont="1" applyFill="1" applyBorder="1" applyAlignment="1">
      <alignment horizontal="center" vertical="center" wrapText="1"/>
    </xf>
    <xf numFmtId="0" fontId="20" fillId="0" borderId="71" xfId="0" applyFont="1" applyFill="1" applyBorder="1" applyAlignment="1">
      <alignment horizontal="center" vertical="center"/>
    </xf>
    <xf numFmtId="0" fontId="20" fillId="0" borderId="27" xfId="0" applyFont="1" applyFill="1" applyBorder="1" applyAlignment="1">
      <alignment horizontal="center" vertical="center"/>
    </xf>
    <xf numFmtId="0" fontId="20" fillId="64" borderId="109" xfId="0" applyFont="1" applyFill="1" applyBorder="1"/>
    <xf numFmtId="0" fontId="69" fillId="0" borderId="109" xfId="0" applyFont="1" applyBorder="1"/>
    <xf numFmtId="0" fontId="69" fillId="0" borderId="17" xfId="0" applyFont="1" applyBorder="1"/>
    <xf numFmtId="0" fontId="69" fillId="0" borderId="70" xfId="0" applyFont="1" applyBorder="1" applyAlignment="1">
      <alignment horizontal="center"/>
    </xf>
    <xf numFmtId="0" fontId="69" fillId="0" borderId="70" xfId="0" applyFont="1" applyBorder="1"/>
    <xf numFmtId="0" fontId="69" fillId="64" borderId="109" xfId="0" applyFont="1" applyFill="1" applyBorder="1"/>
    <xf numFmtId="0" fontId="69" fillId="33" borderId="109" xfId="0" applyFont="1" applyFill="1" applyBorder="1"/>
    <xf numFmtId="0" fontId="69" fillId="34" borderId="109" xfId="0" applyFont="1" applyFill="1" applyBorder="1" applyAlignment="1">
      <alignment vertical="center"/>
    </xf>
    <xf numFmtId="43" fontId="69" fillId="33" borderId="109" xfId="72" applyFont="1" applyFill="1" applyBorder="1"/>
    <xf numFmtId="43" fontId="69" fillId="0" borderId="109" xfId="72" applyFont="1" applyBorder="1"/>
    <xf numFmtId="179" fontId="69" fillId="33" borderId="109" xfId="72" applyNumberFormat="1" applyFont="1" applyFill="1" applyBorder="1"/>
    <xf numFmtId="179" fontId="69" fillId="33" borderId="17" xfId="72" applyNumberFormat="1" applyFont="1" applyFill="1" applyBorder="1"/>
    <xf numFmtId="44" fontId="69" fillId="33" borderId="109" xfId="3" applyFont="1" applyFill="1" applyBorder="1"/>
    <xf numFmtId="186" fontId="69" fillId="33" borderId="109" xfId="3" applyNumberFormat="1" applyFont="1" applyFill="1" applyBorder="1"/>
    <xf numFmtId="44" fontId="69" fillId="0" borderId="109" xfId="3" applyNumberFormat="1" applyFont="1" applyBorder="1"/>
    <xf numFmtId="167" fontId="69" fillId="33" borderId="109" xfId="3" applyNumberFormat="1" applyFont="1" applyFill="1" applyBorder="1"/>
    <xf numFmtId="167" fontId="69" fillId="0" borderId="109" xfId="3" applyNumberFormat="1" applyFont="1" applyBorder="1"/>
    <xf numFmtId="167" fontId="69" fillId="0" borderId="17" xfId="3" applyNumberFormat="1" applyFont="1" applyBorder="1"/>
    <xf numFmtId="44" fontId="70" fillId="0" borderId="109" xfId="3" applyNumberFormat="1" applyFont="1" applyBorder="1"/>
    <xf numFmtId="167" fontId="70" fillId="33" borderId="109" xfId="3" applyNumberFormat="1" applyFont="1" applyFill="1" applyBorder="1"/>
    <xf numFmtId="167" fontId="70" fillId="0" borderId="109" xfId="3" applyNumberFormat="1" applyFont="1" applyBorder="1"/>
    <xf numFmtId="167" fontId="70" fillId="0" borderId="110" xfId="3" applyNumberFormat="1" applyFont="1" applyBorder="1"/>
    <xf numFmtId="44" fontId="71" fillId="0" borderId="109" xfId="3" applyNumberFormat="1" applyFont="1" applyBorder="1"/>
    <xf numFmtId="167" fontId="71" fillId="33" borderId="109" xfId="3" applyNumberFormat="1" applyFont="1" applyFill="1" applyBorder="1"/>
    <xf numFmtId="167" fontId="71" fillId="0" borderId="109" xfId="3" applyNumberFormat="1" applyFont="1" applyBorder="1"/>
    <xf numFmtId="167" fontId="71" fillId="0" borderId="17" xfId="3" applyNumberFormat="1" applyFont="1" applyBorder="1"/>
    <xf numFmtId="0" fontId="69" fillId="33" borderId="109" xfId="0" applyFont="1" applyFill="1" applyBorder="1" applyAlignment="1">
      <alignment wrapText="1"/>
    </xf>
    <xf numFmtId="44" fontId="69" fillId="0" borderId="109" xfId="3" applyNumberFormat="1" applyFont="1" applyBorder="1" applyAlignment="1">
      <alignment vertical="center"/>
    </xf>
    <xf numFmtId="167" fontId="69" fillId="33" borderId="109" xfId="3" applyNumberFormat="1" applyFont="1" applyFill="1" applyBorder="1" applyAlignment="1">
      <alignment vertical="center"/>
    </xf>
    <xf numFmtId="167" fontId="69" fillId="0" borderId="109" xfId="3" applyNumberFormat="1" applyFont="1" applyBorder="1" applyAlignment="1">
      <alignment vertical="center"/>
    </xf>
    <xf numFmtId="167" fontId="69" fillId="0" borderId="17" xfId="3" applyNumberFormat="1" applyFont="1" applyBorder="1" applyAlignment="1">
      <alignment vertical="center"/>
    </xf>
    <xf numFmtId="44" fontId="69" fillId="0" borderId="137" xfId="3" applyNumberFormat="1" applyFont="1" applyBorder="1"/>
    <xf numFmtId="167" fontId="69" fillId="0" borderId="137" xfId="3" applyNumberFormat="1" applyFont="1" applyBorder="1"/>
    <xf numFmtId="44" fontId="69" fillId="0" borderId="109" xfId="0" applyNumberFormat="1" applyFont="1" applyBorder="1"/>
    <xf numFmtId="0" fontId="69" fillId="0" borderId="138" xfId="0" applyFont="1" applyBorder="1"/>
    <xf numFmtId="0" fontId="20" fillId="0" borderId="71" xfId="0" applyFont="1" applyBorder="1"/>
    <xf numFmtId="0" fontId="69" fillId="0" borderId="71" xfId="0" applyFont="1" applyBorder="1"/>
    <xf numFmtId="43" fontId="69" fillId="0" borderId="71" xfId="0" applyNumberFormat="1" applyFont="1" applyBorder="1"/>
    <xf numFmtId="179" fontId="69" fillId="0" borderId="71" xfId="0" applyNumberFormat="1" applyFont="1" applyBorder="1"/>
    <xf numFmtId="44" fontId="69" fillId="0" borderId="71" xfId="0" applyNumberFormat="1" applyFont="1" applyBorder="1"/>
    <xf numFmtId="0" fontId="69" fillId="64" borderId="71" xfId="0" applyFont="1" applyFill="1" applyBorder="1"/>
    <xf numFmtId="167" fontId="69" fillId="0" borderId="71" xfId="0" applyNumberFormat="1" applyFont="1" applyBorder="1"/>
    <xf numFmtId="167" fontId="69" fillId="0" borderId="27" xfId="0" applyNumberFormat="1" applyFont="1" applyBorder="1"/>
    <xf numFmtId="0" fontId="20" fillId="0" borderId="0" xfId="0" applyFont="1" applyAlignment="1">
      <alignment horizontal="left" vertical="center" wrapText="1"/>
    </xf>
    <xf numFmtId="0" fontId="69" fillId="0" borderId="0" xfId="0" applyFont="1" applyAlignment="1">
      <alignment horizontal="left" vertical="center" wrapText="1"/>
    </xf>
    <xf numFmtId="0" fontId="72" fillId="62" borderId="0" xfId="0" applyFont="1" applyFill="1" applyAlignment="1" applyProtection="1">
      <alignment vertical="top" wrapText="1"/>
    </xf>
    <xf numFmtId="0" fontId="0" fillId="62" borderId="0" xfId="0" applyFill="1" applyBorder="1" applyProtection="1"/>
    <xf numFmtId="0" fontId="73" fillId="62" borderId="0" xfId="0" applyFont="1" applyFill="1" applyBorder="1" applyAlignment="1" applyProtection="1"/>
    <xf numFmtId="0" fontId="0" fillId="62" borderId="0" xfId="0" applyFill="1" applyBorder="1" applyAlignment="1" applyProtection="1">
      <alignment horizontal="left" indent="1"/>
    </xf>
    <xf numFmtId="0" fontId="29" fillId="62" borderId="0" xfId="0" applyFont="1" applyFill="1" applyBorder="1" applyAlignment="1" applyProtection="1"/>
    <xf numFmtId="0" fontId="0" fillId="0" borderId="0" xfId="0" applyProtection="1"/>
    <xf numFmtId="0" fontId="20" fillId="0" borderId="0" xfId="0" applyFont="1" applyAlignment="1" applyProtection="1">
      <alignment horizontal="right"/>
    </xf>
    <xf numFmtId="0" fontId="18" fillId="0" borderId="0" xfId="0" applyFont="1" applyAlignment="1" applyProtection="1">
      <alignment horizontal="right"/>
    </xf>
    <xf numFmtId="0" fontId="29" fillId="0" borderId="0" xfId="0" applyFont="1" applyAlignment="1" applyProtection="1">
      <alignment horizontal="center"/>
    </xf>
    <xf numFmtId="0" fontId="54" fillId="34" borderId="0" xfId="0" applyFont="1" applyFill="1" applyAlignment="1" applyProtection="1">
      <alignment horizontal="center"/>
    </xf>
    <xf numFmtId="0" fontId="18" fillId="0" borderId="0" xfId="0" applyFont="1" applyProtection="1"/>
    <xf numFmtId="0" fontId="20" fillId="0" borderId="0" xfId="0" applyFont="1" applyProtection="1"/>
    <xf numFmtId="179" fontId="20" fillId="33" borderId="55" xfId="72" applyNumberFormat="1" applyFont="1" applyFill="1" applyBorder="1" applyProtection="1">
      <protection locked="0"/>
    </xf>
    <xf numFmtId="0" fontId="20" fillId="0" borderId="0" xfId="0" applyFont="1" applyAlignment="1" applyProtection="1"/>
    <xf numFmtId="0" fontId="20" fillId="0" borderId="0" xfId="0" applyFont="1" applyAlignment="1" applyProtection="1">
      <alignment horizontal="center"/>
    </xf>
    <xf numFmtId="0" fontId="20" fillId="0" borderId="57" xfId="0" applyFont="1" applyBorder="1" applyAlignment="1" applyProtection="1">
      <alignment horizontal="center"/>
    </xf>
    <xf numFmtId="0" fontId="20" fillId="0" borderId="16" xfId="0" applyFont="1" applyBorder="1" applyAlignment="1" applyProtection="1">
      <alignment horizontal="center"/>
    </xf>
    <xf numFmtId="0" fontId="20" fillId="0" borderId="81" xfId="0" applyFont="1" applyBorder="1" applyAlignment="1" applyProtection="1">
      <alignment horizontal="center"/>
    </xf>
    <xf numFmtId="0" fontId="20" fillId="0" borderId="53" xfId="0" quotePrefix="1" applyFont="1" applyBorder="1" applyAlignment="1" applyProtection="1">
      <alignment horizontal="center"/>
    </xf>
    <xf numFmtId="0" fontId="20" fillId="0" borderId="22" xfId="0" quotePrefix="1" applyFont="1" applyBorder="1" applyAlignment="1" applyProtection="1">
      <alignment horizontal="center"/>
    </xf>
    <xf numFmtId="0" fontId="0" fillId="0" borderId="0" xfId="0" applyAlignment="1" applyProtection="1">
      <alignment vertical="top"/>
    </xf>
    <xf numFmtId="0" fontId="0" fillId="34" borderId="0" xfId="0" applyFill="1" applyAlignment="1" applyProtection="1">
      <alignment vertical="top"/>
      <protection locked="0"/>
    </xf>
    <xf numFmtId="0" fontId="0" fillId="0" borderId="0" xfId="0" applyFill="1" applyAlignment="1" applyProtection="1">
      <alignment vertical="top"/>
    </xf>
    <xf numFmtId="186" fontId="0" fillId="33" borderId="56" xfId="3" applyNumberFormat="1" applyFont="1" applyFill="1" applyBorder="1" applyAlignment="1" applyProtection="1">
      <alignment vertical="top"/>
      <protection locked="0"/>
    </xf>
    <xf numFmtId="0" fontId="0" fillId="0" borderId="56" xfId="0" applyFill="1" applyBorder="1" applyAlignment="1" applyProtection="1">
      <alignment vertical="center"/>
    </xf>
    <xf numFmtId="44" fontId="0" fillId="0" borderId="16" xfId="3" applyFont="1" applyBorder="1" applyAlignment="1" applyProtection="1">
      <alignment vertical="center"/>
    </xf>
    <xf numFmtId="0" fontId="0" fillId="0" borderId="0" xfId="0" applyAlignment="1" applyProtection="1">
      <alignment vertical="center"/>
    </xf>
    <xf numFmtId="186" fontId="0" fillId="33" borderId="56" xfId="3" applyNumberFormat="1" applyFont="1" applyFill="1" applyBorder="1" applyAlignment="1" applyProtection="1">
      <alignment vertical="center"/>
      <protection locked="0"/>
    </xf>
    <xf numFmtId="0" fontId="0" fillId="0" borderId="16" xfId="0" applyFill="1" applyBorder="1" applyAlignment="1" applyProtection="1">
      <alignment vertical="center"/>
    </xf>
    <xf numFmtId="44" fontId="0" fillId="0" borderId="56" xfId="0" applyNumberFormat="1" applyBorder="1" applyAlignment="1" applyProtection="1">
      <alignment vertical="center"/>
    </xf>
    <xf numFmtId="10" fontId="0" fillId="0" borderId="16" xfId="1" applyNumberFormat="1" applyFont="1" applyBorder="1" applyAlignment="1" applyProtection="1">
      <alignment vertical="center"/>
    </xf>
    <xf numFmtId="0" fontId="0" fillId="33" borderId="0" xfId="0" applyFill="1" applyAlignment="1" applyProtection="1">
      <alignment vertical="top"/>
    </xf>
    <xf numFmtId="0" fontId="0" fillId="0" borderId="0" xfId="0" applyAlignment="1" applyProtection="1">
      <alignment vertical="top" wrapText="1"/>
    </xf>
    <xf numFmtId="0" fontId="0" fillId="34" borderId="0" xfId="0" applyFill="1" applyAlignment="1" applyProtection="1">
      <alignment vertical="center"/>
      <protection locked="0"/>
    </xf>
    <xf numFmtId="0" fontId="0" fillId="33" borderId="0" xfId="0" applyFill="1" applyAlignment="1" applyProtection="1">
      <alignment vertical="top" wrapText="1"/>
      <protection locked="0"/>
    </xf>
    <xf numFmtId="0" fontId="0" fillId="33" borderId="0" xfId="0" applyFill="1" applyAlignment="1" applyProtection="1">
      <alignment vertical="top"/>
      <protection locked="0"/>
    </xf>
    <xf numFmtId="0" fontId="0" fillId="0" borderId="0" xfId="0" applyFill="1" applyProtection="1"/>
    <xf numFmtId="0" fontId="20" fillId="65" borderId="115" xfId="0" applyFont="1" applyFill="1" applyBorder="1" applyAlignment="1" applyProtection="1">
      <alignment vertical="top"/>
      <protection locked="0"/>
    </xf>
    <xf numFmtId="0" fontId="0" fillId="65" borderId="30" xfId="0" applyFill="1" applyBorder="1" applyAlignment="1" applyProtection="1">
      <alignment vertical="top"/>
    </xf>
    <xf numFmtId="0" fontId="0" fillId="65" borderId="30" xfId="0" applyFill="1" applyBorder="1" applyAlignment="1" applyProtection="1">
      <alignment vertical="top"/>
      <protection locked="0"/>
    </xf>
    <xf numFmtId="186" fontId="0" fillId="65" borderId="55" xfId="3" applyNumberFormat="1" applyFont="1" applyFill="1" applyBorder="1" applyAlignment="1" applyProtection="1">
      <alignment vertical="top"/>
      <protection locked="0"/>
    </xf>
    <xf numFmtId="0" fontId="0" fillId="65" borderId="55" xfId="0" applyFill="1" applyBorder="1" applyAlignment="1" applyProtection="1">
      <alignment vertical="center"/>
      <protection locked="0"/>
    </xf>
    <xf numFmtId="44" fontId="0" fillId="65" borderId="116" xfId="3" applyFont="1" applyFill="1" applyBorder="1" applyAlignment="1" applyProtection="1">
      <alignment vertical="center"/>
    </xf>
    <xf numFmtId="0" fontId="0" fillId="65" borderId="0" xfId="0" applyFill="1" applyAlignment="1" applyProtection="1">
      <alignment vertical="center"/>
    </xf>
    <xf numFmtId="186" fontId="0" fillId="65" borderId="55" xfId="3" applyNumberFormat="1" applyFont="1" applyFill="1" applyBorder="1" applyAlignment="1" applyProtection="1">
      <alignment vertical="center"/>
      <protection locked="0"/>
    </xf>
    <xf numFmtId="0" fontId="0" fillId="65" borderId="116" xfId="0" applyFill="1" applyBorder="1" applyAlignment="1" applyProtection="1">
      <alignment vertical="center"/>
      <protection locked="0"/>
    </xf>
    <xf numFmtId="44" fontId="20" fillId="65" borderId="55" xfId="0" applyNumberFormat="1" applyFont="1" applyFill="1" applyBorder="1" applyAlignment="1" applyProtection="1">
      <alignment vertical="center"/>
    </xf>
    <xf numFmtId="10" fontId="20" fillId="65" borderId="116" xfId="1" applyNumberFormat="1" applyFont="1" applyFill="1" applyBorder="1" applyAlignment="1" applyProtection="1">
      <alignment vertical="center"/>
    </xf>
    <xf numFmtId="0" fontId="18" fillId="33" borderId="0" xfId="0" applyFont="1" applyFill="1" applyAlignment="1" applyProtection="1">
      <alignment vertical="top" wrapText="1"/>
    </xf>
    <xf numFmtId="0" fontId="0" fillId="0" borderId="19" xfId="0" applyBorder="1" applyAlignment="1" applyProtection="1">
      <alignment vertical="center"/>
    </xf>
    <xf numFmtId="0" fontId="0" fillId="0" borderId="56" xfId="0" applyBorder="1" applyAlignment="1" applyProtection="1">
      <alignment vertical="center"/>
    </xf>
    <xf numFmtId="0" fontId="18" fillId="0" borderId="0" xfId="0" applyFont="1" applyAlignment="1" applyProtection="1">
      <alignment vertical="top"/>
    </xf>
    <xf numFmtId="186" fontId="0" fillId="35" borderId="56" xfId="3" applyNumberFormat="1" applyFont="1" applyFill="1" applyBorder="1" applyAlignment="1" applyProtection="1">
      <alignment vertical="top"/>
      <protection locked="0"/>
    </xf>
    <xf numFmtId="0" fontId="0" fillId="66" borderId="56" xfId="0" applyFill="1" applyBorder="1" applyAlignment="1" applyProtection="1">
      <alignment vertical="center"/>
    </xf>
    <xf numFmtId="186" fontId="0" fillId="35" borderId="56" xfId="3" applyNumberFormat="1" applyFont="1" applyFill="1" applyBorder="1" applyAlignment="1" applyProtection="1">
      <alignment vertical="center"/>
      <protection locked="0"/>
    </xf>
    <xf numFmtId="0" fontId="20" fillId="65" borderId="115" xfId="0" applyFont="1" applyFill="1" applyBorder="1" applyAlignment="1" applyProtection="1">
      <alignment vertical="top" wrapText="1"/>
    </xf>
    <xf numFmtId="0" fontId="0" fillId="65" borderId="30" xfId="0" applyFill="1" applyBorder="1" applyProtection="1"/>
    <xf numFmtId="0" fontId="0" fillId="65" borderId="55" xfId="0" applyFill="1" applyBorder="1" applyProtection="1"/>
    <xf numFmtId="0" fontId="0" fillId="65" borderId="55" xfId="0" applyFill="1" applyBorder="1" applyAlignment="1" applyProtection="1">
      <alignment vertical="center"/>
    </xf>
    <xf numFmtId="44" fontId="20" fillId="65" borderId="116" xfId="0" applyNumberFormat="1" applyFont="1" applyFill="1" applyBorder="1" applyAlignment="1" applyProtection="1">
      <alignment vertical="center"/>
    </xf>
    <xf numFmtId="0" fontId="0" fillId="65" borderId="116" xfId="0" applyFill="1" applyBorder="1" applyAlignment="1" applyProtection="1">
      <alignment vertical="center"/>
    </xf>
    <xf numFmtId="0" fontId="0" fillId="0" borderId="0" xfId="0" applyFill="1" applyAlignment="1" applyProtection="1">
      <alignment vertical="center"/>
    </xf>
    <xf numFmtId="1" fontId="0" fillId="66" borderId="56" xfId="0" applyNumberFormat="1" applyFill="1" applyBorder="1" applyAlignment="1" applyProtection="1">
      <alignment vertical="center"/>
    </xf>
    <xf numFmtId="1" fontId="0" fillId="66" borderId="16" xfId="0" applyNumberFormat="1" applyFill="1" applyBorder="1" applyAlignment="1" applyProtection="1">
      <alignment vertical="center"/>
    </xf>
    <xf numFmtId="0" fontId="0" fillId="0" borderId="0" xfId="0" applyAlignment="1" applyProtection="1">
      <alignment vertical="center" wrapText="1"/>
    </xf>
    <xf numFmtId="0" fontId="0" fillId="65" borderId="55" xfId="0" applyFill="1" applyBorder="1" applyAlignment="1" applyProtection="1">
      <alignment vertical="top"/>
    </xf>
    <xf numFmtId="0" fontId="20" fillId="65" borderId="0" xfId="0" applyFont="1" applyFill="1" applyAlignment="1" applyProtection="1">
      <alignment vertical="center"/>
    </xf>
    <xf numFmtId="0" fontId="20" fillId="65" borderId="55" xfId="0" applyFont="1" applyFill="1" applyBorder="1" applyAlignment="1" applyProtection="1">
      <alignment vertical="center"/>
    </xf>
    <xf numFmtId="0" fontId="20" fillId="65" borderId="116" xfId="0" applyFont="1" applyFill="1" applyBorder="1" applyAlignment="1" applyProtection="1">
      <alignment vertical="center"/>
    </xf>
    <xf numFmtId="186" fontId="1" fillId="33" borderId="56" xfId="3" applyNumberFormat="1" applyFill="1" applyBorder="1" applyAlignment="1" applyProtection="1">
      <alignment vertical="center"/>
      <protection locked="0"/>
    </xf>
    <xf numFmtId="44" fontId="1" fillId="0" borderId="16" xfId="3" applyBorder="1" applyAlignment="1" applyProtection="1">
      <alignment vertical="center"/>
    </xf>
    <xf numFmtId="10" fontId="1" fillId="0" borderId="16" xfId="1" applyNumberFormat="1" applyBorder="1" applyAlignment="1" applyProtection="1">
      <alignment vertical="center"/>
    </xf>
    <xf numFmtId="186" fontId="1" fillId="33" borderId="56" xfId="3" applyNumberFormat="1" applyFill="1" applyBorder="1" applyAlignment="1" applyProtection="1">
      <alignment vertical="top"/>
      <protection locked="0"/>
    </xf>
    <xf numFmtId="1" fontId="0" fillId="0" borderId="56" xfId="0" applyNumberFormat="1" applyFill="1" applyBorder="1" applyAlignment="1" applyProtection="1">
      <alignment vertical="center"/>
    </xf>
    <xf numFmtId="1" fontId="0" fillId="0" borderId="16" xfId="0" applyNumberFormat="1" applyFill="1" applyBorder="1" applyAlignment="1" applyProtection="1">
      <alignment vertical="center"/>
    </xf>
    <xf numFmtId="186" fontId="1" fillId="0" borderId="56" xfId="3" applyNumberFormat="1" applyFill="1" applyBorder="1" applyAlignment="1" applyProtection="1">
      <alignment vertical="top"/>
      <protection locked="0"/>
    </xf>
    <xf numFmtId="1" fontId="18" fillId="35" borderId="56" xfId="0" applyNumberFormat="1" applyFont="1" applyFill="1" applyBorder="1" applyAlignment="1" applyProtection="1">
      <alignment vertical="center"/>
    </xf>
    <xf numFmtId="0" fontId="18" fillId="0" borderId="0" xfId="2" applyFont="1" applyAlignment="1" applyProtection="1">
      <alignment vertical="top"/>
    </xf>
    <xf numFmtId="0" fontId="18" fillId="0" borderId="0" xfId="2" applyAlignment="1" applyProtection="1">
      <alignment vertical="top"/>
    </xf>
    <xf numFmtId="0" fontId="18" fillId="34" borderId="0" xfId="2" applyFill="1" applyAlignment="1" applyProtection="1">
      <alignment vertical="top"/>
      <protection locked="0"/>
    </xf>
    <xf numFmtId="0" fontId="18" fillId="0" borderId="0" xfId="2" applyFill="1" applyAlignment="1" applyProtection="1">
      <alignment vertical="top"/>
    </xf>
    <xf numFmtId="1" fontId="18" fillId="35" borderId="56" xfId="2" applyNumberFormat="1" applyFill="1" applyBorder="1" applyAlignment="1" applyProtection="1">
      <alignment vertical="center"/>
    </xf>
    <xf numFmtId="0" fontId="18" fillId="0" borderId="0" xfId="2" applyAlignment="1" applyProtection="1">
      <alignment vertical="center"/>
    </xf>
    <xf numFmtId="44" fontId="18" fillId="0" borderId="56" xfId="2" applyNumberFormat="1" applyBorder="1" applyAlignment="1" applyProtection="1">
      <alignment vertical="center"/>
    </xf>
    <xf numFmtId="0" fontId="18" fillId="67" borderId="67" xfId="0" applyFont="1" applyFill="1" applyBorder="1" applyProtection="1"/>
    <xf numFmtId="0" fontId="0" fillId="67" borderId="68" xfId="0" applyFill="1" applyBorder="1" applyAlignment="1" applyProtection="1">
      <alignment vertical="top"/>
    </xf>
    <xf numFmtId="0" fontId="0" fillId="67" borderId="68" xfId="0" applyFill="1" applyBorder="1" applyAlignment="1" applyProtection="1">
      <alignment vertical="top"/>
      <protection locked="0"/>
    </xf>
    <xf numFmtId="186" fontId="1" fillId="67" borderId="120" xfId="3" applyNumberFormat="1" applyFill="1" applyBorder="1" applyAlignment="1" applyProtection="1">
      <alignment vertical="top"/>
      <protection locked="0"/>
    </xf>
    <xf numFmtId="0" fontId="0" fillId="67" borderId="112" xfId="0" applyFill="1" applyBorder="1" applyAlignment="1" applyProtection="1">
      <alignment vertical="center"/>
      <protection locked="0"/>
    </xf>
    <xf numFmtId="44" fontId="1" fillId="67" borderId="68" xfId="3" applyFill="1" applyBorder="1" applyAlignment="1" applyProtection="1">
      <alignment vertical="center"/>
    </xf>
    <xf numFmtId="0" fontId="0" fillId="67" borderId="68" xfId="0" applyFill="1" applyBorder="1" applyAlignment="1" applyProtection="1">
      <alignment vertical="center"/>
    </xf>
    <xf numFmtId="0" fontId="0" fillId="67" borderId="120" xfId="0" applyFill="1" applyBorder="1" applyAlignment="1" applyProtection="1">
      <alignment vertical="center"/>
      <protection locked="0"/>
    </xf>
    <xf numFmtId="44" fontId="0" fillId="67" borderId="120" xfId="0" applyNumberFormat="1" applyFill="1" applyBorder="1" applyAlignment="1" applyProtection="1">
      <alignment vertical="center"/>
    </xf>
    <xf numFmtId="10" fontId="1" fillId="67" borderId="69" xfId="1" applyNumberFormat="1" applyFill="1" applyBorder="1" applyAlignment="1" applyProtection="1">
      <alignment vertical="center"/>
    </xf>
    <xf numFmtId="0" fontId="20" fillId="0" borderId="0" xfId="0" applyFont="1" applyFill="1" applyAlignment="1" applyProtection="1">
      <alignment vertical="top"/>
    </xf>
    <xf numFmtId="9" fontId="0" fillId="0" borderId="56" xfId="0" applyNumberFormat="1" applyFill="1" applyBorder="1" applyAlignment="1" applyProtection="1">
      <alignment vertical="top"/>
    </xf>
    <xf numFmtId="9" fontId="0" fillId="0" borderId="0" xfId="0" applyNumberFormat="1" applyFill="1" applyBorder="1" applyAlignment="1" applyProtection="1">
      <alignment vertical="center"/>
    </xf>
    <xf numFmtId="44" fontId="20" fillId="0" borderId="19" xfId="0" applyNumberFormat="1" applyFont="1" applyFill="1" applyBorder="1" applyAlignment="1" applyProtection="1">
      <alignment vertical="center"/>
    </xf>
    <xf numFmtId="0" fontId="20" fillId="0" borderId="56" xfId="0" applyFont="1" applyFill="1" applyBorder="1" applyAlignment="1" applyProtection="1">
      <alignment vertical="center"/>
    </xf>
    <xf numFmtId="9" fontId="20" fillId="0" borderId="56" xfId="0" applyNumberFormat="1" applyFont="1" applyFill="1" applyBorder="1" applyAlignment="1" applyProtection="1">
      <alignment vertical="center"/>
    </xf>
    <xf numFmtId="44" fontId="20" fillId="0" borderId="124" xfId="0" applyNumberFormat="1" applyFont="1" applyFill="1" applyBorder="1" applyAlignment="1" applyProtection="1">
      <alignment vertical="center"/>
    </xf>
    <xf numFmtId="0" fontId="20" fillId="0" borderId="0" xfId="0" applyFont="1" applyFill="1" applyBorder="1" applyAlignment="1" applyProtection="1">
      <alignment vertical="center"/>
    </xf>
    <xf numFmtId="44" fontId="20" fillId="0" borderId="56" xfId="0" applyNumberFormat="1" applyFont="1" applyFill="1" applyBorder="1" applyAlignment="1" applyProtection="1">
      <alignment vertical="center"/>
    </xf>
    <xf numFmtId="10" fontId="20" fillId="0" borderId="16" xfId="1" applyNumberFormat="1" applyFont="1" applyFill="1" applyBorder="1" applyAlignment="1" applyProtection="1">
      <alignment vertical="center"/>
    </xf>
    <xf numFmtId="0" fontId="18" fillId="0" borderId="0" xfId="0" applyFont="1" applyFill="1" applyAlignment="1" applyProtection="1">
      <alignment horizontal="left" vertical="top" indent="1"/>
    </xf>
    <xf numFmtId="9" fontId="0" fillId="0" borderId="56" xfId="0" applyNumberFormat="1" applyFill="1" applyBorder="1" applyAlignment="1" applyProtection="1">
      <alignment vertical="top"/>
      <protection locked="0"/>
    </xf>
    <xf numFmtId="0" fontId="0" fillId="0" borderId="0" xfId="0" applyFill="1" applyBorder="1" applyAlignment="1" applyProtection="1">
      <alignment vertical="center"/>
    </xf>
    <xf numFmtId="44" fontId="18" fillId="0" borderId="19" xfId="0" applyNumberFormat="1" applyFont="1" applyFill="1" applyBorder="1" applyAlignment="1" applyProtection="1">
      <alignment vertical="center"/>
    </xf>
    <xf numFmtId="0" fontId="18" fillId="0" borderId="56" xfId="0" applyFont="1" applyFill="1" applyBorder="1" applyAlignment="1" applyProtection="1">
      <alignment vertical="center"/>
    </xf>
    <xf numFmtId="9" fontId="18" fillId="0" borderId="56" xfId="0" applyNumberFormat="1" applyFont="1" applyFill="1" applyBorder="1" applyAlignment="1" applyProtection="1">
      <alignment vertical="center"/>
      <protection locked="0"/>
    </xf>
    <xf numFmtId="44" fontId="18" fillId="0" borderId="16" xfId="0" applyNumberFormat="1" applyFont="1" applyFill="1" applyBorder="1" applyAlignment="1" applyProtection="1">
      <alignment vertical="center"/>
    </xf>
    <xf numFmtId="0" fontId="18" fillId="0" borderId="0" xfId="0" applyFont="1" applyFill="1" applyBorder="1" applyAlignment="1" applyProtection="1">
      <alignment vertical="center"/>
    </xf>
    <xf numFmtId="44" fontId="18" fillId="0" borderId="56" xfId="0" applyNumberFormat="1" applyFont="1" applyFill="1" applyBorder="1" applyAlignment="1" applyProtection="1">
      <alignment vertical="center"/>
    </xf>
    <xf numFmtId="10" fontId="18" fillId="0" borderId="16" xfId="1" applyNumberFormat="1" applyFont="1" applyFill="1" applyBorder="1" applyAlignment="1" applyProtection="1">
      <alignment vertical="center"/>
    </xf>
    <xf numFmtId="0" fontId="20" fillId="0" borderId="0" xfId="0" applyFont="1" applyAlignment="1" applyProtection="1">
      <alignment horizontal="left" vertical="top" wrapText="1" indent="1"/>
    </xf>
    <xf numFmtId="0" fontId="0" fillId="0" borderId="56" xfId="0" applyFill="1" applyBorder="1" applyAlignment="1" applyProtection="1">
      <alignment vertical="top"/>
    </xf>
    <xf numFmtId="44" fontId="63" fillId="0" borderId="19" xfId="0" applyNumberFormat="1" applyFont="1" applyFill="1" applyBorder="1" applyAlignment="1" applyProtection="1">
      <alignment vertical="center"/>
    </xf>
    <xf numFmtId="44" fontId="63" fillId="0" borderId="16" xfId="0" applyNumberFormat="1" applyFont="1" applyFill="1" applyBorder="1" applyAlignment="1" applyProtection="1">
      <alignment vertical="center"/>
    </xf>
    <xf numFmtId="44" fontId="63" fillId="0" borderId="56" xfId="0" applyNumberFormat="1" applyFont="1" applyFill="1" applyBorder="1" applyAlignment="1" applyProtection="1">
      <alignment vertical="center"/>
    </xf>
    <xf numFmtId="10" fontId="63" fillId="0" borderId="16" xfId="1" applyNumberFormat="1" applyFont="1" applyFill="1" applyBorder="1" applyAlignment="1" applyProtection="1">
      <alignment vertical="center"/>
    </xf>
    <xf numFmtId="0" fontId="0" fillId="68" borderId="0" xfId="0" applyFill="1" applyAlignment="1" applyProtection="1">
      <alignment vertical="top"/>
    </xf>
    <xf numFmtId="0" fontId="0" fillId="68" borderId="53" xfId="0" applyFill="1" applyBorder="1" applyAlignment="1" applyProtection="1">
      <alignment vertical="top"/>
    </xf>
    <xf numFmtId="0" fontId="0" fillId="68" borderId="21" xfId="0" applyFill="1" applyBorder="1" applyAlignment="1" applyProtection="1">
      <alignment vertical="center"/>
    </xf>
    <xf numFmtId="44" fontId="20" fillId="68" borderId="82" xfId="0" applyNumberFormat="1" applyFont="1" applyFill="1" applyBorder="1" applyAlignment="1" applyProtection="1">
      <alignment vertical="center"/>
    </xf>
    <xf numFmtId="0" fontId="20" fillId="68" borderId="53" xfId="0" applyFont="1" applyFill="1" applyBorder="1" applyAlignment="1" applyProtection="1">
      <alignment vertical="center"/>
    </xf>
    <xf numFmtId="44" fontId="20" fillId="68" borderId="22" xfId="0" applyNumberFormat="1" applyFont="1" applyFill="1" applyBorder="1" applyAlignment="1" applyProtection="1">
      <alignment vertical="center"/>
    </xf>
    <xf numFmtId="0" fontId="20" fillId="68" borderId="21" xfId="0" applyFont="1" applyFill="1" applyBorder="1" applyAlignment="1" applyProtection="1">
      <alignment vertical="center"/>
    </xf>
    <xf numFmtId="44" fontId="20" fillId="68" borderId="53" xfId="0" applyNumberFormat="1" applyFont="1" applyFill="1" applyBorder="1" applyAlignment="1" applyProtection="1">
      <alignment vertical="center"/>
    </xf>
    <xf numFmtId="10" fontId="20" fillId="68" borderId="22" xfId="1" applyNumberFormat="1" applyFont="1" applyFill="1" applyBorder="1" applyAlignment="1" applyProtection="1">
      <alignment vertical="center"/>
    </xf>
    <xf numFmtId="0" fontId="18" fillId="67" borderId="67" xfId="2" applyFont="1" applyFill="1" applyBorder="1" applyProtection="1"/>
    <xf numFmtId="0" fontId="18" fillId="67" borderId="68" xfId="2" applyFill="1" applyBorder="1" applyAlignment="1" applyProtection="1">
      <alignment vertical="top"/>
    </xf>
    <xf numFmtId="0" fontId="18" fillId="67" borderId="68" xfId="2" applyFill="1" applyBorder="1" applyAlignment="1" applyProtection="1">
      <alignment vertical="top"/>
      <protection locked="0"/>
    </xf>
    <xf numFmtId="0" fontId="18" fillId="67" borderId="112" xfId="2" applyFill="1" applyBorder="1" applyAlignment="1" applyProtection="1">
      <alignment vertical="center"/>
      <protection locked="0"/>
    </xf>
    <xf numFmtId="0" fontId="18" fillId="67" borderId="68" xfId="2" applyFill="1" applyBorder="1" applyAlignment="1" applyProtection="1">
      <alignment vertical="center"/>
    </xf>
    <xf numFmtId="0" fontId="18" fillId="67" borderId="120" xfId="2" applyFill="1" applyBorder="1" applyAlignment="1" applyProtection="1">
      <alignment vertical="center"/>
      <protection locked="0"/>
    </xf>
    <xf numFmtId="44" fontId="18" fillId="67" borderId="120" xfId="2" applyNumberFormat="1" applyFill="1" applyBorder="1" applyAlignment="1" applyProtection="1">
      <alignment vertical="center"/>
    </xf>
    <xf numFmtId="0" fontId="20" fillId="0" borderId="0" xfId="2" applyFont="1" applyFill="1" applyAlignment="1" applyProtection="1">
      <alignment vertical="top"/>
    </xf>
    <xf numFmtId="9" fontId="18" fillId="0" borderId="56" xfId="2" applyNumberFormat="1" applyFill="1" applyBorder="1" applyAlignment="1" applyProtection="1">
      <alignment vertical="top"/>
    </xf>
    <xf numFmtId="9" fontId="18" fillId="0" borderId="0" xfId="2" applyNumberFormat="1" applyFill="1" applyBorder="1" applyAlignment="1" applyProtection="1">
      <alignment vertical="center"/>
    </xf>
    <xf numFmtId="44" fontId="20" fillId="0" borderId="19" xfId="2" applyNumberFormat="1" applyFont="1" applyFill="1" applyBorder="1" applyAlignment="1" applyProtection="1">
      <alignment vertical="center"/>
    </xf>
    <xf numFmtId="0" fontId="20" fillId="0" borderId="56" xfId="2" applyFont="1" applyFill="1" applyBorder="1" applyAlignment="1" applyProtection="1">
      <alignment vertical="center"/>
    </xf>
    <xf numFmtId="9" fontId="20" fillId="0" borderId="56" xfId="2" applyNumberFormat="1" applyFont="1" applyFill="1" applyBorder="1" applyAlignment="1" applyProtection="1">
      <alignment vertical="center"/>
    </xf>
    <xf numFmtId="44" fontId="20" fillId="0" borderId="124" xfId="2" applyNumberFormat="1" applyFont="1" applyFill="1" applyBorder="1" applyAlignment="1" applyProtection="1">
      <alignment vertical="center"/>
    </xf>
    <xf numFmtId="0" fontId="20" fillId="0" borderId="0" xfId="2" applyFont="1" applyFill="1" applyBorder="1" applyAlignment="1" applyProtection="1">
      <alignment vertical="center"/>
    </xf>
    <xf numFmtId="44" fontId="20" fillId="0" borderId="56" xfId="2" applyNumberFormat="1" applyFont="1" applyFill="1" applyBorder="1" applyAlignment="1" applyProtection="1">
      <alignment vertical="center"/>
    </xf>
    <xf numFmtId="0" fontId="18" fillId="0" borderId="0" xfId="2" applyFont="1" applyFill="1" applyAlignment="1" applyProtection="1">
      <alignment horizontal="left" vertical="top" indent="1"/>
    </xf>
    <xf numFmtId="9" fontId="18" fillId="0" borderId="56" xfId="2" applyNumberFormat="1" applyFill="1" applyBorder="1" applyAlignment="1" applyProtection="1">
      <alignment vertical="top"/>
      <protection locked="0"/>
    </xf>
    <xf numFmtId="44" fontId="18" fillId="0" borderId="19" xfId="2" applyNumberFormat="1" applyFont="1" applyFill="1" applyBorder="1" applyAlignment="1" applyProtection="1">
      <alignment vertical="center"/>
    </xf>
    <xf numFmtId="0" fontId="18" fillId="0" borderId="56" xfId="2" applyFont="1" applyFill="1" applyBorder="1" applyAlignment="1" applyProtection="1">
      <alignment vertical="center"/>
    </xf>
    <xf numFmtId="9" fontId="18" fillId="0" borderId="56" xfId="2" applyNumberFormat="1" applyFont="1" applyFill="1" applyBorder="1" applyAlignment="1" applyProtection="1">
      <alignment vertical="top"/>
      <protection locked="0"/>
    </xf>
    <xf numFmtId="9" fontId="18" fillId="0" borderId="56" xfId="2" applyNumberFormat="1" applyFont="1" applyFill="1" applyBorder="1" applyAlignment="1" applyProtection="1">
      <alignment vertical="center"/>
    </xf>
    <xf numFmtId="44" fontId="18" fillId="0" borderId="16" xfId="2" applyNumberFormat="1" applyFont="1" applyFill="1" applyBorder="1" applyAlignment="1" applyProtection="1">
      <alignment vertical="center"/>
    </xf>
    <xf numFmtId="0" fontId="18" fillId="0" borderId="0" xfId="2" applyFont="1" applyFill="1" applyBorder="1" applyAlignment="1" applyProtection="1">
      <alignment vertical="center"/>
    </xf>
    <xf numFmtId="44" fontId="18" fillId="0" borderId="56" xfId="2" applyNumberFormat="1" applyFont="1" applyFill="1" applyBorder="1" applyAlignment="1" applyProtection="1">
      <alignment vertical="center"/>
    </xf>
    <xf numFmtId="0" fontId="20" fillId="0" borderId="0" xfId="2" applyFont="1" applyAlignment="1" applyProtection="1">
      <alignment horizontal="left" vertical="top" wrapText="1" indent="1"/>
    </xf>
    <xf numFmtId="0" fontId="18" fillId="0" borderId="56" xfId="2" applyFill="1" applyBorder="1" applyAlignment="1" applyProtection="1">
      <alignment vertical="top"/>
    </xf>
    <xf numFmtId="0" fontId="18" fillId="0" borderId="0" xfId="2" applyFill="1" applyBorder="1" applyAlignment="1" applyProtection="1">
      <alignment vertical="center"/>
    </xf>
    <xf numFmtId="44" fontId="63" fillId="0" borderId="19" xfId="2" applyNumberFormat="1" applyFont="1" applyFill="1" applyBorder="1" applyAlignment="1" applyProtection="1">
      <alignment vertical="center"/>
    </xf>
    <xf numFmtId="44" fontId="63" fillId="0" borderId="16" xfId="2" applyNumberFormat="1" applyFont="1" applyFill="1" applyBorder="1" applyAlignment="1" applyProtection="1">
      <alignment vertical="center"/>
    </xf>
    <xf numFmtId="44" fontId="63" fillId="0" borderId="56" xfId="2" applyNumberFormat="1" applyFont="1" applyFill="1" applyBorder="1" applyAlignment="1" applyProtection="1">
      <alignment vertical="center"/>
    </xf>
    <xf numFmtId="0" fontId="18" fillId="68" borderId="0" xfId="2" applyFill="1" applyAlignment="1" applyProtection="1">
      <alignment vertical="top"/>
    </xf>
    <xf numFmtId="0" fontId="18" fillId="68" borderId="56" xfId="2" applyFill="1" applyBorder="1" applyAlignment="1" applyProtection="1">
      <alignment vertical="top"/>
    </xf>
    <xf numFmtId="0" fontId="18" fillId="68" borderId="0" xfId="2" applyFill="1" applyBorder="1" applyAlignment="1" applyProtection="1">
      <alignment vertical="center"/>
    </xf>
    <xf numFmtId="44" fontId="20" fillId="68" borderId="19" xfId="2" applyNumberFormat="1" applyFont="1" applyFill="1" applyBorder="1" applyAlignment="1" applyProtection="1">
      <alignment vertical="center"/>
    </xf>
    <xf numFmtId="0" fontId="20" fillId="68" borderId="56" xfId="2" applyFont="1" applyFill="1" applyBorder="1" applyAlignment="1" applyProtection="1">
      <alignment vertical="center"/>
    </xf>
    <xf numFmtId="44" fontId="20" fillId="68" borderId="16" xfId="2" applyNumberFormat="1" applyFont="1" applyFill="1" applyBorder="1" applyAlignment="1" applyProtection="1">
      <alignment vertical="center"/>
    </xf>
    <xf numFmtId="0" fontId="20" fillId="68" borderId="0" xfId="2" applyFont="1" applyFill="1" applyBorder="1" applyAlignment="1" applyProtection="1">
      <alignment vertical="center"/>
    </xf>
    <xf numFmtId="44" fontId="20" fillId="68" borderId="56" xfId="2" applyNumberFormat="1" applyFont="1" applyFill="1" applyBorder="1" applyAlignment="1" applyProtection="1">
      <alignment vertical="center"/>
    </xf>
    <xf numFmtId="10" fontId="20" fillId="68" borderId="16" xfId="1" applyNumberFormat="1" applyFont="1" applyFill="1" applyBorder="1" applyAlignment="1" applyProtection="1">
      <alignment vertical="center"/>
    </xf>
    <xf numFmtId="186" fontId="1" fillId="67" borderId="112" xfId="3" applyNumberFormat="1" applyFill="1" applyBorder="1" applyAlignment="1" applyProtection="1">
      <alignment vertical="top"/>
      <protection locked="0"/>
    </xf>
    <xf numFmtId="0" fontId="18" fillId="67" borderId="68" xfId="2" applyFill="1" applyBorder="1" applyAlignment="1" applyProtection="1">
      <alignment vertical="center"/>
      <protection locked="0"/>
    </xf>
    <xf numFmtId="44" fontId="1" fillId="67" borderId="139" xfId="3" applyFill="1" applyBorder="1" applyAlignment="1" applyProtection="1">
      <alignment vertical="center"/>
    </xf>
    <xf numFmtId="0" fontId="18" fillId="67" borderId="112" xfId="2" applyFill="1" applyBorder="1" applyAlignment="1" applyProtection="1">
      <alignment vertical="center"/>
    </xf>
    <xf numFmtId="44" fontId="1" fillId="67" borderId="120" xfId="3" applyFill="1" applyBorder="1" applyAlignment="1" applyProtection="1">
      <alignment vertical="center"/>
    </xf>
    <xf numFmtId="44" fontId="18" fillId="67" borderId="112" xfId="2" applyNumberFormat="1" applyFill="1" applyBorder="1" applyAlignment="1" applyProtection="1">
      <alignment vertical="center"/>
    </xf>
    <xf numFmtId="44" fontId="0" fillId="0" borderId="0" xfId="0" applyNumberFormat="1" applyProtection="1"/>
    <xf numFmtId="10" fontId="1" fillId="33" borderId="55" xfId="1" applyNumberFormat="1" applyFill="1" applyBorder="1" applyProtection="1">
      <protection locked="0"/>
    </xf>
    <xf numFmtId="10" fontId="1" fillId="33" borderId="0" xfId="1" applyNumberFormat="1" applyFill="1" applyBorder="1" applyProtection="1">
      <protection locked="0"/>
    </xf>
    <xf numFmtId="0" fontId="16" fillId="0" borderId="0" xfId="0" applyFont="1" applyProtection="1"/>
    <xf numFmtId="179" fontId="0" fillId="0" borderId="56" xfId="0" applyNumberFormat="1" applyFill="1" applyBorder="1" applyAlignment="1" applyProtection="1">
      <alignment vertical="center"/>
    </xf>
    <xf numFmtId="187" fontId="0" fillId="35" borderId="56" xfId="3" applyNumberFormat="1" applyFont="1" applyFill="1" applyBorder="1" applyAlignment="1" applyProtection="1">
      <alignment vertical="top"/>
      <protection locked="0"/>
    </xf>
    <xf numFmtId="187" fontId="0" fillId="35" borderId="56" xfId="3" applyNumberFormat="1" applyFont="1" applyFill="1" applyBorder="1" applyAlignment="1" applyProtection="1">
      <alignment vertical="center"/>
      <protection locked="0"/>
    </xf>
    <xf numFmtId="187" fontId="1" fillId="0" borderId="56" xfId="3" applyNumberFormat="1" applyFill="1" applyBorder="1" applyAlignment="1" applyProtection="1">
      <alignment vertical="top"/>
      <protection locked="0"/>
    </xf>
    <xf numFmtId="187" fontId="1" fillId="33" borderId="56" xfId="3" applyNumberFormat="1" applyFill="1" applyBorder="1" applyAlignment="1" applyProtection="1">
      <alignment vertical="top"/>
      <protection locked="0"/>
    </xf>
    <xf numFmtId="0" fontId="0" fillId="33" borderId="0" xfId="0" applyFill="1" applyAlignment="1" applyProtection="1">
      <alignment vertical="top" wrapText="1"/>
    </xf>
    <xf numFmtId="0" fontId="74" fillId="0" borderId="0" xfId="0" applyFont="1"/>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0" fillId="0" borderId="55" xfId="0" quotePrefix="1" applyBorder="1" applyAlignment="1">
      <alignment horizontal="center"/>
    </xf>
    <xf numFmtId="0" fontId="0" fillId="0" borderId="28" xfId="0" quotePrefix="1" applyBorder="1" applyAlignment="1">
      <alignment horizontal="center"/>
    </xf>
    <xf numFmtId="0" fontId="20" fillId="0" borderId="54" xfId="0" applyFont="1" applyBorder="1" applyAlignment="1">
      <alignment horizontal="center" vertical="top"/>
    </xf>
    <xf numFmtId="0" fontId="0" fillId="0" borderId="55" xfId="0" applyBorder="1" applyAlignment="1">
      <alignment vertical="top" wrapText="1"/>
    </xf>
    <xf numFmtId="0" fontId="0" fillId="33" borderId="55" xfId="0" applyFill="1" applyBorder="1" applyAlignment="1">
      <alignment horizontal="center" vertical="top"/>
    </xf>
    <xf numFmtId="167" fontId="0" fillId="33" borderId="55" xfId="128" applyNumberFormat="1" applyFont="1" applyFill="1" applyBorder="1" applyAlignment="1">
      <alignment vertical="top"/>
    </xf>
    <xf numFmtId="168" fontId="0" fillId="33" borderId="55" xfId="128" applyNumberFormat="1" applyFont="1" applyFill="1" applyBorder="1" applyAlignment="1">
      <alignment horizontal="center" vertical="top"/>
    </xf>
    <xf numFmtId="10" fontId="0" fillId="0" borderId="55" xfId="1" applyNumberFormat="1" applyFont="1" applyBorder="1" applyAlignment="1">
      <alignment vertical="top"/>
    </xf>
    <xf numFmtId="10" fontId="0" fillId="0" borderId="28" xfId="1" applyNumberFormat="1" applyFont="1" applyBorder="1" applyAlignment="1">
      <alignment vertical="top"/>
    </xf>
    <xf numFmtId="0" fontId="0" fillId="0" borderId="0" xfId="0" applyAlignment="1">
      <alignment vertical="top"/>
    </xf>
    <xf numFmtId="165" fontId="0" fillId="33" borderId="55" xfId="128" applyFont="1" applyFill="1" applyBorder="1" applyAlignment="1">
      <alignment vertical="top"/>
    </xf>
    <xf numFmtId="0" fontId="20" fillId="0" borderId="117" xfId="0" applyFont="1" applyBorder="1" applyAlignment="1">
      <alignment horizontal="center" vertical="top"/>
    </xf>
    <xf numFmtId="0" fontId="0" fillId="0" borderId="118" xfId="0" applyBorder="1" applyAlignment="1">
      <alignment vertical="top" wrapText="1"/>
    </xf>
    <xf numFmtId="167" fontId="0" fillId="33" borderId="118" xfId="128" applyNumberFormat="1" applyFont="1" applyFill="1" applyBorder="1" applyAlignment="1">
      <alignment vertical="top"/>
    </xf>
    <xf numFmtId="10" fontId="0" fillId="0" borderId="118" xfId="1" applyNumberFormat="1" applyFont="1" applyBorder="1" applyAlignment="1">
      <alignment vertical="top"/>
    </xf>
    <xf numFmtId="165" fontId="0" fillId="33" borderId="118" xfId="128" applyFont="1" applyFill="1" applyBorder="1" applyAlignment="1">
      <alignment vertical="top"/>
    </xf>
    <xf numFmtId="10" fontId="0" fillId="0" borderId="36" xfId="1" applyNumberFormat="1" applyFont="1" applyBorder="1" applyAlignment="1">
      <alignment vertical="top"/>
    </xf>
    <xf numFmtId="0" fontId="20" fillId="0" borderId="52" xfId="0" applyFont="1" applyBorder="1" applyAlignment="1">
      <alignment horizontal="center" vertical="top"/>
    </xf>
    <xf numFmtId="0" fontId="0" fillId="0" borderId="53" xfId="0" applyBorder="1" applyAlignment="1">
      <alignment vertical="top" wrapText="1"/>
    </xf>
    <xf numFmtId="0" fontId="0" fillId="61" borderId="53" xfId="0" applyFill="1" applyBorder="1" applyAlignment="1">
      <alignment vertical="top"/>
    </xf>
    <xf numFmtId="167" fontId="0" fillId="0" borderId="53" xfId="128" applyNumberFormat="1" applyFont="1" applyBorder="1" applyAlignment="1">
      <alignment vertical="top"/>
    </xf>
    <xf numFmtId="10" fontId="0" fillId="0" borderId="53" xfId="1" applyNumberFormat="1" applyFont="1" applyBorder="1" applyAlignment="1">
      <alignment vertical="top"/>
    </xf>
    <xf numFmtId="10" fontId="0" fillId="0" borderId="24" xfId="1" applyNumberFormat="1" applyFont="1" applyBorder="1" applyAlignment="1">
      <alignment vertical="top"/>
    </xf>
    <xf numFmtId="0" fontId="20" fillId="0" borderId="129" xfId="0" applyFont="1" applyBorder="1" applyAlignment="1">
      <alignment horizontal="center" vertical="top"/>
    </xf>
    <xf numFmtId="0" fontId="0" fillId="0" borderId="130" xfId="0" applyBorder="1" applyAlignment="1">
      <alignment vertical="top" wrapText="1"/>
    </xf>
    <xf numFmtId="0" fontId="0" fillId="61" borderId="130" xfId="0" applyFill="1" applyBorder="1" applyAlignment="1">
      <alignment vertical="top"/>
    </xf>
    <xf numFmtId="167" fontId="0" fillId="0" borderId="130" xfId="128" applyNumberFormat="1" applyFont="1" applyBorder="1" applyAlignment="1">
      <alignment vertical="top"/>
    </xf>
    <xf numFmtId="10" fontId="0" fillId="0" borderId="130" xfId="1" applyNumberFormat="1" applyFont="1" applyBorder="1" applyAlignment="1">
      <alignment vertical="top"/>
    </xf>
    <xf numFmtId="10" fontId="0" fillId="0" borderId="40" xfId="1" applyNumberFormat="1" applyFont="1" applyBorder="1" applyAlignment="1">
      <alignment vertical="top"/>
    </xf>
    <xf numFmtId="0" fontId="20" fillId="0" borderId="126" xfId="0" applyFont="1" applyBorder="1" applyAlignment="1">
      <alignment horizontal="center" vertical="top"/>
    </xf>
    <xf numFmtId="0" fontId="0" fillId="0" borderId="127" xfId="0" applyBorder="1" applyAlignment="1">
      <alignment vertical="top" wrapText="1"/>
    </xf>
    <xf numFmtId="0" fontId="0" fillId="61" borderId="127" xfId="0" applyFill="1" applyBorder="1" applyAlignment="1">
      <alignment vertical="top"/>
    </xf>
    <xf numFmtId="167" fontId="0" fillId="0" borderId="127" xfId="128" applyNumberFormat="1" applyFont="1" applyBorder="1" applyAlignment="1">
      <alignment vertical="top"/>
    </xf>
    <xf numFmtId="10" fontId="0" fillId="0" borderId="127" xfId="1" applyNumberFormat="1" applyFont="1" applyBorder="1" applyAlignment="1">
      <alignment vertical="top"/>
    </xf>
    <xf numFmtId="10" fontId="0" fillId="0" borderId="128" xfId="1" applyNumberFormat="1" applyFont="1" applyBorder="1" applyAlignment="1">
      <alignment vertical="top"/>
    </xf>
    <xf numFmtId="0" fontId="20" fillId="35" borderId="111" xfId="0" applyFont="1" applyFill="1" applyBorder="1" applyAlignment="1">
      <alignment horizontal="center" vertical="center" wrapText="1"/>
    </xf>
    <xf numFmtId="0" fontId="20" fillId="0" borderId="49" xfId="0" applyFont="1" applyBorder="1" applyAlignment="1">
      <alignment horizontal="center" vertical="top"/>
    </xf>
    <xf numFmtId="0" fontId="18" fillId="0" borderId="140" xfId="0" applyFont="1" applyBorder="1" applyAlignment="1">
      <alignment vertical="top" wrapText="1"/>
    </xf>
    <xf numFmtId="0" fontId="0" fillId="33" borderId="49" xfId="0" applyFill="1" applyBorder="1" applyAlignment="1">
      <alignment horizontal="right" vertical="center"/>
    </xf>
    <xf numFmtId="168" fontId="0" fillId="33" borderId="49" xfId="128" applyNumberFormat="1" applyFont="1" applyFill="1" applyBorder="1" applyAlignment="1">
      <alignment horizontal="right" vertical="center"/>
    </xf>
    <xf numFmtId="0" fontId="18" fillId="0" borderId="55" xfId="0" applyFont="1" applyBorder="1" applyAlignment="1">
      <alignment vertical="top" wrapText="1"/>
    </xf>
    <xf numFmtId="0" fontId="0" fillId="33" borderId="52" xfId="0" applyFill="1" applyBorder="1" applyAlignment="1">
      <alignment horizontal="right" vertical="center"/>
    </xf>
    <xf numFmtId="168" fontId="0" fillId="33" borderId="52" xfId="128" applyNumberFormat="1" applyFont="1" applyFill="1" applyBorder="1" applyAlignment="1">
      <alignment horizontal="right" vertical="center"/>
    </xf>
    <xf numFmtId="0" fontId="18" fillId="0" borderId="115" xfId="0" applyFont="1" applyBorder="1" applyAlignment="1">
      <alignment vertical="top" wrapText="1"/>
    </xf>
    <xf numFmtId="0" fontId="0" fillId="33" borderId="54" xfId="0" applyFill="1" applyBorder="1" applyAlignment="1">
      <alignment horizontal="right" vertical="center"/>
    </xf>
    <xf numFmtId="168" fontId="0" fillId="33" borderId="54" xfId="128" applyNumberFormat="1" applyFont="1" applyFill="1" applyBorder="1" applyAlignment="1">
      <alignment horizontal="right" vertical="center"/>
    </xf>
    <xf numFmtId="0" fontId="0" fillId="0" borderId="141" xfId="0" applyBorder="1" applyAlignment="1">
      <alignment vertical="top" wrapText="1"/>
    </xf>
    <xf numFmtId="0" fontId="0" fillId="33" borderId="117" xfId="0" applyFill="1" applyBorder="1" applyAlignment="1">
      <alignment horizontal="right" vertical="center"/>
    </xf>
    <xf numFmtId="168" fontId="0" fillId="33" borderId="117" xfId="128" applyNumberFormat="1" applyFont="1" applyFill="1" applyBorder="1" applyAlignment="1">
      <alignment horizontal="right" vertical="center"/>
    </xf>
    <xf numFmtId="0" fontId="28" fillId="0" borderId="0" xfId="0" quotePrefix="1" applyFont="1"/>
    <xf numFmtId="0" fontId="21" fillId="33" borderId="0" xfId="2" applyFont="1" applyFill="1" applyBorder="1" applyAlignment="1">
      <alignment horizontal="right" vertical="top"/>
    </xf>
    <xf numFmtId="0" fontId="21" fillId="33" borderId="0" xfId="0" applyFont="1" applyFill="1" applyBorder="1" applyAlignment="1">
      <alignment horizontal="right" vertical="top"/>
    </xf>
    <xf numFmtId="0" fontId="21" fillId="33" borderId="0" xfId="5" applyFont="1" applyFill="1" applyBorder="1" applyAlignment="1">
      <alignment horizontal="right" vertical="top"/>
    </xf>
    <xf numFmtId="0" fontId="20" fillId="0" borderId="0" xfId="0" applyFont="1" applyAlignment="1">
      <alignment horizontal="center"/>
    </xf>
    <xf numFmtId="0" fontId="20" fillId="0" borderId="49" xfId="0" applyFont="1" applyBorder="1" applyAlignment="1">
      <alignment vertical="center"/>
    </xf>
    <xf numFmtId="168" fontId="20" fillId="0" borderId="29" xfId="0" applyNumberFormat="1" applyFont="1" applyBorder="1"/>
    <xf numFmtId="168" fontId="0" fillId="33" borderId="61" xfId="3" applyNumberFormat="1" applyFont="1" applyFill="1" applyBorder="1"/>
    <xf numFmtId="168" fontId="0" fillId="0" borderId="116" xfId="3" applyNumberFormat="1" applyFont="1" applyBorder="1"/>
    <xf numFmtId="168" fontId="0" fillId="0" borderId="0" xfId="0" applyNumberFormat="1"/>
    <xf numFmtId="168" fontId="0" fillId="33" borderId="54" xfId="0" applyNumberFormat="1" applyFill="1" applyBorder="1"/>
    <xf numFmtId="168" fontId="0" fillId="33" borderId="53" xfId="3" applyNumberFormat="1" applyFont="1" applyFill="1" applyBorder="1"/>
    <xf numFmtId="168" fontId="0" fillId="33" borderId="55" xfId="3" applyNumberFormat="1" applyFont="1" applyFill="1" applyBorder="1"/>
    <xf numFmtId="168" fontId="0" fillId="33" borderId="28" xfId="3" applyNumberFormat="1" applyFont="1" applyFill="1" applyBorder="1"/>
    <xf numFmtId="168" fontId="18" fillId="33" borderId="54" xfId="0" applyNumberFormat="1" applyFont="1" applyFill="1" applyBorder="1"/>
    <xf numFmtId="168" fontId="0" fillId="33" borderId="129" xfId="0" applyNumberFormat="1" applyFill="1" applyBorder="1"/>
    <xf numFmtId="168" fontId="0" fillId="33" borderId="57" xfId="3" applyNumberFormat="1" applyFont="1" applyFill="1" applyBorder="1"/>
    <xf numFmtId="168" fontId="0" fillId="33" borderId="130" xfId="3" applyNumberFormat="1" applyFont="1" applyFill="1" applyBorder="1"/>
    <xf numFmtId="168" fontId="0" fillId="33" borderId="40" xfId="3" applyNumberFormat="1" applyFont="1" applyFill="1" applyBorder="1"/>
    <xf numFmtId="168" fontId="20" fillId="0" borderId="126" xfId="0" applyNumberFormat="1" applyFont="1" applyBorder="1"/>
    <xf numFmtId="168" fontId="0" fillId="0" borderId="59" xfId="3" applyNumberFormat="1" applyFont="1" applyBorder="1"/>
    <xf numFmtId="168" fontId="0" fillId="0" borderId="127" xfId="3" applyNumberFormat="1" applyFont="1" applyBorder="1"/>
    <xf numFmtId="168" fontId="0" fillId="0" borderId="128" xfId="3" applyNumberFormat="1" applyFont="1" applyBorder="1"/>
    <xf numFmtId="3" fontId="0" fillId="35" borderId="28" xfId="3" applyNumberFormat="1" applyFont="1" applyFill="1" applyBorder="1"/>
    <xf numFmtId="3" fontId="0" fillId="35" borderId="44" xfId="3" applyNumberFormat="1" applyFont="1" applyFill="1" applyBorder="1"/>
    <xf numFmtId="3" fontId="20" fillId="0" borderId="58" xfId="0" applyNumberFormat="1" applyFont="1" applyFill="1" applyBorder="1"/>
    <xf numFmtId="179" fontId="0" fillId="0" borderId="0" xfId="129" applyNumberFormat="1" applyFont="1"/>
    <xf numFmtId="3" fontId="0" fillId="0" borderId="0" xfId="0" applyNumberFormat="1"/>
    <xf numFmtId="0" fontId="18" fillId="0" borderId="0" xfId="0" applyFont="1" applyBorder="1" applyAlignment="1">
      <alignment wrapText="1"/>
    </xf>
    <xf numFmtId="0" fontId="20" fillId="0" borderId="0" xfId="5" applyFont="1" applyAlignment="1">
      <alignment horizontal="left"/>
    </xf>
    <xf numFmtId="0" fontId="21" fillId="0" borderId="0" xfId="130" applyFont="1" applyAlignment="1">
      <alignment horizontal="right" vertical="top"/>
    </xf>
    <xf numFmtId="15" fontId="21" fillId="33" borderId="0" xfId="5" applyNumberFormat="1" applyFont="1" applyFill="1" applyAlignment="1">
      <alignment horizontal="right" vertical="top"/>
    </xf>
    <xf numFmtId="0" fontId="18" fillId="0" borderId="0" xfId="5" applyFont="1"/>
    <xf numFmtId="0" fontId="18" fillId="0" borderId="111" xfId="5" applyFont="1" applyBorder="1"/>
    <xf numFmtId="0" fontId="20" fillId="35" borderId="124" xfId="5" applyFont="1" applyFill="1" applyBorder="1" applyAlignment="1">
      <alignment horizontal="center" vertical="center" wrapText="1"/>
    </xf>
    <xf numFmtId="0" fontId="20" fillId="0" borderId="124" xfId="5" applyFont="1" applyFill="1" applyBorder="1" applyAlignment="1">
      <alignment horizontal="center" vertical="center" wrapText="1"/>
    </xf>
    <xf numFmtId="0" fontId="20" fillId="0" borderId="14" xfId="5" applyFont="1" applyFill="1" applyBorder="1" applyAlignment="1">
      <alignment horizontal="center" vertical="center" wrapText="1"/>
    </xf>
    <xf numFmtId="0" fontId="18" fillId="0" borderId="55" xfId="5" applyFont="1" applyBorder="1"/>
    <xf numFmtId="43" fontId="18" fillId="33" borderId="55" xfId="131" applyNumberFormat="1" applyFont="1" applyFill="1" applyBorder="1" applyAlignment="1">
      <alignment horizontal="center"/>
    </xf>
    <xf numFmtId="43" fontId="18" fillId="33" borderId="55" xfId="131" applyNumberFormat="1" applyFont="1" applyFill="1" applyBorder="1"/>
    <xf numFmtId="43" fontId="18" fillId="0" borderId="55" xfId="131" applyNumberFormat="1" applyFont="1" applyBorder="1" applyAlignment="1">
      <alignment horizontal="center"/>
    </xf>
    <xf numFmtId="0" fontId="20" fillId="57" borderId="115" xfId="5" applyFont="1" applyFill="1" applyBorder="1" applyAlignment="1"/>
    <xf numFmtId="0" fontId="20" fillId="57" borderId="30" xfId="5" applyFont="1" applyFill="1" applyBorder="1" applyAlignment="1"/>
    <xf numFmtId="0" fontId="20" fillId="57" borderId="116" xfId="5" applyFont="1" applyFill="1" applyBorder="1" applyAlignment="1"/>
    <xf numFmtId="0" fontId="69" fillId="69" borderId="116" xfId="0" applyFont="1" applyFill="1" applyBorder="1"/>
    <xf numFmtId="167" fontId="18" fillId="33" borderId="55" xfId="132" applyNumberFormat="1" applyFont="1" applyFill="1" applyBorder="1"/>
    <xf numFmtId="167" fontId="18" fillId="0" borderId="55" xfId="132" applyNumberFormat="1" applyFont="1" applyBorder="1" applyAlignment="1">
      <alignment horizontal="center"/>
    </xf>
    <xf numFmtId="167" fontId="18" fillId="0" borderId="55" xfId="132" applyNumberFormat="1" applyFont="1" applyFill="1" applyBorder="1" applyAlignment="1">
      <alignment horizontal="center"/>
    </xf>
    <xf numFmtId="0" fontId="69" fillId="0" borderId="33" xfId="0" applyFont="1" applyBorder="1"/>
    <xf numFmtId="167" fontId="69" fillId="0" borderId="33" xfId="0" applyNumberFormat="1" applyFont="1" applyBorder="1"/>
    <xf numFmtId="0" fontId="69" fillId="0" borderId="0" xfId="0" applyFont="1" applyBorder="1"/>
    <xf numFmtId="0" fontId="69" fillId="0" borderId="0" xfId="0" applyFont="1" applyBorder="1" applyAlignment="1">
      <alignment horizontal="left"/>
    </xf>
    <xf numFmtId="0" fontId="69" fillId="0" borderId="0" xfId="0" applyFont="1" applyAlignment="1">
      <alignment horizontal="left"/>
    </xf>
    <xf numFmtId="0" fontId="20" fillId="0" borderId="21" xfId="2" applyFont="1" applyBorder="1" applyAlignment="1" applyProtection="1">
      <alignment horizontal="center" vertical="center"/>
    </xf>
    <xf numFmtId="166" fontId="20" fillId="0" borderId="0" xfId="129" quotePrefix="1" applyNumberFormat="1" applyFont="1" applyFill="1" applyBorder="1" applyAlignment="1" applyProtection="1">
      <alignment horizontal="center" vertical="center" wrapText="1"/>
    </xf>
    <xf numFmtId="176" fontId="20" fillId="0" borderId="0" xfId="129" quotePrefix="1" applyNumberFormat="1" applyFont="1" applyFill="1" applyBorder="1" applyAlignment="1" applyProtection="1">
      <alignment horizontal="center" vertical="center" wrapText="1"/>
    </xf>
    <xf numFmtId="176" fontId="0" fillId="0" borderId="0" xfId="129" applyNumberFormat="1" applyFont="1"/>
    <xf numFmtId="0" fontId="20" fillId="0" borderId="0" xfId="0" applyFont="1" applyAlignment="1">
      <alignment horizontal="center"/>
    </xf>
    <xf numFmtId="0" fontId="20" fillId="33" borderId="55" xfId="0" applyFont="1" applyFill="1" applyBorder="1" applyAlignment="1">
      <alignment horizontal="center" vertical="center"/>
    </xf>
    <xf numFmtId="0" fontId="0" fillId="0" borderId="54" xfId="0" applyFill="1" applyBorder="1"/>
    <xf numFmtId="176" fontId="0" fillId="33" borderId="55" xfId="133" applyNumberFormat="1" applyFont="1" applyFill="1" applyBorder="1" applyAlignment="1">
      <alignment vertical="top"/>
    </xf>
    <xf numFmtId="176" fontId="0" fillId="0" borderId="28" xfId="133" applyNumberFormat="1" applyFont="1" applyBorder="1" applyAlignment="1">
      <alignment vertical="top"/>
    </xf>
    <xf numFmtId="176" fontId="0" fillId="0" borderId="55" xfId="133" applyNumberFormat="1" applyFont="1" applyFill="1" applyBorder="1" applyAlignment="1">
      <alignment vertical="top"/>
    </xf>
    <xf numFmtId="176" fontId="0" fillId="0" borderId="28" xfId="133" applyNumberFormat="1" applyFont="1" applyFill="1" applyBorder="1" applyAlignment="1">
      <alignment vertical="top"/>
    </xf>
    <xf numFmtId="188" fontId="0" fillId="0" borderId="55" xfId="133" applyNumberFormat="1" applyFont="1" applyFill="1" applyBorder="1" applyAlignment="1">
      <alignment vertical="top"/>
    </xf>
    <xf numFmtId="188" fontId="0" fillId="0" borderId="28" xfId="133" applyNumberFormat="1" applyFont="1" applyFill="1" applyBorder="1" applyAlignment="1">
      <alignment vertical="top"/>
    </xf>
    <xf numFmtId="0" fontId="0" fillId="0" borderId="54" xfId="0" applyFill="1" applyBorder="1" applyAlignment="1">
      <alignment horizontal="center" vertical="top"/>
    </xf>
    <xf numFmtId="188" fontId="0" fillId="33" borderId="55" xfId="133" applyNumberFormat="1" applyFont="1" applyFill="1" applyBorder="1" applyAlignment="1">
      <alignment vertical="top"/>
    </xf>
    <xf numFmtId="188" fontId="0" fillId="0" borderId="28" xfId="133" applyNumberFormat="1" applyFont="1" applyBorder="1" applyAlignment="1">
      <alignment vertical="top"/>
    </xf>
    <xf numFmtId="0" fontId="0" fillId="0" borderId="117" xfId="0" applyBorder="1" applyAlignment="1">
      <alignment horizontal="center" vertical="top"/>
    </xf>
    <xf numFmtId="188" fontId="0" fillId="0" borderId="118" xfId="133" applyNumberFormat="1" applyFont="1" applyBorder="1" applyAlignment="1">
      <alignment vertical="top"/>
    </xf>
    <xf numFmtId="188" fontId="0" fillId="0" borderId="36" xfId="133" applyNumberFormat="1" applyFont="1" applyBorder="1" applyAlignment="1">
      <alignment vertical="top"/>
    </xf>
    <xf numFmtId="0" fontId="22" fillId="0" borderId="0" xfId="0" applyFont="1"/>
    <xf numFmtId="0" fontId="0" fillId="0" borderId="0" xfId="0" applyAlignment="1">
      <alignment horizontal="left" wrapText="1"/>
    </xf>
    <xf numFmtId="0" fontId="75" fillId="0" borderId="0" xfId="0" applyFont="1"/>
    <xf numFmtId="0" fontId="76" fillId="0" borderId="0" xfId="0" applyFont="1" applyAlignment="1" applyProtection="1">
      <alignment horizontal="right" vertical="center"/>
    </xf>
    <xf numFmtId="0" fontId="18" fillId="0" borderId="0" xfId="0" applyFont="1" applyAlignment="1" applyProtection="1">
      <alignment horizontal="right" vertical="center"/>
    </xf>
    <xf numFmtId="0" fontId="76" fillId="0" borderId="0" xfId="0" applyFont="1" applyAlignment="1" applyProtection="1">
      <alignment horizontal="right" vertical="center" indent="1"/>
    </xf>
    <xf numFmtId="0" fontId="18" fillId="0" borderId="0" xfId="0" applyFont="1" applyAlignment="1">
      <alignment horizontal="right" indent="1"/>
    </xf>
    <xf numFmtId="0" fontId="23" fillId="0" borderId="0" xfId="0" applyFont="1" applyFill="1"/>
    <xf numFmtId="0" fontId="76" fillId="0" borderId="0" xfId="0" applyFont="1" applyAlignment="1" applyProtection="1">
      <alignment horizontal="right" vertical="center" wrapText="1" indent="1"/>
    </xf>
    <xf numFmtId="0" fontId="76" fillId="0" borderId="0" xfId="0" applyFont="1" applyAlignment="1" applyProtection="1">
      <alignment horizontal="center" vertical="center" wrapText="1"/>
    </xf>
    <xf numFmtId="0" fontId="24" fillId="0" borderId="0" xfId="0" applyFont="1"/>
    <xf numFmtId="0" fontId="0" fillId="0" borderId="0" xfId="0" applyAlignment="1">
      <alignment wrapText="1"/>
    </xf>
    <xf numFmtId="0" fontId="77" fillId="0" borderId="0" xfId="0" applyFont="1" applyAlignment="1" applyProtection="1">
      <alignment horizontal="left" vertical="center" wrapText="1"/>
    </xf>
    <xf numFmtId="0" fontId="0" fillId="0" borderId="0" xfId="0" applyAlignment="1">
      <alignment horizontal="left"/>
    </xf>
    <xf numFmtId="0" fontId="18" fillId="0" borderId="0" xfId="0" applyFont="1" applyBorder="1" applyAlignment="1">
      <alignment horizontal="left" vertical="top" wrapText="1"/>
    </xf>
    <xf numFmtId="0" fontId="18" fillId="0" borderId="0" xfId="0" applyFont="1" applyAlignment="1">
      <alignment horizontal="left" wrapText="1"/>
    </xf>
    <xf numFmtId="0" fontId="0" fillId="34" borderId="61" xfId="0" applyFill="1" applyBorder="1"/>
    <xf numFmtId="0" fontId="0" fillId="0" borderId="61" xfId="0" applyBorder="1"/>
    <xf numFmtId="0" fontId="0" fillId="33" borderId="143" xfId="0" applyFill="1" applyBorder="1" applyAlignment="1" applyProtection="1">
      <alignment vertical="center"/>
      <protection locked="0"/>
    </xf>
    <xf numFmtId="0" fontId="0" fillId="33" borderId="144" xfId="0" applyFill="1" applyBorder="1" applyAlignment="1" applyProtection="1">
      <alignment vertical="center"/>
      <protection locked="0"/>
    </xf>
    <xf numFmtId="0" fontId="18" fillId="0" borderId="15" xfId="0" applyFont="1" applyBorder="1" applyAlignment="1">
      <alignment horizontal="left" vertical="top" wrapText="1"/>
    </xf>
    <xf numFmtId="0" fontId="79" fillId="0" borderId="0" xfId="134"/>
    <xf numFmtId="0" fontId="0" fillId="0" borderId="0" xfId="0" applyAlignment="1">
      <alignment horizontal="center"/>
    </xf>
    <xf numFmtId="0" fontId="18" fillId="0" borderId="0" xfId="0" applyFont="1" applyBorder="1" applyAlignment="1">
      <alignment horizontal="center" vertical="top" wrapText="1"/>
    </xf>
    <xf numFmtId="0" fontId="0" fillId="0" borderId="70" xfId="0" applyBorder="1" applyAlignment="1">
      <alignment horizontal="center"/>
    </xf>
    <xf numFmtId="0" fontId="0" fillId="0" borderId="70" xfId="0" applyBorder="1"/>
    <xf numFmtId="0" fontId="0" fillId="0" borderId="13" xfId="0" applyBorder="1"/>
    <xf numFmtId="0" fontId="16" fillId="0" borderId="61" xfId="0" applyFont="1" applyBorder="1"/>
    <xf numFmtId="0" fontId="16" fillId="0" borderId="71" xfId="0" applyFont="1" applyBorder="1" applyAlignment="1">
      <alignment horizontal="center"/>
    </xf>
    <xf numFmtId="0" fontId="81" fillId="0" borderId="71" xfId="0" applyFont="1" applyBorder="1" applyAlignment="1">
      <alignment horizontal="center"/>
    </xf>
    <xf numFmtId="0" fontId="81" fillId="0" borderId="27" xfId="0" applyFont="1" applyBorder="1" applyAlignment="1">
      <alignment horizontal="center"/>
    </xf>
    <xf numFmtId="0" fontId="81" fillId="0" borderId="61" xfId="0" applyFont="1" applyBorder="1" applyAlignment="1">
      <alignment horizontal="center"/>
    </xf>
    <xf numFmtId="0" fontId="0" fillId="0" borderId="109" xfId="0" applyBorder="1" applyAlignment="1">
      <alignment horizontal="center"/>
    </xf>
    <xf numFmtId="0" fontId="16" fillId="0" borderId="17" xfId="0" applyFont="1" applyFill="1" applyBorder="1"/>
    <xf numFmtId="0" fontId="16" fillId="0" borderId="109" xfId="0" applyFont="1" applyFill="1" applyBorder="1"/>
    <xf numFmtId="0" fontId="16" fillId="0" borderId="109" xfId="0" applyFont="1" applyFill="1" applyBorder="1" applyAlignment="1">
      <alignment horizontal="center"/>
    </xf>
    <xf numFmtId="0" fontId="0" fillId="0" borderId="35" xfId="0" applyBorder="1" applyAlignment="1">
      <alignment horizontal="center"/>
    </xf>
    <xf numFmtId="0" fontId="0" fillId="0" borderId="31" xfId="0" applyFill="1" applyBorder="1"/>
    <xf numFmtId="0" fontId="0" fillId="0" borderId="35" xfId="0" applyFill="1" applyBorder="1"/>
    <xf numFmtId="0" fontId="0" fillId="0" borderId="35" xfId="0" applyFill="1" applyBorder="1" applyAlignment="1">
      <alignment horizontal="center"/>
    </xf>
    <xf numFmtId="169" fontId="0" fillId="0" borderId="35" xfId="1" applyNumberFormat="1" applyFont="1" applyFill="1" applyBorder="1" applyAlignment="1">
      <alignment horizontal="center"/>
    </xf>
    <xf numFmtId="0" fontId="0" fillId="0" borderId="35" xfId="0" quotePrefix="1" applyFill="1" applyBorder="1" applyAlignment="1">
      <alignment horizontal="center"/>
    </xf>
    <xf numFmtId="0" fontId="0" fillId="0" borderId="109" xfId="0" applyFill="1" applyBorder="1" applyAlignment="1">
      <alignment horizontal="center"/>
    </xf>
    <xf numFmtId="0" fontId="0" fillId="0" borderId="17" xfId="0" applyFill="1" applyBorder="1"/>
    <xf numFmtId="0" fontId="0" fillId="0" borderId="109" xfId="0" applyFill="1" applyBorder="1"/>
    <xf numFmtId="0" fontId="0" fillId="0" borderId="109" xfId="0" quotePrefix="1" applyFill="1" applyBorder="1" applyAlignment="1">
      <alignment horizontal="center"/>
    </xf>
    <xf numFmtId="169" fontId="0" fillId="0" borderId="146" xfId="1" applyNumberFormat="1" applyFont="1" applyFill="1" applyBorder="1" applyAlignment="1">
      <alignment horizontal="center"/>
    </xf>
    <xf numFmtId="17" fontId="0" fillId="0" borderId="109" xfId="0" quotePrefix="1" applyNumberFormat="1" applyFill="1" applyBorder="1" applyAlignment="1">
      <alignment horizontal="center"/>
    </xf>
    <xf numFmtId="0" fontId="0" fillId="0" borderId="146" xfId="0" quotePrefix="1" applyFill="1" applyBorder="1" applyAlignment="1">
      <alignment horizontal="center"/>
    </xf>
    <xf numFmtId="17" fontId="0" fillId="0" borderId="35" xfId="0" quotePrefix="1" applyNumberFormat="1" applyFill="1" applyBorder="1" applyAlignment="1">
      <alignment horizontal="center"/>
    </xf>
    <xf numFmtId="16" fontId="0" fillId="0" borderId="35" xfId="0" quotePrefix="1" applyNumberFormat="1" applyFill="1" applyBorder="1" applyAlignment="1">
      <alignment horizontal="center"/>
    </xf>
    <xf numFmtId="16" fontId="0" fillId="0" borderId="35" xfId="0" applyNumberFormat="1" applyFill="1" applyBorder="1" applyAlignment="1">
      <alignment horizontal="center"/>
    </xf>
    <xf numFmtId="0" fontId="0" fillId="0" borderId="71" xfId="0" applyBorder="1" applyAlignment="1">
      <alignment horizontal="center"/>
    </xf>
    <xf numFmtId="0" fontId="0" fillId="0" borderId="27" xfId="0" applyBorder="1"/>
    <xf numFmtId="0" fontId="0" fillId="0" borderId="71" xfId="0" applyBorder="1"/>
    <xf numFmtId="0" fontId="76" fillId="0" borderId="0" xfId="0" applyFont="1" applyAlignment="1" applyProtection="1">
      <alignment horizontal="left" vertical="center" wrapText="1"/>
    </xf>
    <xf numFmtId="0" fontId="76" fillId="0" borderId="145" xfId="0" applyFont="1" applyBorder="1" applyAlignment="1" applyProtection="1">
      <alignment horizontal="left" vertical="center" wrapText="1"/>
    </xf>
    <xf numFmtId="0" fontId="76" fillId="0" borderId="0" xfId="0" applyFont="1" applyAlignment="1" applyProtection="1">
      <alignment horizontal="right" vertical="center" wrapText="1" indent="1"/>
    </xf>
    <xf numFmtId="0" fontId="76" fillId="0" borderId="0" xfId="0" applyFont="1" applyAlignment="1" applyProtection="1">
      <alignment horizontal="right" wrapText="1" indent="1"/>
    </xf>
    <xf numFmtId="0" fontId="19" fillId="0" borderId="0" xfId="0" applyFont="1" applyAlignment="1">
      <alignment horizontal="center" vertical="top"/>
    </xf>
    <xf numFmtId="0" fontId="0" fillId="0" borderId="0" xfId="0" applyAlignment="1">
      <alignment horizontal="left" wrapText="1"/>
    </xf>
    <xf numFmtId="0" fontId="18" fillId="0" borderId="0" xfId="0" applyFont="1" applyAlignment="1">
      <alignment horizontal="left" vertical="top"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62"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8" fillId="0" borderId="72" xfId="0" applyFont="1" applyFill="1" applyBorder="1" applyAlignment="1">
      <alignment vertical="center" wrapText="1"/>
    </xf>
    <xf numFmtId="0" fontId="20" fillId="0" borderId="63"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20" fillId="0" borderId="65" xfId="0" applyFont="1" applyFill="1" applyBorder="1" applyAlignment="1">
      <alignment horizontal="center" vertical="center" wrapText="1"/>
    </xf>
    <xf numFmtId="0" fontId="20" fillId="0" borderId="67" xfId="0" applyFont="1" applyFill="1" applyBorder="1" applyAlignment="1">
      <alignment horizontal="center" vertical="center" wrapText="1"/>
    </xf>
    <xf numFmtId="0" fontId="20" fillId="0" borderId="68" xfId="0" applyFont="1" applyFill="1" applyBorder="1" applyAlignment="1">
      <alignment horizontal="center" vertical="center" wrapText="1"/>
    </xf>
    <xf numFmtId="0" fontId="20" fillId="0" borderId="69"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71" xfId="0" applyFont="1" applyFill="1" applyBorder="1" applyAlignment="1">
      <alignment horizontal="center" vertical="center" wrapText="1"/>
    </xf>
    <xf numFmtId="0" fontId="31" fillId="33" borderId="19" xfId="0" applyFont="1" applyFill="1" applyBorder="1" applyAlignment="1">
      <alignment horizontal="left" vertical="top" wrapText="1"/>
    </xf>
    <xf numFmtId="0" fontId="31" fillId="33" borderId="0" xfId="0" applyFont="1" applyFill="1" applyBorder="1" applyAlignment="1">
      <alignment horizontal="left" vertical="top"/>
    </xf>
    <xf numFmtId="0" fontId="31" fillId="33" borderId="16" xfId="0" applyFont="1" applyFill="1" applyBorder="1" applyAlignment="1">
      <alignment horizontal="left" vertical="top"/>
    </xf>
    <xf numFmtId="0" fontId="31" fillId="33" borderId="82" xfId="0" applyFont="1" applyFill="1" applyBorder="1" applyAlignment="1">
      <alignment horizontal="left" vertical="top"/>
    </xf>
    <xf numFmtId="0" fontId="31" fillId="33" borderId="21" xfId="0" applyFont="1" applyFill="1" applyBorder="1" applyAlignment="1">
      <alignment horizontal="left" vertical="top"/>
    </xf>
    <xf numFmtId="0" fontId="31" fillId="33" borderId="22" xfId="0" applyFont="1" applyFill="1" applyBorder="1" applyAlignment="1">
      <alignment horizontal="left" vertical="top"/>
    </xf>
    <xf numFmtId="0" fontId="31" fillId="33" borderId="19" xfId="0" applyFont="1" applyFill="1" applyBorder="1" applyAlignment="1">
      <alignment horizontal="left" vertical="top"/>
    </xf>
    <xf numFmtId="0" fontId="23" fillId="0" borderId="61"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29" fillId="0" borderId="0" xfId="125" applyFont="1" applyAlignment="1">
      <alignment horizontal="center"/>
    </xf>
    <xf numFmtId="0" fontId="19" fillId="0" borderId="10" xfId="125" applyFont="1" applyBorder="1" applyAlignment="1">
      <alignment horizontal="center"/>
    </xf>
    <xf numFmtId="0" fontId="19" fillId="0" borderId="11" xfId="125" applyFont="1" applyBorder="1" applyAlignment="1">
      <alignment horizontal="center"/>
    </xf>
    <xf numFmtId="0" fontId="19" fillId="0" borderId="13" xfId="125" applyFont="1" applyBorder="1" applyAlignment="1">
      <alignment horizontal="center"/>
    </xf>
    <xf numFmtId="0" fontId="19" fillId="0" borderId="25" xfId="125" applyFont="1" applyBorder="1" applyAlignment="1">
      <alignment horizontal="center"/>
    </xf>
    <xf numFmtId="0" fontId="19" fillId="0" borderId="26" xfId="125" applyFont="1" applyBorder="1" applyAlignment="1">
      <alignment horizontal="center"/>
    </xf>
    <xf numFmtId="0" fontId="19" fillId="0" borderId="27" xfId="125" applyFont="1" applyBorder="1" applyAlignment="1">
      <alignment horizontal="center"/>
    </xf>
    <xf numFmtId="0" fontId="19" fillId="0" borderId="70" xfId="125" applyFont="1" applyBorder="1" applyAlignment="1">
      <alignment horizontal="center"/>
    </xf>
    <xf numFmtId="0" fontId="19" fillId="0" borderId="71" xfId="125" applyFont="1" applyBorder="1" applyAlignment="1">
      <alignment horizontal="center"/>
    </xf>
    <xf numFmtId="178" fontId="29" fillId="0" borderId="0" xfId="125" applyNumberFormat="1" applyFont="1" applyAlignment="1">
      <alignment horizontal="center"/>
    </xf>
    <xf numFmtId="0" fontId="76" fillId="0" borderId="0" xfId="0" applyFont="1" applyAlignment="1">
      <alignment horizontal="center"/>
    </xf>
    <xf numFmtId="0" fontId="80" fillId="0" borderId="0" xfId="0" applyFont="1" applyBorder="1" applyAlignment="1">
      <alignment horizontal="center"/>
    </xf>
    <xf numFmtId="0" fontId="80" fillId="0" borderId="26" xfId="0" applyFont="1" applyBorder="1" applyAlignment="1">
      <alignment horizontal="center"/>
    </xf>
    <xf numFmtId="0" fontId="16" fillId="0" borderId="10" xfId="0" applyFont="1" applyBorder="1" applyAlignment="1">
      <alignment horizontal="center"/>
    </xf>
    <xf numFmtId="0" fontId="16" fillId="0" borderId="13" xfId="0" applyFont="1" applyBorder="1" applyAlignment="1">
      <alignment horizontal="center"/>
    </xf>
    <xf numFmtId="0" fontId="19" fillId="0" borderId="0" xfId="0" applyFont="1" applyAlignment="1">
      <alignment horizontal="center"/>
    </xf>
    <xf numFmtId="0" fontId="20" fillId="62" borderId="111" xfId="0" applyFont="1" applyFill="1" applyBorder="1" applyAlignment="1">
      <alignment vertical="center"/>
    </xf>
    <xf numFmtId="0" fontId="20" fillId="62" borderId="126" xfId="0" applyFont="1" applyFill="1" applyBorder="1" applyAlignment="1">
      <alignment vertical="center"/>
    </xf>
    <xf numFmtId="0" fontId="20" fillId="62" borderId="124" xfId="0" applyFont="1" applyFill="1" applyBorder="1" applyAlignment="1">
      <alignment vertical="center"/>
    </xf>
    <xf numFmtId="0" fontId="20" fillId="62" borderId="127" xfId="0" applyFont="1" applyFill="1" applyBorder="1" applyAlignment="1">
      <alignment vertical="center"/>
    </xf>
    <xf numFmtId="0" fontId="19" fillId="0" borderId="0" xfId="2" applyFont="1" applyAlignment="1">
      <alignment horizontal="center" vertical="center"/>
    </xf>
    <xf numFmtId="0" fontId="20" fillId="0" borderId="0" xfId="2" applyFont="1" applyAlignment="1">
      <alignment horizontal="center" vertical="center"/>
    </xf>
    <xf numFmtId="0" fontId="19" fillId="0" borderId="0" xfId="2" applyFont="1" applyAlignment="1">
      <alignment horizontal="center"/>
    </xf>
    <xf numFmtId="0" fontId="20" fillId="62" borderId="111" xfId="2" applyFont="1" applyFill="1" applyBorder="1" applyAlignment="1">
      <alignment vertical="center"/>
    </xf>
    <xf numFmtId="0" fontId="20" fillId="62" borderId="126" xfId="2" applyFont="1" applyFill="1" applyBorder="1" applyAlignment="1">
      <alignment vertical="center"/>
    </xf>
    <xf numFmtId="0" fontId="20" fillId="62" borderId="124" xfId="2" applyFont="1" applyFill="1" applyBorder="1" applyAlignment="1">
      <alignment vertical="center"/>
    </xf>
    <xf numFmtId="0" fontId="20" fillId="62" borderId="127" xfId="2" applyFont="1" applyFill="1" applyBorder="1" applyAlignment="1">
      <alignment vertical="center"/>
    </xf>
    <xf numFmtId="0" fontId="20" fillId="62" borderId="70" xfId="2" applyFont="1" applyFill="1" applyBorder="1" applyAlignment="1">
      <alignment horizontal="center" vertical="center" wrapText="1"/>
    </xf>
    <xf numFmtId="0" fontId="18" fillId="0" borderId="71" xfId="2" applyBorder="1" applyAlignment="1">
      <alignment horizontal="center" wrapText="1"/>
    </xf>
    <xf numFmtId="0" fontId="20" fillId="62" borderId="71" xfId="2" applyFont="1" applyFill="1" applyBorder="1" applyAlignment="1">
      <alignment horizontal="center" vertical="center" wrapText="1"/>
    </xf>
    <xf numFmtId="0" fontId="20" fillId="0" borderId="25" xfId="2" applyFont="1" applyBorder="1" applyAlignment="1">
      <alignment horizontal="left" vertical="center" wrapText="1"/>
    </xf>
    <xf numFmtId="0" fontId="20" fillId="0" borderId="26" xfId="2" applyFont="1" applyBorder="1" applyAlignment="1">
      <alignment horizontal="left" vertical="center" wrapText="1"/>
    </xf>
    <xf numFmtId="0" fontId="19" fillId="0" borderId="0" xfId="2" applyFont="1" applyAlignment="1">
      <alignment horizontal="center" vertical="center" wrapText="1"/>
    </xf>
    <xf numFmtId="0" fontId="18" fillId="0" borderId="0" xfId="2" applyAlignment="1">
      <alignment horizontal="center" vertical="top" wrapText="1"/>
    </xf>
    <xf numFmtId="0" fontId="20" fillId="0" borderId="10" xfId="2" applyFont="1" applyFill="1" applyBorder="1" applyAlignment="1">
      <alignment vertical="center" wrapText="1"/>
    </xf>
    <xf numFmtId="0" fontId="20" fillId="0" borderId="11" xfId="2" applyFont="1" applyFill="1" applyBorder="1" applyAlignment="1">
      <alignment vertical="center" wrapText="1"/>
    </xf>
    <xf numFmtId="0" fontId="20" fillId="0" borderId="13" xfId="2" applyFont="1" applyFill="1" applyBorder="1" applyAlignment="1">
      <alignment vertical="center" wrapText="1"/>
    </xf>
    <xf numFmtId="0" fontId="20" fillId="0" borderId="15" xfId="2" applyFont="1" applyFill="1" applyBorder="1" applyAlignment="1">
      <alignment vertical="center" wrapText="1"/>
    </xf>
    <xf numFmtId="0" fontId="20" fillId="0" borderId="0" xfId="2" applyFont="1" applyFill="1" applyBorder="1" applyAlignment="1">
      <alignment vertical="center" wrapText="1"/>
    </xf>
    <xf numFmtId="0" fontId="20" fillId="0" borderId="17" xfId="2" applyFont="1" applyFill="1" applyBorder="1" applyAlignment="1">
      <alignment vertical="center" wrapText="1"/>
    </xf>
    <xf numFmtId="0" fontId="20" fillId="0" borderId="20" xfId="2" applyFont="1" applyFill="1" applyBorder="1" applyAlignment="1">
      <alignment vertical="center" wrapText="1"/>
    </xf>
    <xf numFmtId="0" fontId="20" fillId="0" borderId="21" xfId="2" applyFont="1" applyFill="1" applyBorder="1" applyAlignment="1">
      <alignment vertical="center" wrapText="1"/>
    </xf>
    <xf numFmtId="0" fontId="20" fillId="0" borderId="23" xfId="2" applyFont="1" applyFill="1" applyBorder="1" applyAlignment="1">
      <alignment vertical="center" wrapText="1"/>
    </xf>
    <xf numFmtId="0" fontId="20" fillId="0" borderId="10" xfId="2" applyFont="1" applyFill="1" applyBorder="1" applyAlignment="1">
      <alignment horizontal="center"/>
    </xf>
    <xf numFmtId="0" fontId="18" fillId="0" borderId="11" xfId="2" applyFill="1" applyBorder="1" applyAlignment="1"/>
    <xf numFmtId="0" fontId="18" fillId="0" borderId="13" xfId="2" applyFill="1" applyBorder="1" applyAlignment="1"/>
    <xf numFmtId="0" fontId="20" fillId="0" borderId="15" xfId="2" applyFont="1" applyFill="1" applyBorder="1" applyAlignment="1">
      <alignment horizontal="center"/>
    </xf>
    <xf numFmtId="0" fontId="18" fillId="0" borderId="0" xfId="2" applyFill="1" applyBorder="1" applyAlignment="1"/>
    <xf numFmtId="0" fontId="18" fillId="0" borderId="17" xfId="2" applyFill="1" applyBorder="1" applyAlignment="1"/>
    <xf numFmtId="0" fontId="20" fillId="0" borderId="25" xfId="2" applyFont="1" applyFill="1" applyBorder="1" applyAlignment="1">
      <alignment horizontal="center"/>
    </xf>
    <xf numFmtId="0" fontId="18" fillId="0" borderId="26" xfId="2" applyFont="1" applyFill="1" applyBorder="1" applyAlignment="1"/>
    <xf numFmtId="0" fontId="18" fillId="0" borderId="27" xfId="2" applyFont="1" applyFill="1" applyBorder="1" applyAlignment="1"/>
    <xf numFmtId="0" fontId="18" fillId="0" borderId="15" xfId="2" applyBorder="1" applyAlignment="1">
      <alignment horizontal="left" wrapText="1"/>
    </xf>
    <xf numFmtId="0" fontId="18" fillId="0" borderId="0" xfId="2" applyBorder="1" applyAlignment="1">
      <alignment horizontal="left" wrapText="1"/>
    </xf>
    <xf numFmtId="0" fontId="18" fillId="0" borderId="17" xfId="2" applyBorder="1" applyAlignment="1">
      <alignment horizontal="left" wrapText="1"/>
    </xf>
    <xf numFmtId="167" fontId="1" fillId="33" borderId="20" xfId="3" applyNumberFormat="1" applyFill="1" applyBorder="1" applyAlignment="1"/>
    <xf numFmtId="0" fontId="18" fillId="33" borderId="21" xfId="2" applyFill="1" applyBorder="1" applyAlignment="1"/>
    <xf numFmtId="0" fontId="18" fillId="33" borderId="23" xfId="2" applyFill="1" applyBorder="1" applyAlignment="1"/>
    <xf numFmtId="0" fontId="18" fillId="0" borderId="29" xfId="2" applyBorder="1" applyAlignment="1">
      <alignment horizontal="left" wrapText="1"/>
    </xf>
    <xf numFmtId="0" fontId="18" fillId="0" borderId="30" xfId="2" applyBorder="1" applyAlignment="1">
      <alignment horizontal="left" wrapText="1"/>
    </xf>
    <xf numFmtId="0" fontId="18" fillId="0" borderId="31" xfId="2" applyBorder="1" applyAlignment="1">
      <alignment horizontal="left" wrapText="1"/>
    </xf>
    <xf numFmtId="0" fontId="18" fillId="0" borderId="32" xfId="2" applyBorder="1" applyAlignment="1">
      <alignment horizontal="left" wrapText="1"/>
    </xf>
    <xf numFmtId="0" fontId="18" fillId="0" borderId="33" xfId="2" applyBorder="1" applyAlignment="1">
      <alignment horizontal="left" wrapText="1"/>
    </xf>
    <xf numFmtId="0" fontId="18" fillId="0" borderId="34" xfId="2" applyBorder="1" applyAlignment="1">
      <alignment horizontal="left" wrapText="1"/>
    </xf>
    <xf numFmtId="0" fontId="18" fillId="0" borderId="29" xfId="2" applyBorder="1" applyAlignment="1">
      <alignment horizontal="left" vertical="center" wrapText="1"/>
    </xf>
    <xf numFmtId="0" fontId="18" fillId="0" borderId="30" xfId="2" applyBorder="1" applyAlignment="1">
      <alignment horizontal="left" vertical="center" wrapText="1"/>
    </xf>
    <xf numFmtId="0" fontId="18" fillId="0" borderId="31" xfId="2" applyBorder="1" applyAlignment="1">
      <alignment horizontal="left" vertical="center" wrapText="1"/>
    </xf>
    <xf numFmtId="167" fontId="1" fillId="33" borderId="29" xfId="3" applyNumberFormat="1" applyFill="1" applyBorder="1" applyAlignment="1"/>
    <xf numFmtId="0" fontId="18" fillId="33" borderId="30" xfId="2" applyFill="1" applyBorder="1" applyAlignment="1"/>
    <xf numFmtId="0" fontId="18" fillId="33" borderId="31" xfId="2" applyFill="1" applyBorder="1" applyAlignment="1"/>
    <xf numFmtId="167" fontId="1" fillId="33" borderId="29" xfId="3" applyNumberFormat="1" applyFill="1" applyBorder="1" applyAlignment="1">
      <alignment horizontal="left" wrapText="1"/>
    </xf>
    <xf numFmtId="167" fontId="1" fillId="33" borderId="30" xfId="3" applyNumberFormat="1" applyFill="1" applyBorder="1" applyAlignment="1">
      <alignment horizontal="left" wrapText="1"/>
    </xf>
    <xf numFmtId="167" fontId="1" fillId="33" borderId="31" xfId="3" applyNumberFormat="1" applyFill="1" applyBorder="1" applyAlignment="1">
      <alignment horizontal="left" wrapText="1"/>
    </xf>
    <xf numFmtId="0" fontId="18" fillId="33" borderId="32" xfId="2" applyFill="1" applyBorder="1" applyAlignment="1">
      <alignment horizontal="left" wrapText="1"/>
    </xf>
    <xf numFmtId="0" fontId="18" fillId="33" borderId="33" xfId="2" applyFill="1" applyBorder="1" applyAlignment="1">
      <alignment horizontal="left" wrapText="1"/>
    </xf>
    <xf numFmtId="0" fontId="18" fillId="33" borderId="34" xfId="2" applyFill="1" applyBorder="1" applyAlignment="1">
      <alignment horizontal="left" wrapText="1"/>
    </xf>
    <xf numFmtId="167" fontId="1" fillId="33" borderId="32" xfId="3" applyNumberFormat="1" applyFill="1" applyBorder="1" applyAlignment="1"/>
    <xf numFmtId="0" fontId="18" fillId="33" borderId="33" xfId="2" applyFill="1" applyBorder="1" applyAlignment="1"/>
    <xf numFmtId="0" fontId="18" fillId="33" borderId="34" xfId="2" applyFill="1" applyBorder="1" applyAlignment="1"/>
    <xf numFmtId="0" fontId="20" fillId="0" borderId="45" xfId="2" applyFont="1" applyBorder="1" applyAlignment="1">
      <alignment horizontal="left" wrapText="1"/>
    </xf>
    <xf numFmtId="0" fontId="20" fillId="0" borderId="46" xfId="2" applyFont="1" applyBorder="1" applyAlignment="1">
      <alignment horizontal="left" wrapText="1"/>
    </xf>
    <xf numFmtId="0" fontId="20" fillId="0" borderId="47" xfId="2" applyFont="1" applyBorder="1" applyAlignment="1">
      <alignment horizontal="left" wrapText="1"/>
    </xf>
    <xf numFmtId="167" fontId="1" fillId="33" borderId="45" xfId="3" applyNumberFormat="1" applyFill="1" applyBorder="1" applyAlignment="1"/>
    <xf numFmtId="0" fontId="18" fillId="33" borderId="46" xfId="2" applyFill="1" applyBorder="1" applyAlignment="1"/>
    <xf numFmtId="0" fontId="18" fillId="33" borderId="47" xfId="2" applyFill="1" applyBorder="1" applyAlignment="1"/>
    <xf numFmtId="0" fontId="20" fillId="0" borderId="25" xfId="2" applyFont="1" applyBorder="1" applyAlignment="1">
      <alignment horizontal="left" wrapText="1"/>
    </xf>
    <xf numFmtId="0" fontId="20" fillId="0" borderId="26" xfId="2" applyFont="1" applyBorder="1" applyAlignment="1">
      <alignment horizontal="left" wrapText="1"/>
    </xf>
    <xf numFmtId="0" fontId="20" fillId="0" borderId="27" xfId="2" applyFont="1" applyBorder="1" applyAlignment="1">
      <alignment horizontal="left" wrapText="1"/>
    </xf>
    <xf numFmtId="167" fontId="1" fillId="33" borderId="90" xfId="3" applyNumberFormat="1" applyFill="1" applyBorder="1" applyAlignment="1"/>
    <xf numFmtId="0" fontId="18" fillId="33" borderId="91" xfId="2" applyFill="1" applyBorder="1" applyAlignment="1"/>
    <xf numFmtId="0" fontId="18" fillId="33" borderId="92" xfId="2" applyFill="1" applyBorder="1" applyAlignment="1"/>
    <xf numFmtId="0" fontId="18" fillId="33" borderId="86" xfId="2" applyFill="1" applyBorder="1" applyAlignment="1">
      <alignment horizontal="left" wrapText="1"/>
    </xf>
    <xf numFmtId="0" fontId="18" fillId="33" borderId="87" xfId="2" applyFill="1" applyBorder="1" applyAlignment="1">
      <alignment horizontal="left" wrapText="1"/>
    </xf>
    <xf numFmtId="0" fontId="18" fillId="33" borderId="88" xfId="2" applyFill="1" applyBorder="1" applyAlignment="1">
      <alignment horizontal="left" wrapText="1"/>
    </xf>
    <xf numFmtId="0" fontId="64" fillId="0" borderId="115" xfId="4" applyFont="1" applyBorder="1" applyAlignment="1">
      <alignment horizontal="center"/>
    </xf>
    <xf numFmtId="0" fontId="64" fillId="0" borderId="116" xfId="4" applyFont="1" applyBorder="1" applyAlignment="1">
      <alignment horizontal="center"/>
    </xf>
    <xf numFmtId="0" fontId="18" fillId="0" borderId="0" xfId="2" applyAlignment="1">
      <alignment horizontal="center"/>
    </xf>
    <xf numFmtId="0" fontId="18" fillId="0" borderId="0" xfId="2" applyAlignment="1"/>
    <xf numFmtId="0" fontId="66" fillId="0" borderId="0" xfId="4" applyFont="1" applyAlignment="1">
      <alignment horizontal="center" vertical="center"/>
    </xf>
    <xf numFmtId="0" fontId="64" fillId="0" borderId="0" xfId="4" applyFont="1" applyAlignment="1">
      <alignment horizontal="left" vertical="center" wrapText="1"/>
    </xf>
    <xf numFmtId="0" fontId="64" fillId="0" borderId="19" xfId="4" applyFont="1" applyBorder="1" applyAlignment="1">
      <alignment horizontal="center"/>
    </xf>
    <xf numFmtId="0" fontId="64" fillId="0" borderId="0" xfId="4" applyFont="1" applyBorder="1" applyAlignment="1">
      <alignment horizontal="center"/>
    </xf>
    <xf numFmtId="0" fontId="64" fillId="0" borderId="16" xfId="4" applyFont="1" applyBorder="1" applyAlignment="1">
      <alignment horizontal="center"/>
    </xf>
    <xf numFmtId="0" fontId="64" fillId="0" borderId="80" xfId="4" applyFont="1" applyBorder="1" applyAlignment="1">
      <alignment horizontal="center"/>
    </xf>
    <xf numFmtId="0" fontId="64" fillId="0" borderId="33" xfId="4" applyFont="1" applyBorder="1" applyAlignment="1">
      <alignment horizontal="center"/>
    </xf>
    <xf numFmtId="0" fontId="64" fillId="0" borderId="81" xfId="4" applyFont="1" applyBorder="1" applyAlignment="1">
      <alignment horizontal="center"/>
    </xf>
    <xf numFmtId="0" fontId="64" fillId="0" borderId="82" xfId="4" applyFont="1" applyBorder="1" applyAlignment="1">
      <alignment horizontal="center"/>
    </xf>
    <xf numFmtId="0" fontId="64" fillId="0" borderId="21" xfId="4" applyFont="1" applyBorder="1" applyAlignment="1">
      <alignment horizontal="center"/>
    </xf>
    <xf numFmtId="0" fontId="64" fillId="0" borderId="22" xfId="4" applyFont="1" applyBorder="1" applyAlignment="1">
      <alignment horizontal="center"/>
    </xf>
    <xf numFmtId="0" fontId="64" fillId="0" borderId="30" xfId="4" applyFont="1" applyBorder="1" applyAlignment="1">
      <alignment horizontal="center"/>
    </xf>
    <xf numFmtId="0" fontId="66" fillId="0" borderId="0" xfId="4" applyFont="1" applyAlignment="1">
      <alignment horizontal="right" wrapText="1"/>
    </xf>
    <xf numFmtId="179" fontId="64" fillId="33" borderId="133" xfId="72" applyNumberFormat="1" applyFont="1" applyFill="1" applyBorder="1" applyAlignment="1">
      <alignment horizontal="center"/>
    </xf>
    <xf numFmtId="179" fontId="64" fillId="33" borderId="60" xfId="72" applyNumberFormat="1" applyFont="1" applyFill="1" applyBorder="1" applyAlignment="1">
      <alignment horizontal="center"/>
    </xf>
    <xf numFmtId="0" fontId="64" fillId="0" borderId="0" xfId="4" applyFont="1" applyAlignment="1">
      <alignment horizontal="left" vertical="top" wrapText="1"/>
    </xf>
    <xf numFmtId="0" fontId="36" fillId="0" borderId="93" xfId="7" applyFont="1" applyBorder="1" applyAlignment="1">
      <alignment horizontal="center" vertical="center"/>
    </xf>
    <xf numFmtId="0" fontId="36" fillId="0" borderId="35" xfId="7" applyFont="1" applyBorder="1" applyAlignment="1">
      <alignment horizontal="center" vertical="center"/>
    </xf>
    <xf numFmtId="0" fontId="20" fillId="0" borderId="67" xfId="7" applyFont="1" applyBorder="1" applyAlignment="1">
      <alignment horizontal="center" vertical="center"/>
    </xf>
    <xf numFmtId="0" fontId="20" fillId="0" borderId="68" xfId="7" applyFont="1" applyBorder="1" applyAlignment="1">
      <alignment horizontal="center" vertical="center"/>
    </xf>
    <xf numFmtId="0" fontId="20" fillId="0" borderId="94" xfId="7" applyFont="1" applyBorder="1" applyAlignment="1">
      <alignment horizontal="center" vertical="center"/>
    </xf>
    <xf numFmtId="0" fontId="20" fillId="0" borderId="69" xfId="7" applyFont="1" applyBorder="1" applyAlignment="1">
      <alignment horizontal="center" vertical="center"/>
    </xf>
    <xf numFmtId="0" fontId="37" fillId="0" borderId="0" xfId="7" applyFont="1" applyAlignment="1">
      <alignment horizontal="left"/>
    </xf>
    <xf numFmtId="0" fontId="16" fillId="0" borderId="98" xfId="5" applyFont="1" applyBorder="1" applyAlignment="1">
      <alignment horizontal="center"/>
    </xf>
    <xf numFmtId="0" fontId="1" fillId="36" borderId="71" xfId="7" applyFill="1" applyBorder="1" applyAlignment="1">
      <alignment horizontal="center"/>
    </xf>
    <xf numFmtId="0" fontId="1" fillId="36" borderId="27" xfId="7" applyFill="1" applyBorder="1" applyAlignment="1">
      <alignment horizontal="center"/>
    </xf>
    <xf numFmtId="0" fontId="1" fillId="36" borderId="61" xfId="7" applyFill="1" applyBorder="1" applyAlignment="1">
      <alignment horizontal="center"/>
    </xf>
    <xf numFmtId="0" fontId="1" fillId="36" borderId="69" xfId="7" applyFill="1" applyBorder="1" applyAlignment="1">
      <alignment horizontal="center"/>
    </xf>
    <xf numFmtId="0" fontId="18" fillId="0" borderId="0" xfId="0" applyFont="1" applyBorder="1" applyAlignment="1">
      <alignment wrapText="1"/>
    </xf>
    <xf numFmtId="0" fontId="20" fillId="0" borderId="0" xfId="0" applyFont="1" applyBorder="1" applyAlignment="1">
      <alignment wrapText="1"/>
    </xf>
    <xf numFmtId="0" fontId="27" fillId="0" borderId="0" xfId="2" applyFont="1" applyFill="1" applyBorder="1" applyAlignment="1">
      <alignment horizontal="center" vertical="center" wrapText="1"/>
    </xf>
    <xf numFmtId="0" fontId="0" fillId="0" borderId="0" xfId="0" applyAlignment="1">
      <alignment horizontal="left" vertical="top" wrapText="1"/>
    </xf>
    <xf numFmtId="0" fontId="19" fillId="0" borderId="0" xfId="5" applyFont="1" applyAlignment="1">
      <alignment horizontal="center"/>
    </xf>
    <xf numFmtId="0" fontId="20" fillId="57" borderId="115" xfId="5" applyFont="1" applyFill="1" applyBorder="1" applyAlignment="1">
      <alignment horizontal="center"/>
    </xf>
    <xf numFmtId="0" fontId="20" fillId="57" borderId="30" xfId="5" applyFont="1" applyFill="1" applyBorder="1" applyAlignment="1">
      <alignment horizontal="center"/>
    </xf>
    <xf numFmtId="0" fontId="20" fillId="57" borderId="116" xfId="5" applyFont="1" applyFill="1" applyBorder="1" applyAlignment="1">
      <alignment horizontal="center"/>
    </xf>
    <xf numFmtId="0" fontId="20" fillId="57" borderId="115" xfId="5" applyFont="1" applyFill="1" applyBorder="1" applyAlignment="1">
      <alignment horizontal="left"/>
    </xf>
    <xf numFmtId="0" fontId="20" fillId="57" borderId="30" xfId="5" applyFont="1" applyFill="1" applyBorder="1" applyAlignment="1">
      <alignment horizontal="left"/>
    </xf>
    <xf numFmtId="0" fontId="20" fillId="57" borderId="116" xfId="5" applyFont="1" applyFill="1" applyBorder="1" applyAlignment="1">
      <alignment horizontal="left"/>
    </xf>
    <xf numFmtId="0" fontId="20" fillId="0" borderId="29" xfId="0" applyFont="1" applyBorder="1" applyAlignment="1">
      <alignment horizontal="left"/>
    </xf>
    <xf numFmtId="0" fontId="20" fillId="0" borderId="116" xfId="0" applyFont="1" applyBorder="1" applyAlignment="1">
      <alignment horizontal="left"/>
    </xf>
    <xf numFmtId="0" fontId="20" fillId="0" borderId="90" xfId="0" applyFont="1" applyBorder="1" applyAlignment="1">
      <alignment horizontal="left"/>
    </xf>
    <xf numFmtId="0" fontId="20" fillId="0" borderId="121" xfId="0" applyFont="1" applyBorder="1" applyAlignment="1">
      <alignment horizontal="left"/>
    </xf>
    <xf numFmtId="0" fontId="59" fillId="0" borderId="67" xfId="0" applyFont="1" applyBorder="1" applyAlignment="1">
      <alignment horizontal="left" vertical="center"/>
    </xf>
    <xf numFmtId="0" fontId="59" fillId="0" borderId="120" xfId="0" applyFont="1" applyBorder="1" applyAlignment="1">
      <alignment horizontal="left" vertical="center"/>
    </xf>
    <xf numFmtId="0" fontId="20" fillId="0" borderId="20" xfId="0" applyFont="1" applyBorder="1" applyAlignment="1">
      <alignment horizontal="left"/>
    </xf>
    <xf numFmtId="0" fontId="20" fillId="0" borderId="22" xfId="0" applyFont="1" applyBorder="1" applyAlignment="1">
      <alignment horizontal="left"/>
    </xf>
    <xf numFmtId="0" fontId="20" fillId="0" borderId="49" xfId="0" applyFont="1" applyBorder="1" applyAlignment="1">
      <alignment horizontal="left" vertical="center"/>
    </xf>
    <xf numFmtId="0" fontId="20" fillId="0" borderId="50" xfId="0" applyFont="1" applyBorder="1" applyAlignment="1">
      <alignment horizontal="left" vertical="center"/>
    </xf>
    <xf numFmtId="0" fontId="0" fillId="0" borderId="54" xfId="0" quotePrefix="1" applyBorder="1" applyAlignment="1">
      <alignment horizontal="center"/>
    </xf>
    <xf numFmtId="0" fontId="0" fillId="0" borderId="55" xfId="0" quotePrefix="1" applyBorder="1" applyAlignment="1">
      <alignment horizontal="center"/>
    </xf>
    <xf numFmtId="0" fontId="20" fillId="62" borderId="123" xfId="0" applyFont="1" applyFill="1" applyBorder="1" applyAlignment="1">
      <alignment horizontal="center"/>
    </xf>
    <xf numFmtId="0" fontId="20" fillId="62" borderId="122" xfId="0" applyFont="1" applyFill="1" applyBorder="1" applyAlignment="1">
      <alignment horizontal="center"/>
    </xf>
    <xf numFmtId="0" fontId="18" fillId="33" borderId="0" xfId="2" applyFill="1" applyAlignment="1" applyProtection="1">
      <protection locked="0"/>
    </xf>
    <xf numFmtId="0" fontId="20" fillId="0" borderId="0" xfId="2" applyFont="1" applyBorder="1" applyAlignment="1" applyProtection="1">
      <alignment horizontal="right" wrapText="1"/>
    </xf>
    <xf numFmtId="0" fontId="18" fillId="0" borderId="21" xfId="2" applyBorder="1" applyAlignment="1">
      <alignment wrapText="1"/>
    </xf>
    <xf numFmtId="0" fontId="20" fillId="0" borderId="21" xfId="2" applyFont="1" applyBorder="1" applyAlignment="1" applyProtection="1">
      <alignment horizontal="center" vertical="center"/>
    </xf>
    <xf numFmtId="0" fontId="24" fillId="0" borderId="0" xfId="2" applyFont="1" applyBorder="1" applyAlignment="1" applyProtection="1">
      <alignment horizontal="left"/>
    </xf>
    <xf numFmtId="0" fontId="18" fillId="0" borderId="0" xfId="2" applyAlignment="1" applyProtection="1"/>
    <xf numFmtId="0" fontId="24" fillId="33" borderId="0" xfId="0" applyFont="1" applyFill="1" applyAlignment="1">
      <alignment horizontal="left"/>
    </xf>
    <xf numFmtId="0" fontId="19" fillId="0" borderId="0" xfId="2" applyFont="1" applyFill="1" applyAlignment="1" applyProtection="1">
      <alignment horizontal="center" vertical="center"/>
    </xf>
    <xf numFmtId="0" fontId="24" fillId="33" borderId="0" xfId="0" applyFont="1" applyFill="1" applyAlignment="1">
      <alignment horizontal="center"/>
    </xf>
    <xf numFmtId="0" fontId="20" fillId="0" borderId="0" xfId="0" applyFont="1" applyAlignment="1">
      <alignment horizontal="left" wrapText="1"/>
    </xf>
    <xf numFmtId="0" fontId="20" fillId="0" borderId="0" xfId="0" applyFont="1" applyFill="1" applyAlignment="1">
      <alignment horizontal="left" vertical="center" wrapText="1"/>
    </xf>
    <xf numFmtId="0" fontId="18" fillId="0" borderId="0" xfId="0" applyFont="1" applyFill="1" applyAlignment="1">
      <alignment horizontal="left" vertical="top" wrapText="1"/>
    </xf>
    <xf numFmtId="0" fontId="18" fillId="0" borderId="0" xfId="0" applyFont="1" applyAlignment="1">
      <alignment horizontal="left" vertical="center" wrapText="1"/>
    </xf>
    <xf numFmtId="0" fontId="20" fillId="0" borderId="111" xfId="0" applyFont="1" applyFill="1" applyBorder="1" applyAlignment="1">
      <alignment horizontal="left"/>
    </xf>
    <xf numFmtId="0" fontId="20" fillId="0" borderId="124" xfId="0" applyFont="1" applyFill="1" applyBorder="1" applyAlignment="1">
      <alignment horizontal="left"/>
    </xf>
    <xf numFmtId="0" fontId="20" fillId="0" borderId="52" xfId="0" applyFont="1" applyFill="1" applyBorder="1" applyAlignment="1">
      <alignment vertical="top" wrapText="1"/>
    </xf>
    <xf numFmtId="0" fontId="20" fillId="0" borderId="53" xfId="0" applyFont="1" applyFill="1" applyBorder="1" applyAlignment="1">
      <alignment vertical="top" wrapText="1"/>
    </xf>
    <xf numFmtId="0" fontId="20" fillId="0" borderId="54" xfId="0" applyFont="1" applyFill="1" applyBorder="1" applyAlignment="1">
      <alignment vertical="top" wrapText="1"/>
    </xf>
    <xf numFmtId="0" fontId="20" fillId="0" borderId="55" xfId="0" applyFont="1" applyFill="1" applyBorder="1" applyAlignment="1">
      <alignment vertical="top" wrapText="1"/>
    </xf>
    <xf numFmtId="0" fontId="20" fillId="0" borderId="53"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20" fillId="0" borderId="134" xfId="0" applyFont="1" applyBorder="1" applyAlignment="1">
      <alignment horizontal="left"/>
    </xf>
    <xf numFmtId="0" fontId="20" fillId="0" borderId="135" xfId="0" applyFont="1" applyBorder="1" applyAlignment="1">
      <alignment horizontal="left"/>
    </xf>
    <xf numFmtId="0" fontId="18" fillId="0" borderId="0" xfId="0" applyFont="1" applyFill="1" applyAlignment="1">
      <alignment horizontal="left" vertical="top"/>
    </xf>
    <xf numFmtId="0" fontId="20" fillId="0" borderId="49"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54" xfId="0" applyFont="1" applyFill="1" applyBorder="1" applyAlignment="1">
      <alignment horizontal="left" vertical="center" wrapText="1"/>
    </xf>
    <xf numFmtId="0" fontId="20" fillId="0" borderId="55" xfId="0" applyFont="1" applyFill="1" applyBorder="1" applyAlignment="1">
      <alignment horizontal="left" vertical="center" wrapText="1"/>
    </xf>
    <xf numFmtId="0" fontId="20" fillId="0" borderId="14" xfId="0" applyFont="1" applyFill="1" applyBorder="1" applyAlignment="1">
      <alignment horizontal="center" vertical="center" wrapText="1"/>
    </xf>
    <xf numFmtId="0" fontId="0" fillId="0" borderId="18" xfId="0" applyFill="1" applyBorder="1" applyAlignment="1">
      <alignment vertical="center" wrapText="1"/>
    </xf>
    <xf numFmtId="0" fontId="0" fillId="0" borderId="24" xfId="0" applyFill="1" applyBorder="1" applyAlignment="1">
      <alignment vertical="center" wrapText="1"/>
    </xf>
    <xf numFmtId="0" fontId="0" fillId="0" borderId="55" xfId="0" applyFill="1" applyBorder="1" applyAlignment="1">
      <alignment horizontal="center" vertical="center" wrapText="1"/>
    </xf>
    <xf numFmtId="0" fontId="20" fillId="0" borderId="29" xfId="0" applyFont="1" applyFill="1" applyBorder="1" applyAlignment="1">
      <alignment horizontal="left" vertical="center" wrapText="1"/>
    </xf>
    <xf numFmtId="0" fontId="20" fillId="0" borderId="116" xfId="0" applyFont="1" applyFill="1" applyBorder="1" applyAlignment="1">
      <alignment horizontal="left" vertical="center" wrapText="1"/>
    </xf>
    <xf numFmtId="0" fontId="0" fillId="0" borderId="29" xfId="0" applyBorder="1" applyAlignment="1">
      <alignment horizontal="left"/>
    </xf>
    <xf numFmtId="0" fontId="0" fillId="0" borderId="116" xfId="0" applyBorder="1" applyAlignment="1">
      <alignment horizontal="left"/>
    </xf>
    <xf numFmtId="0" fontId="0" fillId="0" borderId="29" xfId="0" applyBorder="1" applyAlignment="1">
      <alignment horizontal="left" vertical="top" wrapText="1"/>
    </xf>
    <xf numFmtId="0" fontId="0" fillId="0" borderId="116" xfId="0" applyBorder="1" applyAlignment="1">
      <alignment horizontal="left" vertical="top" wrapText="1"/>
    </xf>
    <xf numFmtId="0" fontId="20" fillId="0" borderId="49" xfId="0" applyFont="1" applyFill="1" applyBorder="1" applyAlignment="1">
      <alignment vertical="top" wrapText="1"/>
    </xf>
    <xf numFmtId="0" fontId="20" fillId="0" borderId="50" xfId="0" applyFont="1" applyFill="1" applyBorder="1" applyAlignment="1">
      <alignment vertical="top" wrapText="1"/>
    </xf>
    <xf numFmtId="0" fontId="20" fillId="0" borderId="50" xfId="0" applyFont="1" applyFill="1" applyBorder="1" applyAlignment="1">
      <alignment horizontal="center"/>
    </xf>
    <xf numFmtId="0" fontId="0" fillId="0" borderId="24" xfId="0" applyFill="1" applyBorder="1" applyAlignment="1">
      <alignment horizontal="center" vertical="center" wrapText="1"/>
    </xf>
    <xf numFmtId="0" fontId="18" fillId="0" borderId="0" xfId="0" applyFont="1" applyAlignment="1">
      <alignment vertical="top" wrapText="1"/>
    </xf>
    <xf numFmtId="0" fontId="0" fillId="0" borderId="49" xfId="0" applyFill="1" applyBorder="1" applyAlignment="1">
      <alignment horizontal="center"/>
    </xf>
    <xf numFmtId="0" fontId="0" fillId="0" borderId="50" xfId="0" applyFill="1" applyBorder="1" applyAlignment="1">
      <alignment horizontal="center"/>
    </xf>
    <xf numFmtId="0" fontId="0" fillId="0" borderId="54" xfId="0" applyFill="1" applyBorder="1" applyAlignment="1">
      <alignment horizontal="center"/>
    </xf>
    <xf numFmtId="0" fontId="0" fillId="0" borderId="55" xfId="0" applyFill="1" applyBorder="1" applyAlignment="1">
      <alignment horizontal="center"/>
    </xf>
    <xf numFmtId="0" fontId="20" fillId="0" borderId="140" xfId="0" applyFont="1" applyFill="1" applyBorder="1" applyAlignment="1">
      <alignment horizontal="center"/>
    </xf>
    <xf numFmtId="0" fontId="20" fillId="0" borderId="142" xfId="0" applyFont="1" applyFill="1" applyBorder="1" applyAlignment="1">
      <alignment horizontal="center"/>
    </xf>
    <xf numFmtId="0" fontId="20" fillId="0" borderId="122" xfId="0" applyFont="1" applyFill="1" applyBorder="1" applyAlignment="1">
      <alignment horizontal="center"/>
    </xf>
    <xf numFmtId="0" fontId="22" fillId="57" borderId="115" xfId="0" applyFont="1" applyFill="1" applyBorder="1" applyAlignment="1">
      <alignment horizontal="left"/>
    </xf>
    <xf numFmtId="0" fontId="22" fillId="57" borderId="30" xfId="0" applyFont="1" applyFill="1" applyBorder="1" applyAlignment="1">
      <alignment horizontal="left"/>
    </xf>
    <xf numFmtId="0" fontId="22" fillId="57" borderId="31" xfId="0" applyFont="1" applyFill="1" applyBorder="1" applyAlignment="1">
      <alignment horizontal="left"/>
    </xf>
    <xf numFmtId="0" fontId="22" fillId="57" borderId="115" xfId="0" applyFont="1" applyFill="1" applyBorder="1" applyAlignment="1">
      <alignment horizontal="left" vertical="top" wrapText="1"/>
    </xf>
    <xf numFmtId="0" fontId="22" fillId="57" borderId="30" xfId="0" applyFont="1" applyFill="1" applyBorder="1" applyAlignment="1">
      <alignment horizontal="left" vertical="top" wrapText="1"/>
    </xf>
    <xf numFmtId="0" fontId="22" fillId="57" borderId="31" xfId="0" applyFont="1" applyFill="1" applyBorder="1" applyAlignment="1">
      <alignment horizontal="left" vertical="top" wrapText="1"/>
    </xf>
    <xf numFmtId="0" fontId="18" fillId="0" borderId="0" xfId="0" applyFont="1" applyAlignment="1">
      <alignment horizontal="left"/>
    </xf>
    <xf numFmtId="0" fontId="23" fillId="0" borderId="0" xfId="0" applyFont="1" applyAlignment="1">
      <alignment horizontal="left"/>
    </xf>
    <xf numFmtId="0" fontId="18" fillId="0" borderId="81" xfId="2" applyBorder="1" applyAlignment="1">
      <alignment horizontal="left" wrapText="1"/>
    </xf>
    <xf numFmtId="0" fontId="19" fillId="0" borderId="0" xfId="2" applyFont="1" applyAlignment="1">
      <alignment horizontal="center" wrapText="1"/>
    </xf>
    <xf numFmtId="0" fontId="18" fillId="0" borderId="0" xfId="2" applyAlignment="1">
      <alignment wrapText="1"/>
    </xf>
    <xf numFmtId="0" fontId="18" fillId="0" borderId="16" xfId="2" applyBorder="1" applyAlignment="1">
      <alignment horizontal="left" wrapText="1"/>
    </xf>
    <xf numFmtId="0" fontId="18" fillId="0" borderId="116" xfId="2" applyBorder="1" applyAlignment="1">
      <alignment horizontal="left" wrapText="1"/>
    </xf>
    <xf numFmtId="0" fontId="18" fillId="0" borderId="116" xfId="2" applyBorder="1" applyAlignment="1">
      <alignment horizontal="left" vertical="center" wrapText="1"/>
    </xf>
    <xf numFmtId="0" fontId="20" fillId="0" borderId="84" xfId="2" applyFont="1" applyBorder="1" applyAlignment="1">
      <alignment horizontal="left" wrapText="1"/>
    </xf>
    <xf numFmtId="0" fontId="18" fillId="0" borderId="29" xfId="2" applyFont="1" applyBorder="1" applyAlignment="1">
      <alignment horizontal="left" wrapText="1"/>
    </xf>
    <xf numFmtId="0" fontId="18" fillId="33" borderId="132" xfId="2" applyFill="1" applyBorder="1" applyAlignment="1">
      <alignment horizontal="left" wrapText="1"/>
    </xf>
    <xf numFmtId="0" fontId="20" fillId="0" borderId="13"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6"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0" xfId="0" applyFont="1" applyAlignment="1">
      <alignment horizontal="center"/>
    </xf>
    <xf numFmtId="0" fontId="20" fillId="0" borderId="70" xfId="0" applyFont="1" applyFill="1" applyBorder="1" applyAlignment="1">
      <alignment horizontal="center" vertical="center" wrapText="1"/>
    </xf>
    <xf numFmtId="0" fontId="20" fillId="0" borderId="71" xfId="0" applyFont="1" applyFill="1" applyBorder="1" applyAlignment="1">
      <alignment horizontal="center" vertical="center" wrapText="1"/>
    </xf>
    <xf numFmtId="0" fontId="20" fillId="0" borderId="68" xfId="0" applyFont="1" applyFill="1" applyBorder="1" applyAlignment="1">
      <alignment horizontal="center" vertical="center"/>
    </xf>
    <xf numFmtId="0" fontId="20" fillId="0" borderId="69" xfId="0" applyFont="1" applyFill="1" applyBorder="1" applyAlignment="1">
      <alignment horizontal="center" vertical="center"/>
    </xf>
    <xf numFmtId="0" fontId="20" fillId="0" borderId="67" xfId="0" applyFont="1" applyFill="1" applyBorder="1" applyAlignment="1">
      <alignment horizontal="center" vertical="center"/>
    </xf>
    <xf numFmtId="0" fontId="20" fillId="0" borderId="0" xfId="0" applyFont="1" applyAlignment="1" applyProtection="1">
      <alignment horizontal="center" wrapText="1"/>
    </xf>
    <xf numFmtId="0" fontId="0" fillId="0" borderId="0" xfId="0" applyAlignment="1">
      <alignment horizontal="center" wrapText="1"/>
    </xf>
    <xf numFmtId="0" fontId="20" fillId="0" borderId="56" xfId="0" applyFont="1" applyFill="1" applyBorder="1" applyAlignment="1" applyProtection="1">
      <alignment horizontal="center" wrapText="1"/>
    </xf>
    <xf numFmtId="0" fontId="0" fillId="0" borderId="53" xfId="0" applyBorder="1" applyAlignment="1">
      <alignment wrapText="1"/>
    </xf>
    <xf numFmtId="0" fontId="20" fillId="0" borderId="16" xfId="0" applyFont="1" applyFill="1" applyBorder="1" applyAlignment="1" applyProtection="1">
      <alignment horizontal="center" wrapText="1"/>
    </xf>
    <xf numFmtId="0" fontId="0" fillId="0" borderId="22" xfId="0" applyBorder="1" applyAlignment="1">
      <alignment wrapText="1"/>
    </xf>
    <xf numFmtId="0" fontId="22" fillId="0" borderId="0" xfId="0" applyFont="1" applyAlignment="1" applyProtection="1">
      <alignment horizontal="left" vertical="top" wrapText="1" indent="1"/>
    </xf>
    <xf numFmtId="0" fontId="20" fillId="68" borderId="0" xfId="0" applyFont="1" applyFill="1" applyAlignment="1" applyProtection="1">
      <alignment horizontal="left" vertical="top" wrapText="1"/>
    </xf>
    <xf numFmtId="0" fontId="22" fillId="0" borderId="0" xfId="2" applyFont="1" applyAlignment="1" applyProtection="1">
      <alignment horizontal="left" vertical="top" wrapText="1" indent="1"/>
    </xf>
    <xf numFmtId="0" fontId="73" fillId="62" borderId="0" xfId="0" applyFont="1" applyFill="1" applyBorder="1" applyAlignment="1" applyProtection="1">
      <alignment horizontal="left" indent="7"/>
    </xf>
    <xf numFmtId="0" fontId="19" fillId="0" borderId="0" xfId="0" applyFont="1" applyAlignment="1" applyProtection="1">
      <alignment horizontal="center"/>
    </xf>
    <xf numFmtId="0" fontId="29" fillId="33" borderId="0" xfId="0" applyFont="1" applyFill="1" applyAlignment="1" applyProtection="1">
      <alignment horizontal="left" vertical="center"/>
    </xf>
    <xf numFmtId="0" fontId="20" fillId="0" borderId="115" xfId="0" applyFont="1" applyBorder="1" applyAlignment="1" applyProtection="1">
      <alignment horizontal="center"/>
    </xf>
    <xf numFmtId="0" fontId="20" fillId="0" borderId="30" xfId="0" applyFont="1" applyBorder="1" applyAlignment="1" applyProtection="1">
      <alignment horizontal="center"/>
    </xf>
    <xf numFmtId="0" fontId="20" fillId="0" borderId="116" xfId="0" applyFont="1" applyBorder="1" applyAlignment="1" applyProtection="1">
      <alignment horizontal="center"/>
    </xf>
    <xf numFmtId="0" fontId="20" fillId="68" borderId="0" xfId="2" applyFont="1" applyFill="1" applyAlignment="1" applyProtection="1">
      <alignment horizontal="left" vertical="top" wrapText="1"/>
    </xf>
    <xf numFmtId="0" fontId="16" fillId="0" borderId="0" xfId="0" applyFont="1" applyAlignment="1" applyProtection="1">
      <alignment horizontal="center"/>
    </xf>
    <xf numFmtId="0" fontId="20" fillId="0" borderId="12" xfId="2" applyFont="1" applyFill="1" applyBorder="1" applyAlignment="1">
      <alignment vertical="center" wrapText="1"/>
    </xf>
    <xf numFmtId="0" fontId="20" fillId="0" borderId="16" xfId="2" applyFont="1" applyFill="1" applyBorder="1" applyAlignment="1">
      <alignment vertical="center" wrapText="1"/>
    </xf>
    <xf numFmtId="0" fontId="20" fillId="0" borderId="22" xfId="2" applyFont="1" applyFill="1" applyBorder="1" applyAlignment="1">
      <alignment vertical="center" wrapText="1"/>
    </xf>
    <xf numFmtId="0" fontId="20" fillId="0" borderId="0" xfId="2" applyFont="1" applyFill="1" applyBorder="1" applyAlignment="1">
      <alignment horizontal="center"/>
    </xf>
    <xf numFmtId="0" fontId="20" fillId="0" borderId="17" xfId="2" applyFont="1" applyFill="1" applyBorder="1" applyAlignment="1">
      <alignment horizontal="center"/>
    </xf>
    <xf numFmtId="0" fontId="18" fillId="0" borderId="15"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8" fillId="0" borderId="17" xfId="2" applyFont="1" applyFill="1" applyBorder="1" applyAlignment="1">
      <alignment horizontal="left" vertical="center" wrapText="1"/>
    </xf>
    <xf numFmtId="167" fontId="0" fillId="33" borderId="29" xfId="3" applyNumberFormat="1" applyFont="1" applyFill="1" applyBorder="1" applyAlignment="1"/>
    <xf numFmtId="0" fontId="18" fillId="0" borderId="32" xfId="2" applyFont="1" applyFill="1" applyBorder="1" applyAlignment="1">
      <alignment horizontal="left" vertical="center" wrapText="1"/>
    </xf>
    <xf numFmtId="0" fontId="18" fillId="0" borderId="33" xfId="2" applyFont="1" applyFill="1" applyBorder="1" applyAlignment="1">
      <alignment horizontal="left" vertical="center" wrapText="1"/>
    </xf>
    <xf numFmtId="0" fontId="18" fillId="0" borderId="34" xfId="2" applyFont="1" applyFill="1" applyBorder="1" applyAlignment="1">
      <alignment horizontal="left" vertical="center" wrapText="1"/>
    </xf>
    <xf numFmtId="0" fontId="18" fillId="0" borderId="29" xfId="2" applyFont="1" applyFill="1" applyBorder="1" applyAlignment="1">
      <alignment horizontal="left" vertical="center" wrapText="1"/>
    </xf>
    <xf numFmtId="0" fontId="18" fillId="0" borderId="30" xfId="2" applyFont="1" applyFill="1" applyBorder="1" applyAlignment="1">
      <alignment horizontal="left" vertical="center" wrapText="1"/>
    </xf>
    <xf numFmtId="0" fontId="18" fillId="0" borderId="31" xfId="2" applyFont="1" applyFill="1" applyBorder="1" applyAlignment="1">
      <alignment horizontal="left" vertical="center" wrapText="1"/>
    </xf>
    <xf numFmtId="0" fontId="18" fillId="0" borderId="20" xfId="2" applyFont="1" applyFill="1" applyBorder="1" applyAlignment="1">
      <alignment horizontal="left" vertical="center" wrapText="1"/>
    </xf>
    <xf numFmtId="0" fontId="18" fillId="0" borderId="21" xfId="2" applyFont="1" applyFill="1" applyBorder="1" applyAlignment="1">
      <alignment horizontal="left" vertical="center" wrapText="1"/>
    </xf>
    <xf numFmtId="0" fontId="18" fillId="0" borderId="23" xfId="2" applyFont="1" applyFill="1" applyBorder="1" applyAlignment="1">
      <alignment horizontal="left" vertical="center" wrapText="1"/>
    </xf>
    <xf numFmtId="0" fontId="18" fillId="0" borderId="37" xfId="2" applyBorder="1" applyAlignment="1">
      <alignment horizontal="left" wrapText="1"/>
    </xf>
    <xf numFmtId="0" fontId="18" fillId="0" borderId="38" xfId="2" applyBorder="1" applyAlignment="1">
      <alignment horizontal="left" wrapText="1"/>
    </xf>
    <xf numFmtId="0" fontId="18" fillId="0" borderId="39" xfId="2" applyBorder="1" applyAlignment="1">
      <alignment horizontal="left" wrapText="1"/>
    </xf>
    <xf numFmtId="167" fontId="1" fillId="0" borderId="37" xfId="3" applyNumberFormat="1" applyFill="1" applyBorder="1" applyAlignment="1"/>
    <xf numFmtId="0" fontId="18" fillId="0" borderId="38" xfId="2" applyFill="1" applyBorder="1" applyAlignment="1"/>
    <xf numFmtId="0" fontId="18" fillId="0" borderId="39" xfId="2" applyFill="1" applyBorder="1" applyAlignment="1"/>
    <xf numFmtId="0" fontId="18" fillId="0" borderId="41" xfId="2" applyBorder="1" applyAlignment="1">
      <alignment horizontal="left" wrapText="1"/>
    </xf>
    <xf numFmtId="0" fontId="18" fillId="0" borderId="42" xfId="2" applyBorder="1" applyAlignment="1">
      <alignment horizontal="left" wrapText="1"/>
    </xf>
    <xf numFmtId="0" fontId="18" fillId="0" borderId="43" xfId="2" applyBorder="1" applyAlignment="1">
      <alignment horizontal="left" wrapText="1"/>
    </xf>
    <xf numFmtId="0" fontId="18" fillId="0" borderId="0" xfId="2" applyFont="1" applyAlignment="1">
      <alignment horizontal="left" vertical="center" wrapText="1"/>
    </xf>
    <xf numFmtId="0" fontId="20" fillId="0" borderId="45" xfId="2" applyFont="1" applyBorder="1" applyAlignment="1">
      <alignment horizontal="left"/>
    </xf>
    <xf numFmtId="0" fontId="20" fillId="0" borderId="46" xfId="2" applyFont="1" applyBorder="1" applyAlignment="1">
      <alignment horizontal="left"/>
    </xf>
    <xf numFmtId="0" fontId="20" fillId="0" borderId="47" xfId="2" applyFont="1" applyBorder="1" applyAlignment="1">
      <alignment horizontal="left"/>
    </xf>
    <xf numFmtId="167" fontId="1" fillId="0" borderId="45" xfId="3" applyNumberFormat="1" applyFill="1" applyBorder="1" applyAlignment="1"/>
    <xf numFmtId="0" fontId="18" fillId="0" borderId="46" xfId="2" applyFill="1" applyBorder="1" applyAlignment="1"/>
    <xf numFmtId="0" fontId="18" fillId="0" borderId="47" xfId="2" applyFill="1" applyBorder="1" applyAlignment="1"/>
    <xf numFmtId="15" fontId="21" fillId="33" borderId="0" xfId="2" applyNumberFormat="1" applyFont="1" applyFill="1" applyAlignment="1">
      <alignment horizontal="right" vertical="top"/>
    </xf>
    <xf numFmtId="0" fontId="20" fillId="0" borderId="49" xfId="2" applyFont="1" applyFill="1" applyBorder="1" applyAlignment="1">
      <alignment horizontal="center" vertical="center"/>
    </xf>
    <xf numFmtId="0" fontId="20" fillId="0" borderId="50" xfId="2" applyFont="1" applyFill="1" applyBorder="1" applyAlignment="1">
      <alignment horizontal="center" vertical="center"/>
    </xf>
    <xf numFmtId="0" fontId="20" fillId="0" borderId="50" xfId="2" applyFont="1" applyFill="1" applyBorder="1" applyAlignment="1">
      <alignment horizontal="center" vertical="center" wrapText="1"/>
    </xf>
    <xf numFmtId="0" fontId="20" fillId="0" borderId="51" xfId="2" applyFont="1" applyFill="1" applyBorder="1" applyAlignment="1">
      <alignment horizontal="center" vertical="center" wrapText="1"/>
    </xf>
    <xf numFmtId="0" fontId="20" fillId="0" borderId="54" xfId="2" applyFont="1" applyFill="1" applyBorder="1" applyAlignment="1">
      <alignment horizontal="center"/>
    </xf>
    <xf numFmtId="0" fontId="20" fillId="0" borderId="55" xfId="2" applyFont="1" applyFill="1" applyBorder="1" applyAlignment="1">
      <alignment horizontal="center"/>
    </xf>
    <xf numFmtId="0" fontId="20" fillId="0" borderId="55" xfId="2" quotePrefix="1" applyFont="1" applyFill="1" applyBorder="1" applyAlignment="1">
      <alignment horizontal="center"/>
    </xf>
    <xf numFmtId="0" fontId="20" fillId="0" borderId="28" xfId="2" quotePrefix="1" applyFont="1" applyFill="1" applyBorder="1" applyAlignment="1">
      <alignment horizontal="center"/>
    </xf>
    <xf numFmtId="0" fontId="18" fillId="0" borderId="54" xfId="2" applyBorder="1" applyAlignment="1">
      <alignment horizontal="center"/>
    </xf>
    <xf numFmtId="0" fontId="18" fillId="0" borderId="55" xfId="2" applyBorder="1" applyAlignment="1">
      <alignment horizontal="center"/>
    </xf>
    <xf numFmtId="167" fontId="18" fillId="33" borderId="55" xfId="77" applyNumberFormat="1" applyFont="1" applyFill="1" applyBorder="1"/>
    <xf numFmtId="167" fontId="0" fillId="0" borderId="55" xfId="77" applyNumberFormat="1" applyFont="1" applyBorder="1"/>
    <xf numFmtId="167" fontId="0" fillId="0" borderId="28" xfId="77" applyNumberFormat="1" applyFont="1" applyBorder="1"/>
    <xf numFmtId="167" fontId="18" fillId="33" borderId="57" xfId="77" applyNumberFormat="1" applyFont="1" applyFill="1" applyBorder="1"/>
    <xf numFmtId="0" fontId="18" fillId="0" borderId="125" xfId="2" applyBorder="1" applyAlignment="1">
      <alignment horizontal="center"/>
    </xf>
    <xf numFmtId="0" fontId="18" fillId="0" borderId="57" xfId="2" applyBorder="1" applyAlignment="1">
      <alignment horizontal="center"/>
    </xf>
    <xf numFmtId="0" fontId="18" fillId="0" borderId="117" xfId="2" applyBorder="1" applyAlignment="1">
      <alignment horizontal="center"/>
    </xf>
    <xf numFmtId="0" fontId="18" fillId="0" borderId="118" xfId="2" quotePrefix="1" applyBorder="1" applyAlignment="1">
      <alignment horizontal="center"/>
    </xf>
    <xf numFmtId="167" fontId="18" fillId="33" borderId="118" xfId="77" applyNumberFormat="1" applyFont="1" applyFill="1" applyBorder="1"/>
    <xf numFmtId="167" fontId="0" fillId="0" borderId="118" xfId="77" applyNumberFormat="1" applyFont="1" applyBorder="1"/>
    <xf numFmtId="167" fontId="0" fillId="0" borderId="36" xfId="77" applyNumberFormat="1" applyFont="1" applyBorder="1"/>
    <xf numFmtId="0" fontId="18" fillId="0" borderId="15" xfId="2" applyBorder="1"/>
    <xf numFmtId="0" fontId="18" fillId="0" borderId="17" xfId="2" applyBorder="1"/>
    <xf numFmtId="0" fontId="20" fillId="0" borderId="15" xfId="2" applyFont="1" applyBorder="1"/>
    <xf numFmtId="0" fontId="18" fillId="0" borderId="25" xfId="2" quotePrefix="1" applyBorder="1"/>
    <xf numFmtId="0" fontId="23" fillId="0" borderId="26" xfId="2" applyFont="1" applyBorder="1"/>
    <xf numFmtId="0" fontId="18" fillId="0" borderId="27" xfId="2" applyBorder="1"/>
    <xf numFmtId="0" fontId="22" fillId="0" borderId="0" xfId="2" applyFont="1" applyAlignment="1">
      <alignment vertical="top" wrapText="1"/>
    </xf>
    <xf numFmtId="0" fontId="23" fillId="0" borderId="0" xfId="2" applyFont="1" applyAlignment="1">
      <alignment vertical="top" wrapText="1"/>
    </xf>
    <xf numFmtId="0" fontId="18" fillId="0" borderId="0" xfId="2" applyAlignment="1">
      <alignment horizontal="left"/>
    </xf>
    <xf numFmtId="0" fontId="18" fillId="0" borderId="0" xfId="2" applyAlignment="1">
      <alignment vertical="top" wrapText="1"/>
    </xf>
    <xf numFmtId="0" fontId="18" fillId="0" borderId="0" xfId="2" applyFont="1" applyAlignment="1">
      <alignment vertical="top" wrapText="1"/>
    </xf>
    <xf numFmtId="0" fontId="18" fillId="0" borderId="0" xfId="2" applyFont="1" applyAlignment="1">
      <alignment wrapText="1"/>
    </xf>
    <xf numFmtId="0" fontId="18" fillId="0" borderId="0" xfId="2" applyFont="1" applyAlignment="1">
      <alignment wrapText="1"/>
    </xf>
    <xf numFmtId="0" fontId="18" fillId="0" borderId="0" xfId="2" applyFont="1" applyAlignment="1">
      <alignment horizontal="left" vertical="top" wrapText="1"/>
    </xf>
    <xf numFmtId="0" fontId="19" fillId="0" borderId="10" xfId="2" applyFont="1" applyBorder="1" applyAlignment="1">
      <alignment horizontal="center"/>
    </xf>
    <xf numFmtId="0" fontId="19" fillId="0" borderId="11" xfId="2" applyFont="1" applyBorder="1" applyAlignment="1">
      <alignment horizontal="center"/>
    </xf>
    <xf numFmtId="0" fontId="19" fillId="0" borderId="13" xfId="2" applyFont="1" applyBorder="1" applyAlignment="1">
      <alignment horizontal="center"/>
    </xf>
    <xf numFmtId="0" fontId="19" fillId="0" borderId="15" xfId="2" applyFont="1" applyBorder="1" applyAlignment="1">
      <alignment horizontal="center"/>
    </xf>
    <xf numFmtId="0" fontId="19" fillId="0" borderId="0" xfId="2" applyFont="1" applyBorder="1" applyAlignment="1">
      <alignment horizontal="center"/>
    </xf>
    <xf numFmtId="0" fontId="19" fillId="0" borderId="17" xfId="2" applyFont="1" applyBorder="1" applyAlignment="1">
      <alignment horizontal="center"/>
    </xf>
  </cellXfs>
  <cellStyles count="135">
    <cellStyle name="$" xfId="9"/>
    <cellStyle name="$.00" xfId="10"/>
    <cellStyle name="$_9. Rev2Cost_GDPIPI" xfId="11"/>
    <cellStyle name="$_lists" xfId="12"/>
    <cellStyle name="$_lists_4. Current Monthly Fixed Charge" xfId="13"/>
    <cellStyle name="$_Sheet4" xfId="14"/>
    <cellStyle name="$M" xfId="15"/>
    <cellStyle name="$M.00" xfId="16"/>
    <cellStyle name="$M_9. Rev2Cost_GDPIPI"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Calculation 2" xfId="68"/>
    <cellStyle name="Calculation 3" xfId="69"/>
    <cellStyle name="Check Cell 2" xfId="70"/>
    <cellStyle name="Check Cell 3" xfId="71"/>
    <cellStyle name="Comma" xfId="129" builtinId="3"/>
    <cellStyle name="Comma 2" xfId="72"/>
    <cellStyle name="Comma 3" xfId="73"/>
    <cellStyle name="Comma 4" xfId="74"/>
    <cellStyle name="Comma 5" xfId="75"/>
    <cellStyle name="Comma 5 2" xfId="131"/>
    <cellStyle name="Comma 6" xfId="133"/>
    <cellStyle name="Comma0" xfId="76"/>
    <cellStyle name="Currency" xfId="128" builtinId="4"/>
    <cellStyle name="Currency 2" xfId="3"/>
    <cellStyle name="Currency 3" xfId="77"/>
    <cellStyle name="Currency 3 2" xfId="132"/>
    <cellStyle name="Currency0" xfId="78"/>
    <cellStyle name="Date" xfId="79"/>
    <cellStyle name="Explanatory Text 2" xfId="80"/>
    <cellStyle name="Explanatory Text 3" xfId="81"/>
    <cellStyle name="Fixed" xfId="82"/>
    <cellStyle name="Good 2" xfId="83"/>
    <cellStyle name="Good 3" xfId="84"/>
    <cellStyle name="Grey" xfId="85"/>
    <cellStyle name="Heading 1 2" xfId="86"/>
    <cellStyle name="Heading 1 3" xfId="87"/>
    <cellStyle name="Heading 2 2" xfId="88"/>
    <cellStyle name="Heading 2 3" xfId="89"/>
    <cellStyle name="Heading 3 2" xfId="90"/>
    <cellStyle name="Heading 3 3" xfId="91"/>
    <cellStyle name="Heading 4 2" xfId="92"/>
    <cellStyle name="Heading 4 3" xfId="93"/>
    <cellStyle name="Hyperlink" xfId="134" builtinId="8"/>
    <cellStyle name="Input [yellow]" xfId="94"/>
    <cellStyle name="Input 2" xfId="95"/>
    <cellStyle name="Input 3" xfId="96"/>
    <cellStyle name="Linked Cell 2" xfId="97"/>
    <cellStyle name="Linked Cell 3" xfId="98"/>
    <cellStyle name="M" xfId="99"/>
    <cellStyle name="M.00" xfId="100"/>
    <cellStyle name="M_9. Rev2Cost_GDPIPI" xfId="101"/>
    <cellStyle name="M_lists" xfId="102"/>
    <cellStyle name="M_lists_4. Current Monthly Fixed Charge" xfId="103"/>
    <cellStyle name="M_Sheet4" xfId="104"/>
    <cellStyle name="Neutral 2" xfId="105"/>
    <cellStyle name="Neutral 3" xfId="106"/>
    <cellStyle name="Normal" xfId="0" builtinId="0"/>
    <cellStyle name="Normal - Style1" xfId="107"/>
    <cellStyle name="Normal 2" xfId="2"/>
    <cellStyle name="Normal 2 2" xfId="130"/>
    <cellStyle name="Normal 3" xfId="108"/>
    <cellStyle name="Normal 4" xfId="6"/>
    <cellStyle name="Normal 5" xfId="7"/>
    <cellStyle name="Normal 6" xfId="109"/>
    <cellStyle name="Normal 7" xfId="5"/>
    <cellStyle name="Normal_2005 - June - Monthly" xfId="127"/>
    <cellStyle name="Normal_2005 - September - Monthly" xfId="126"/>
    <cellStyle name="Normal_blankrec" xfId="125"/>
    <cellStyle name="Normal_PPE Deferral Account Schedule for 2013 MIFRS CoS applications (2)" xfId="4"/>
    <cellStyle name="Normal_Service Quality" xfId="8"/>
    <cellStyle name="Note 2" xfId="110"/>
    <cellStyle name="Note 3" xfId="111"/>
    <cellStyle name="Output 2" xfId="112"/>
    <cellStyle name="Output 3" xfId="113"/>
    <cellStyle name="Percent" xfId="1" builtinId="5"/>
    <cellStyle name="Percent [2]" xfId="114"/>
    <cellStyle name="Percent 2" xfId="115"/>
    <cellStyle name="Percent 3" xfId="116"/>
    <cellStyle name="Percent 4" xfId="117"/>
    <cellStyle name="Percent 5" xfId="118"/>
    <cellStyle name="Title 2" xfId="119"/>
    <cellStyle name="Title 3" xfId="120"/>
    <cellStyle name="Total 2" xfId="121"/>
    <cellStyle name="Total 3" xfId="122"/>
    <cellStyle name="Warning Text 2" xfId="123"/>
    <cellStyle name="Warning Text 3" xfId="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142874</xdr:rowOff>
    </xdr:to>
    <xdr:grpSp>
      <xdr:nvGrpSpPr>
        <xdr:cNvPr id="8" name="Group 7"/>
        <xdr:cNvGrpSpPr/>
      </xdr:nvGrpSpPr>
      <xdr:grpSpPr>
        <a:xfrm>
          <a:off x="0" y="0"/>
          <a:ext cx="8857420" cy="2238374"/>
          <a:chOff x="9524" y="19051"/>
          <a:chExt cx="8537711" cy="1924049"/>
        </a:xfrm>
      </xdr:grpSpPr>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0" name="Picture 9"/>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1" name="Rectangle 10"/>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300" b="1" i="0" baseline="0">
                <a:effectLst/>
                <a:latin typeface="+mn-lt"/>
                <a:ea typeface="+mn-ea"/>
                <a:cs typeface="+mn-cs"/>
              </a:rPr>
              <a:t>Filing Requirements for Electricity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300" b="1" i="0" baseline="0">
                <a:effectLst/>
                <a:latin typeface="+mn-lt"/>
                <a:ea typeface="+mn-ea"/>
                <a:cs typeface="+mn-cs"/>
              </a:rPr>
              <a:t>Distribution Rate Applications </a:t>
            </a:r>
            <a:endParaRPr lang="en-CA" sz="2300">
              <a:effectLst/>
            </a:endParaRP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Chapter 2 Appendices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3</xdr:col>
          <xdr:colOff>533400</xdr:colOff>
          <xdr:row>52</xdr:row>
          <xdr:rowOff>47625</xdr:rowOff>
        </xdr:from>
        <xdr:to>
          <xdr:col>6</xdr:col>
          <xdr:colOff>257175</xdr:colOff>
          <xdr:row>53</xdr:row>
          <xdr:rowOff>152400</xdr:rowOff>
        </xdr:to>
        <xdr:sp macro="" textlink="">
          <xdr:nvSpPr>
            <xdr:cNvPr id="1027" name="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Update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56</xdr:row>
          <xdr:rowOff>123825</xdr:rowOff>
        </xdr:from>
        <xdr:to>
          <xdr:col>6</xdr:col>
          <xdr:colOff>257175</xdr:colOff>
          <xdr:row>58</xdr:row>
          <xdr:rowOff>66675</xdr:rowOff>
        </xdr:to>
        <xdr:sp macro="" textlink="">
          <xdr:nvSpPr>
            <xdr:cNvPr id="1028" name="Button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Unhide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rberr\AppData\Local\Microsoft\Windows\Temporary%20Internet%20Files\Content.Outlook\RSK0FZWQ\Copy%20of%20Filing_Requirements_Chapter2_Appendices_V1.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1\common\My%20Documents\RATE%20APPLICATION%20API%202015\Account%201592%202013\API%20acct%20159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harriellg\Downloads\Filing_Requirements_Chapter2_Appendices_for%2020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I%202015%20REG%20COS\Chap_2_App\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y%20Documents\2015%20API%20COS\Scheduling%20and%20Admin%20etc\Filing_Requirements_Chapter2_Appendices_for%20201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ing_Requirements_Chapter2_Appendices_for%202014_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I%202015%20CoS/Filing%20Requirements/Controlled%20Chapter%202%20Appendicies%20-%20Rod%20&amp;%20Doug/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arberr\AppData\Local\Microsoft\Windows\Temporary%20Internet%20Files\Content.Outlook\RSK0FZWQ\Copy%20of%20Appendix%202-JC%20revised%2020140507%20with%20Normalized%20OM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eharriellg\AppData\Local\Microsoft\Windows\Temporary%20Internet%20Files\Content.Outlook\J7B4V3K7\API_COS_Exh_4_Tab_8_Sch_2_Appendix_2-M_201403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arberr\AppData\Local\Microsoft\Windows\Temporary%20Internet%20Files\Content.Outlook\RSK0FZWQ\API_COS_Exh_8_Tab_2_Sch_8_Appendix_2-R_20140324_D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2-TA"/>
      <sheetName val="Interest (2)"/>
      <sheetName val="API 2006-2012 (2)"/>
      <sheetName val="Summary CCA"/>
      <sheetName val="Interest"/>
      <sheetName val="API 2006-2012"/>
      <sheetName val="2007"/>
      <sheetName val="2007 tax"/>
      <sheetName val="2002"/>
      <sheetName val="2002 tax"/>
      <sheetName val="Sheet3"/>
    </sheetNames>
    <sheetDataSet>
      <sheetData sheetId="0"/>
      <sheetData sheetId="1">
        <row r="91">
          <cell r="I91">
            <v>-18910.188580981743</v>
          </cell>
        </row>
      </sheetData>
      <sheetData sheetId="2">
        <row r="44">
          <cell r="K44">
            <v>-33087.712800000023</v>
          </cell>
          <cell r="M44">
            <v>-115920.30888493152</v>
          </cell>
        </row>
        <row r="47">
          <cell r="I47">
            <v>-170792.29617563006</v>
          </cell>
          <cell r="K47">
            <v>-201868.43802278489</v>
          </cell>
          <cell r="M47">
            <v>-321669.21673790528</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row r="24">
          <cell r="E24">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row r="24">
          <cell r="E24">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 val="Filing_Requirements_Chapter2_Ap"/>
    </sheetNames>
    <definedNames>
      <definedName name="hidecertainsheets"/>
      <definedName name="unhideallsheetsbutto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2-JC"/>
      <sheetName val="Table for insert"/>
      <sheetName val="OM&amp;A"/>
      <sheetName val="detailed OM&amp;A OEB"/>
      <sheetName val="Sheet3"/>
    </sheetNames>
    <sheetDataSet>
      <sheetData sheetId="0"/>
      <sheetData sheetId="1"/>
      <sheetData sheetId="2">
        <row r="30">
          <cell r="M30">
            <v>9590207.03022312</v>
          </cell>
          <cell r="N30">
            <v>9528311</v>
          </cell>
          <cell r="O30">
            <v>9533909.1499999985</v>
          </cell>
          <cell r="P30">
            <v>10988039.9</v>
          </cell>
          <cell r="Q30">
            <v>11418629.51</v>
          </cell>
          <cell r="R30">
            <v>12812678.240000002</v>
          </cell>
        </row>
      </sheetData>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 2-M Reg Costs"/>
      <sheetName val="Support"/>
      <sheetName val="800207 2013 Actuals"/>
      <sheetName val="OEB 5655 2013 Actuals"/>
      <sheetName val="OEB 5655 2014 Budget"/>
      <sheetName val="OEB 5655 2015 Budget"/>
    </sheetNames>
    <sheetDataSet>
      <sheetData sheetId="0"/>
      <sheetData sheetId="1">
        <row r="15">
          <cell r="C15">
            <v>5655</v>
          </cell>
          <cell r="E15" t="str">
            <v>On-Going</v>
          </cell>
          <cell r="F15">
            <v>95566</v>
          </cell>
          <cell r="G15">
            <v>115968</v>
          </cell>
          <cell r="H15">
            <v>115999.96</v>
          </cell>
          <cell r="J15">
            <v>115000</v>
          </cell>
        </row>
        <row r="16">
          <cell r="C16">
            <v>5655</v>
          </cell>
          <cell r="E16" t="str">
            <v>On-Going</v>
          </cell>
          <cell r="G16">
            <v>2704.58</v>
          </cell>
          <cell r="H16">
            <v>1000</v>
          </cell>
          <cell r="J16">
            <v>1000</v>
          </cell>
        </row>
        <row r="17">
          <cell r="C17">
            <v>5655</v>
          </cell>
          <cell r="E17" t="str">
            <v>On-Going</v>
          </cell>
          <cell r="F17">
            <v>4434</v>
          </cell>
          <cell r="G17">
            <v>1716.48</v>
          </cell>
          <cell r="H17">
            <v>1000</v>
          </cell>
          <cell r="J17">
            <v>1000</v>
          </cell>
        </row>
        <row r="18">
          <cell r="C18">
            <v>5655</v>
          </cell>
        </row>
        <row r="19">
          <cell r="C19">
            <v>5655</v>
          </cell>
          <cell r="E19" t="str">
            <v>One-Time</v>
          </cell>
          <cell r="F19">
            <v>75000</v>
          </cell>
          <cell r="G19">
            <v>12625</v>
          </cell>
        </row>
        <row r="20">
          <cell r="C20">
            <v>5655</v>
          </cell>
        </row>
        <row r="21">
          <cell r="C21">
            <v>5655</v>
          </cell>
          <cell r="E21" t="str">
            <v>On-Going</v>
          </cell>
          <cell r="G21">
            <v>37419.120000000003</v>
          </cell>
          <cell r="H21">
            <v>52317</v>
          </cell>
          <cell r="J21">
            <v>53886.48</v>
          </cell>
        </row>
        <row r="22">
          <cell r="C22">
            <v>5655</v>
          </cell>
        </row>
        <row r="23">
          <cell r="C23">
            <v>5655</v>
          </cell>
        </row>
        <row r="24">
          <cell r="C24">
            <v>5655</v>
          </cell>
        </row>
        <row r="25">
          <cell r="C25">
            <v>5655</v>
          </cell>
          <cell r="E25" t="str">
            <v>On-Going</v>
          </cell>
          <cell r="G25">
            <v>2047.62</v>
          </cell>
        </row>
        <row r="35">
          <cell r="E35">
            <v>110000</v>
          </cell>
        </row>
        <row r="36">
          <cell r="E36">
            <v>40000</v>
          </cell>
        </row>
        <row r="39">
          <cell r="E39">
            <v>75000</v>
          </cell>
        </row>
      </sheetData>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 2-R Loss Factors"/>
      <sheetName val="Support"/>
    </sheetNames>
    <sheetDataSet>
      <sheetData sheetId="0"/>
      <sheetData sheetId="1">
        <row r="15">
          <cell r="D15">
            <v>2010</v>
          </cell>
          <cell r="E15">
            <v>2011</v>
          </cell>
          <cell r="F15">
            <v>2012</v>
          </cell>
          <cell r="G15">
            <v>2013</v>
          </cell>
        </row>
        <row r="17">
          <cell r="C17">
            <v>203888072</v>
          </cell>
          <cell r="D17">
            <v>200455299.20999998</v>
          </cell>
          <cell r="E17">
            <v>209265736.67000002</v>
          </cell>
          <cell r="F17">
            <v>207672192</v>
          </cell>
          <cell r="G17">
            <v>218662491</v>
          </cell>
        </row>
        <row r="18">
          <cell r="C18">
            <v>201931224</v>
          </cell>
          <cell r="D18">
            <v>198771052.48983714</v>
          </cell>
          <cell r="E18">
            <v>207822807.1811797</v>
          </cell>
          <cell r="F18">
            <v>206770442</v>
          </cell>
          <cell r="G18">
            <v>217735782.69999999</v>
          </cell>
        </row>
        <row r="19">
          <cell r="C19">
            <v>0</v>
          </cell>
          <cell r="D19">
            <v>0</v>
          </cell>
          <cell r="E19">
            <v>0</v>
          </cell>
          <cell r="F19">
            <v>0</v>
          </cell>
          <cell r="G19">
            <v>0</v>
          </cell>
        </row>
        <row r="20">
          <cell r="C20">
            <v>201931224</v>
          </cell>
        </row>
        <row r="21">
          <cell r="C21">
            <v>186826563</v>
          </cell>
          <cell r="D21">
            <v>181305270.40000001</v>
          </cell>
          <cell r="E21">
            <v>189349546</v>
          </cell>
          <cell r="F21">
            <v>193800272</v>
          </cell>
          <cell r="G21">
            <v>199217388.91100001</v>
          </cell>
        </row>
        <row r="22">
          <cell r="D22">
            <v>0</v>
          </cell>
          <cell r="E22">
            <v>0</v>
          </cell>
          <cell r="F22">
            <v>0</v>
          </cell>
          <cell r="G22">
            <v>0</v>
          </cell>
        </row>
        <row r="23">
          <cell r="C23">
            <v>186826563</v>
          </cell>
        </row>
        <row r="24">
          <cell r="C24">
            <v>1.0808485729087678</v>
          </cell>
        </row>
        <row r="26">
          <cell r="C26">
            <v>1.0044999999999999</v>
          </cell>
          <cell r="D26">
            <v>1.0044999999999999</v>
          </cell>
          <cell r="E26">
            <v>1.0044999999999999</v>
          </cell>
          <cell r="F26">
            <v>1.0044999999999999</v>
          </cell>
          <cell r="G26">
            <v>1.0044999999999999</v>
          </cell>
        </row>
        <row r="28">
          <cell r="C28">
            <v>1.0857123914868572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bradbury@cnpower.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3:N65"/>
  <sheetViews>
    <sheetView topLeftCell="A31" workbookViewId="0">
      <selection activeCell="E30" sqref="E30"/>
    </sheetView>
  </sheetViews>
  <sheetFormatPr defaultRowHeight="15" x14ac:dyDescent="0.25"/>
  <sheetData>
    <row r="13" spans="4:14" x14ac:dyDescent="0.25">
      <c r="N13" s="1007" t="s">
        <v>824</v>
      </c>
    </row>
    <row r="14" spans="4:14" x14ac:dyDescent="0.25">
      <c r="D14" s="1008" t="s">
        <v>825</v>
      </c>
      <c r="E14" s="722" t="s">
        <v>844</v>
      </c>
      <c r="F14" s="757"/>
      <c r="G14" s="722"/>
      <c r="H14" s="722"/>
      <c r="I14" s="722"/>
      <c r="J14" s="701"/>
      <c r="K14" s="701"/>
    </row>
    <row r="15" spans="4:14" x14ac:dyDescent="0.25">
      <c r="D15" s="1009"/>
      <c r="E15" s="701"/>
      <c r="F15" s="701"/>
      <c r="G15" s="701"/>
      <c r="H15" s="701"/>
      <c r="I15" s="701"/>
      <c r="J15" s="701"/>
      <c r="K15" s="701"/>
    </row>
    <row r="16" spans="4:14" ht="15.75" thickBot="1" x14ac:dyDescent="0.3">
      <c r="D16" s="1010" t="s">
        <v>826</v>
      </c>
      <c r="E16" t="s">
        <v>465</v>
      </c>
      <c r="J16" s="701"/>
      <c r="K16" s="701"/>
    </row>
    <row r="17" spans="1:11" ht="16.5" thickTop="1" thickBot="1" x14ac:dyDescent="0.3">
      <c r="D17" s="706"/>
      <c r="E17" s="1017"/>
      <c r="F17" s="1017"/>
      <c r="G17" s="1017"/>
      <c r="H17" s="1017"/>
      <c r="I17" s="1017"/>
      <c r="J17" s="1023"/>
      <c r="K17" s="1024"/>
    </row>
    <row r="18" spans="1:11" ht="15.75" thickTop="1" x14ac:dyDescent="0.25">
      <c r="D18" s="1010" t="s">
        <v>827</v>
      </c>
      <c r="E18" t="s">
        <v>845</v>
      </c>
      <c r="J18" s="701"/>
      <c r="K18" s="701"/>
    </row>
    <row r="19" spans="1:11" x14ac:dyDescent="0.25">
      <c r="D19" s="1009"/>
      <c r="J19" s="701"/>
      <c r="K19" s="701"/>
    </row>
    <row r="20" spans="1:11" x14ac:dyDescent="0.25">
      <c r="D20" s="1008" t="s">
        <v>828</v>
      </c>
      <c r="E20" t="s">
        <v>846</v>
      </c>
      <c r="J20" s="701"/>
      <c r="K20" s="701"/>
    </row>
    <row r="21" spans="1:11" x14ac:dyDescent="0.25">
      <c r="D21" s="1009"/>
      <c r="E21" s="1017"/>
      <c r="F21" s="1017"/>
      <c r="G21" s="1017"/>
      <c r="H21" s="1017"/>
      <c r="I21" s="1017"/>
      <c r="J21" s="701"/>
      <c r="K21" s="701"/>
    </row>
    <row r="22" spans="1:11" x14ac:dyDescent="0.25">
      <c r="D22" s="1008" t="s">
        <v>829</v>
      </c>
      <c r="E22" s="1026" t="s">
        <v>847</v>
      </c>
      <c r="J22" s="701"/>
      <c r="K22" s="701"/>
    </row>
    <row r="23" spans="1:11" x14ac:dyDescent="0.25">
      <c r="D23" s="1009"/>
      <c r="J23" s="701"/>
      <c r="K23" s="701"/>
    </row>
    <row r="24" spans="1:11" x14ac:dyDescent="0.25">
      <c r="D24" s="1010" t="s">
        <v>830</v>
      </c>
      <c r="E24" s="1027">
        <v>2015</v>
      </c>
    </row>
    <row r="25" spans="1:11" x14ac:dyDescent="0.25">
      <c r="D25" s="61"/>
      <c r="E25" s="1027"/>
    </row>
    <row r="26" spans="1:11" x14ac:dyDescent="0.25">
      <c r="D26" s="1010" t="s">
        <v>831</v>
      </c>
      <c r="E26" s="1027">
        <v>2014</v>
      </c>
      <c r="F26" s="1018"/>
      <c r="G26" s="1018"/>
      <c r="H26" s="1018"/>
      <c r="I26" s="1018"/>
    </row>
    <row r="27" spans="1:11" x14ac:dyDescent="0.25">
      <c r="D27" s="1011"/>
      <c r="E27" s="1027"/>
    </row>
    <row r="28" spans="1:11" x14ac:dyDescent="0.25">
      <c r="D28" s="1010" t="s">
        <v>832</v>
      </c>
      <c r="E28" s="1028">
        <v>2010</v>
      </c>
      <c r="F28" s="1019"/>
      <c r="G28" s="1019"/>
      <c r="H28" s="1019"/>
      <c r="I28" s="1019"/>
    </row>
    <row r="30" spans="1:11" x14ac:dyDescent="0.25">
      <c r="A30" s="1062" t="s">
        <v>833</v>
      </c>
      <c r="B30" s="1062"/>
      <c r="C30" s="1062"/>
      <c r="D30" s="1062"/>
      <c r="E30" s="1006"/>
      <c r="F30" s="1006"/>
      <c r="G30" s="1006"/>
      <c r="H30" s="1006"/>
      <c r="I30" s="1006"/>
      <c r="J30" s="1012"/>
    </row>
    <row r="31" spans="1:11" x14ac:dyDescent="0.25">
      <c r="A31" s="1062"/>
      <c r="B31" s="1062"/>
      <c r="C31" s="1062"/>
      <c r="D31" s="1062"/>
    </row>
    <row r="32" spans="1:11" x14ac:dyDescent="0.25">
      <c r="A32" s="1013"/>
      <c r="B32" s="1013"/>
      <c r="C32" s="1013"/>
      <c r="D32" s="1013"/>
    </row>
    <row r="33" spans="1:14" x14ac:dyDescent="0.25">
      <c r="A33" s="1062" t="s">
        <v>834</v>
      </c>
      <c r="B33" s="1062"/>
      <c r="C33" s="1062"/>
      <c r="D33" s="1062"/>
    </row>
    <row r="34" spans="1:14" x14ac:dyDescent="0.25">
      <c r="A34" s="1062"/>
      <c r="B34" s="1062"/>
      <c r="C34" s="1062"/>
      <c r="D34" s="1062"/>
    </row>
    <row r="35" spans="1:14" x14ac:dyDescent="0.25">
      <c r="A35" s="1013"/>
      <c r="B35" s="1013"/>
      <c r="C35" s="1013"/>
      <c r="D35" s="1013"/>
    </row>
    <row r="36" spans="1:14" x14ac:dyDescent="0.25">
      <c r="A36" s="1062" t="s">
        <v>835</v>
      </c>
      <c r="B36" s="1062"/>
      <c r="C36" s="1062"/>
      <c r="D36" s="1062"/>
    </row>
    <row r="37" spans="1:14" x14ac:dyDescent="0.25">
      <c r="A37" s="1062"/>
      <c r="B37" s="1062"/>
      <c r="C37" s="1062"/>
      <c r="D37" s="1062"/>
    </row>
    <row r="38" spans="1:14" x14ac:dyDescent="0.25">
      <c r="A38" s="1013"/>
      <c r="B38" s="1013"/>
      <c r="C38" s="1013"/>
    </row>
    <row r="39" spans="1:14" x14ac:dyDescent="0.25">
      <c r="A39" s="1062" t="s">
        <v>836</v>
      </c>
      <c r="B39" s="1062"/>
      <c r="C39" s="1062"/>
      <c r="D39" s="1062"/>
    </row>
    <row r="40" spans="1:14" x14ac:dyDescent="0.25">
      <c r="A40" s="1062"/>
      <c r="B40" s="1062"/>
      <c r="C40" s="1062"/>
      <c r="D40" s="1062"/>
    </row>
    <row r="41" spans="1:14" x14ac:dyDescent="0.25">
      <c r="A41" s="1013"/>
      <c r="B41" s="1013"/>
      <c r="C41" s="1013"/>
      <c r="D41" s="1013"/>
    </row>
    <row r="42" spans="1:14" x14ac:dyDescent="0.25">
      <c r="A42" s="1063" t="s">
        <v>837</v>
      </c>
      <c r="B42" s="1063"/>
      <c r="C42" s="1063"/>
      <c r="D42" s="1063"/>
      <c r="N42" s="61"/>
    </row>
    <row r="43" spans="1:14" x14ac:dyDescent="0.25">
      <c r="A43" s="1063"/>
      <c r="B43" s="1063"/>
      <c r="C43" s="1063"/>
      <c r="D43" s="1063"/>
      <c r="N43" s="61"/>
    </row>
    <row r="44" spans="1:14" x14ac:dyDescent="0.25">
      <c r="A44" s="1013"/>
      <c r="B44" s="1013"/>
      <c r="C44" s="1013"/>
      <c r="D44" s="1013"/>
      <c r="N44" s="61"/>
    </row>
    <row r="45" spans="1:14" x14ac:dyDescent="0.25">
      <c r="A45" s="1063" t="s">
        <v>838</v>
      </c>
      <c r="B45" s="1063"/>
      <c r="C45" s="1063"/>
      <c r="D45" s="1063"/>
    </row>
    <row r="46" spans="1:14" x14ac:dyDescent="0.25">
      <c r="A46" s="1063"/>
      <c r="B46" s="1063"/>
      <c r="C46" s="1063"/>
      <c r="D46" s="1063"/>
    </row>
    <row r="47" spans="1:14" x14ac:dyDescent="0.25">
      <c r="B47" s="1014"/>
      <c r="C47" s="1014"/>
      <c r="D47" s="1014"/>
    </row>
    <row r="48" spans="1:14" x14ac:dyDescent="0.25">
      <c r="A48" s="1060" t="e">
        <f>"Is " &amp;#REF! &amp; " an embedded distributor?"</f>
        <v>#REF!</v>
      </c>
      <c r="B48" s="1060"/>
      <c r="C48" s="1060"/>
      <c r="D48" s="1061"/>
    </row>
    <row r="49" spans="1:14" x14ac:dyDescent="0.25">
      <c r="B49" s="1014"/>
      <c r="C49" s="1014"/>
      <c r="D49" s="1014"/>
    </row>
    <row r="50" spans="1:14" x14ac:dyDescent="0.25">
      <c r="B50" s="1014"/>
      <c r="C50" s="1014"/>
      <c r="D50" s="1014"/>
    </row>
    <row r="51" spans="1:14" x14ac:dyDescent="0.25">
      <c r="B51" s="1014"/>
      <c r="C51" s="1014"/>
      <c r="D51" s="1014"/>
      <c r="J51" s="1017"/>
      <c r="K51" s="1017"/>
    </row>
    <row r="52" spans="1:14" ht="15" customHeight="1" x14ac:dyDescent="0.25">
      <c r="A52" s="1017" t="s">
        <v>839</v>
      </c>
      <c r="B52" s="1017"/>
      <c r="C52" s="1017"/>
      <c r="D52" s="1017"/>
      <c r="L52" s="1017"/>
    </row>
    <row r="53" spans="1:14" x14ac:dyDescent="0.25">
      <c r="B53" s="1014"/>
      <c r="C53" s="1014"/>
      <c r="D53" s="1014"/>
    </row>
    <row r="54" spans="1:14" x14ac:dyDescent="0.25">
      <c r="B54" s="1014"/>
      <c r="C54" s="1014"/>
      <c r="D54" s="1014"/>
    </row>
    <row r="55" spans="1:14" x14ac:dyDescent="0.25">
      <c r="B55" s="1014"/>
      <c r="C55" s="1014"/>
      <c r="D55" s="1014"/>
      <c r="J55" s="1017"/>
    </row>
    <row r="56" spans="1:14" ht="15" customHeight="1" x14ac:dyDescent="0.25">
      <c r="A56" s="1017" t="s">
        <v>840</v>
      </c>
      <c r="B56" s="1017"/>
      <c r="C56" s="1017"/>
      <c r="D56" s="1017"/>
    </row>
    <row r="57" spans="1:14" x14ac:dyDescent="0.25">
      <c r="B57" s="1014"/>
      <c r="C57" s="1014"/>
      <c r="D57" s="1014"/>
    </row>
    <row r="58" spans="1:14" x14ac:dyDescent="0.25">
      <c r="B58" s="1014"/>
      <c r="C58" s="1014"/>
      <c r="D58" s="1014"/>
    </row>
    <row r="59" spans="1:14" x14ac:dyDescent="0.25">
      <c r="B59" s="1015" t="s">
        <v>110</v>
      </c>
    </row>
    <row r="60" spans="1:14" ht="15.75" thickBot="1" x14ac:dyDescent="0.3">
      <c r="J60" s="1018"/>
      <c r="K60" s="1018"/>
    </row>
    <row r="61" spans="1:14" ht="15.75" thickBot="1" x14ac:dyDescent="0.3">
      <c r="B61" s="62"/>
      <c r="C61" s="1018" t="s">
        <v>841</v>
      </c>
      <c r="D61" s="1018"/>
      <c r="L61" s="1018"/>
    </row>
    <row r="62" spans="1:14" ht="15.75" thickBot="1" x14ac:dyDescent="0.3">
      <c r="J62" s="1019"/>
      <c r="K62" s="1019"/>
    </row>
    <row r="63" spans="1:14" ht="15.75" customHeight="1" thickBot="1" x14ac:dyDescent="0.3">
      <c r="B63" s="1021"/>
      <c r="C63" s="1025" t="s">
        <v>842</v>
      </c>
      <c r="D63" s="1019"/>
      <c r="L63" s="1019"/>
      <c r="M63" s="1019"/>
      <c r="N63" s="1019"/>
    </row>
    <row r="64" spans="1:14" ht="15.75" thickBot="1" x14ac:dyDescent="0.3">
      <c r="B64" s="1016"/>
      <c r="J64" s="1006"/>
      <c r="K64" s="1006"/>
    </row>
    <row r="65" spans="2:13" ht="15.75" customHeight="1" thickBot="1" x14ac:dyDescent="0.3">
      <c r="B65" s="1022"/>
      <c r="C65" s="1020" t="s">
        <v>843</v>
      </c>
      <c r="D65" s="1006"/>
      <c r="L65" s="1006"/>
      <c r="M65" s="1006"/>
    </row>
  </sheetData>
  <mergeCells count="7">
    <mergeCell ref="A48:D48"/>
    <mergeCell ref="A39:D40"/>
    <mergeCell ref="A42:D43"/>
    <mergeCell ref="A45:D46"/>
    <mergeCell ref="A30:D31"/>
    <mergeCell ref="A33:D34"/>
    <mergeCell ref="A36:D37"/>
  </mergeCells>
  <hyperlinks>
    <hyperlink ref="E22" r:id="rId1"/>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Button 3">
              <controlPr defaultSize="0" print="0" autoFill="0" autoPict="0" macro="[6]!hidecertainsheets">
                <anchor moveWithCells="1">
                  <from>
                    <xdr:col>3</xdr:col>
                    <xdr:colOff>533400</xdr:colOff>
                    <xdr:row>52</xdr:row>
                    <xdr:rowOff>47625</xdr:rowOff>
                  </from>
                  <to>
                    <xdr:col>6</xdr:col>
                    <xdr:colOff>257175</xdr:colOff>
                    <xdr:row>53</xdr:row>
                    <xdr:rowOff>152400</xdr:rowOff>
                  </to>
                </anchor>
              </controlPr>
            </control>
          </mc:Choice>
        </mc:AlternateContent>
        <mc:AlternateContent xmlns:mc="http://schemas.openxmlformats.org/markup-compatibility/2006">
          <mc:Choice Requires="x14">
            <control shapeId="1028" r:id="rId6" name="Button 4">
              <controlPr defaultSize="0" print="0" autoFill="0" autoPict="0" macro="[6]!unhideallsheetsbutton">
                <anchor moveWithCells="1">
                  <from>
                    <xdr:col>3</xdr:col>
                    <xdr:colOff>533400</xdr:colOff>
                    <xdr:row>56</xdr:row>
                    <xdr:rowOff>123825</xdr:rowOff>
                  </from>
                  <to>
                    <xdr:col>6</xdr:col>
                    <xdr:colOff>257175</xdr:colOff>
                    <xdr:row>58</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58"/>
  <sheetViews>
    <sheetView showGridLines="0" workbookViewId="0">
      <selection activeCell="O7" sqref="O7"/>
    </sheetView>
  </sheetViews>
  <sheetFormatPr defaultRowHeight="15" x14ac:dyDescent="0.25"/>
  <cols>
    <col min="1" max="1" width="10.42578125" bestFit="1" customWidth="1"/>
    <col min="2" max="2" width="26" bestFit="1" customWidth="1"/>
    <col min="3" max="3" width="15.28515625" bestFit="1" customWidth="1"/>
    <col min="4" max="8" width="15.7109375" customWidth="1"/>
    <col min="9" max="9" width="9" customWidth="1"/>
    <col min="10" max="15" width="15.7109375" customWidth="1"/>
    <col min="16" max="16" width="2.7109375" customWidth="1"/>
    <col min="17" max="17" width="15.7109375" customWidth="1"/>
  </cols>
  <sheetData>
    <row r="1" spans="1:17" s="1" customFormat="1" ht="12.75" x14ac:dyDescent="0.2">
      <c r="A1" s="2"/>
      <c r="B1" s="2"/>
      <c r="H1" s="108"/>
      <c r="N1" s="56" t="s">
        <v>103</v>
      </c>
      <c r="O1" s="57" t="s">
        <v>465</v>
      </c>
    </row>
    <row r="2" spans="1:17" s="1" customFormat="1" ht="12.75" x14ac:dyDescent="0.2">
      <c r="A2" s="2"/>
      <c r="B2" s="2"/>
      <c r="H2" s="108"/>
      <c r="N2" s="56" t="s">
        <v>104</v>
      </c>
      <c r="O2" s="58">
        <v>9</v>
      </c>
    </row>
    <row r="3" spans="1:17" s="1" customFormat="1" ht="12.75" x14ac:dyDescent="0.2">
      <c r="A3" s="2"/>
      <c r="B3" s="2"/>
      <c r="H3" s="108"/>
      <c r="N3" s="56" t="s">
        <v>105</v>
      </c>
      <c r="O3" s="58">
        <v>4</v>
      </c>
    </row>
    <row r="4" spans="1:17" s="1" customFormat="1" ht="12.75" x14ac:dyDescent="0.2">
      <c r="A4" s="2"/>
      <c r="B4" s="2"/>
      <c r="H4" s="108"/>
      <c r="N4" s="56" t="s">
        <v>106</v>
      </c>
      <c r="O4" s="58">
        <v>2</v>
      </c>
    </row>
    <row r="5" spans="1:17" s="1" customFormat="1" ht="12.75" x14ac:dyDescent="0.2">
      <c r="A5" s="2"/>
      <c r="B5" s="2"/>
      <c r="H5" s="108"/>
      <c r="N5" s="56" t="s">
        <v>107</v>
      </c>
      <c r="O5" s="59"/>
    </row>
    <row r="6" spans="1:17" s="1" customFormat="1" ht="9" customHeight="1" x14ac:dyDescent="0.2">
      <c r="A6" s="2"/>
      <c r="B6" s="2"/>
      <c r="H6" s="108"/>
      <c r="N6" s="56"/>
      <c r="O6" s="57"/>
    </row>
    <row r="7" spans="1:17" s="1" customFormat="1" ht="12.75" x14ac:dyDescent="0.2">
      <c r="A7" s="2"/>
      <c r="B7" s="2"/>
      <c r="H7" s="108"/>
      <c r="N7" s="56" t="s">
        <v>108</v>
      </c>
      <c r="O7" s="525">
        <v>41771</v>
      </c>
    </row>
    <row r="8" spans="1:17" s="1" customFormat="1" ht="9" customHeight="1" x14ac:dyDescent="0.2">
      <c r="A8" s="2"/>
      <c r="B8" s="2"/>
      <c r="H8" s="108"/>
    </row>
    <row r="9" spans="1:17" ht="15.75" x14ac:dyDescent="0.25">
      <c r="A9" s="1092" t="s">
        <v>522</v>
      </c>
      <c r="B9" s="1092"/>
      <c r="C9" s="1092"/>
      <c r="D9" s="1092"/>
      <c r="E9" s="1092"/>
      <c r="F9" s="1092"/>
      <c r="G9" s="1092"/>
      <c r="H9" s="1092"/>
      <c r="I9" s="1092"/>
      <c r="J9" s="1092"/>
      <c r="K9" s="1092"/>
      <c r="L9" s="1092"/>
      <c r="M9" s="1092"/>
      <c r="N9" s="1092"/>
      <c r="O9" s="1092"/>
      <c r="P9" s="1092"/>
      <c r="Q9" s="1092"/>
    </row>
    <row r="10" spans="1:17" ht="15.75" x14ac:dyDescent="0.25">
      <c r="A10" s="1092" t="s">
        <v>523</v>
      </c>
      <c r="B10" s="1092"/>
      <c r="C10" s="1092"/>
      <c r="D10" s="1092"/>
      <c r="E10" s="1092"/>
      <c r="F10" s="1092"/>
      <c r="G10" s="1092"/>
      <c r="H10" s="1092"/>
      <c r="I10" s="1092"/>
      <c r="J10" s="1092"/>
      <c r="K10" s="1092"/>
      <c r="L10" s="1092"/>
      <c r="M10" s="1092"/>
      <c r="N10" s="1092"/>
      <c r="O10" s="1092"/>
      <c r="P10" s="1092"/>
      <c r="Q10" s="1092"/>
    </row>
    <row r="11" spans="1:17" ht="16.5" thickBot="1" x14ac:dyDescent="0.3">
      <c r="A11" s="1101">
        <v>42004</v>
      </c>
      <c r="B11" s="1101"/>
      <c r="C11" s="1101"/>
      <c r="D11" s="1101"/>
      <c r="E11" s="1101"/>
      <c r="F11" s="1101"/>
      <c r="G11" s="1101"/>
      <c r="H11" s="1101"/>
      <c r="I11" s="1101"/>
      <c r="J11" s="1101"/>
      <c r="K11" s="1101"/>
      <c r="L11" s="1101"/>
      <c r="M11" s="1101"/>
      <c r="N11" s="1101"/>
      <c r="O11" s="1101"/>
      <c r="P11" s="1101"/>
      <c r="Q11" s="1101"/>
    </row>
    <row r="12" spans="1:17" ht="18" x14ac:dyDescent="0.25">
      <c r="A12" s="146"/>
      <c r="B12" s="147"/>
      <c r="C12" s="1093" t="s">
        <v>189</v>
      </c>
      <c r="D12" s="1094"/>
      <c r="E12" s="1094"/>
      <c r="F12" s="1094"/>
      <c r="G12" s="1094"/>
      <c r="H12" s="1095"/>
      <c r="I12" s="201"/>
      <c r="J12" s="1093" t="s">
        <v>190</v>
      </c>
      <c r="K12" s="1094"/>
      <c r="L12" s="1094"/>
      <c r="M12" s="1094"/>
      <c r="N12" s="1094"/>
      <c r="O12" s="1095"/>
      <c r="P12" s="149"/>
      <c r="Q12" s="1099" t="s">
        <v>191</v>
      </c>
    </row>
    <row r="13" spans="1:17" ht="18.75" thickBot="1" x14ac:dyDescent="0.3">
      <c r="A13" s="148"/>
      <c r="B13" s="148"/>
      <c r="C13" s="1096"/>
      <c r="D13" s="1097"/>
      <c r="E13" s="1097"/>
      <c r="F13" s="1097"/>
      <c r="G13" s="1097"/>
      <c r="H13" s="1098"/>
      <c r="I13" s="202"/>
      <c r="J13" s="1096"/>
      <c r="K13" s="1097"/>
      <c r="L13" s="1097"/>
      <c r="M13" s="1097"/>
      <c r="N13" s="1097"/>
      <c r="O13" s="1098"/>
      <c r="P13" s="149"/>
      <c r="Q13" s="1100"/>
    </row>
    <row r="14" spans="1:17" x14ac:dyDescent="0.25">
      <c r="A14" s="151"/>
      <c r="B14" s="152"/>
      <c r="C14" s="153" t="s">
        <v>192</v>
      </c>
      <c r="D14" s="153"/>
      <c r="E14" s="151"/>
      <c r="F14" s="153" t="s">
        <v>192</v>
      </c>
      <c r="G14" s="153"/>
      <c r="H14" s="153" t="s">
        <v>193</v>
      </c>
      <c r="I14" s="194" t="s">
        <v>232</v>
      </c>
      <c r="J14" s="153" t="s">
        <v>194</v>
      </c>
      <c r="K14" s="153"/>
      <c r="L14" s="151"/>
      <c r="M14" s="153" t="s">
        <v>194</v>
      </c>
      <c r="N14" s="153"/>
      <c r="O14" s="153" t="s">
        <v>193</v>
      </c>
      <c r="P14" s="155"/>
      <c r="Q14" s="151"/>
    </row>
    <row r="15" spans="1:17" x14ac:dyDescent="0.25">
      <c r="A15" s="156" t="s">
        <v>195</v>
      </c>
      <c r="B15" s="157"/>
      <c r="C15" s="156" t="s">
        <v>196</v>
      </c>
      <c r="D15" s="156"/>
      <c r="E15" s="156"/>
      <c r="F15" s="156" t="s">
        <v>197</v>
      </c>
      <c r="G15" s="156"/>
      <c r="H15" s="156" t="s">
        <v>192</v>
      </c>
      <c r="I15" s="203" t="s">
        <v>233</v>
      </c>
      <c r="J15" s="156" t="s">
        <v>196</v>
      </c>
      <c r="K15" s="156"/>
      <c r="L15" s="156"/>
      <c r="M15" s="156" t="s">
        <v>198</v>
      </c>
      <c r="N15" s="156"/>
      <c r="O15" s="156" t="s">
        <v>194</v>
      </c>
      <c r="P15" s="155"/>
      <c r="Q15" s="156"/>
    </row>
    <row r="16" spans="1:17" ht="15.75" thickBot="1" x14ac:dyDescent="0.3">
      <c r="A16" s="158" t="s">
        <v>199</v>
      </c>
      <c r="B16" s="159" t="s">
        <v>200</v>
      </c>
      <c r="C16" s="158" t="s">
        <v>201</v>
      </c>
      <c r="D16" s="158" t="s">
        <v>202</v>
      </c>
      <c r="E16" s="158" t="s">
        <v>203</v>
      </c>
      <c r="F16" s="158" t="s">
        <v>204</v>
      </c>
      <c r="G16" s="158" t="s">
        <v>205</v>
      </c>
      <c r="H16" s="158" t="s">
        <v>206</v>
      </c>
      <c r="I16" s="196"/>
      <c r="J16" s="158" t="s">
        <v>201</v>
      </c>
      <c r="K16" s="158" t="s">
        <v>202</v>
      </c>
      <c r="L16" s="158" t="s">
        <v>203</v>
      </c>
      <c r="M16" s="158" t="s">
        <v>204</v>
      </c>
      <c r="N16" s="158" t="s">
        <v>205</v>
      </c>
      <c r="O16" s="158" t="s">
        <v>206</v>
      </c>
      <c r="P16" s="155"/>
      <c r="Q16" s="160"/>
    </row>
    <row r="17" spans="1:17" x14ac:dyDescent="0.25">
      <c r="A17" s="151"/>
      <c r="B17" s="161"/>
      <c r="C17" s="162"/>
      <c r="D17" s="152"/>
      <c r="E17" s="152"/>
      <c r="F17" s="152"/>
      <c r="G17" s="152"/>
      <c r="H17" s="151"/>
      <c r="I17" s="204"/>
      <c r="J17" s="162"/>
      <c r="K17" s="152"/>
      <c r="L17" s="152"/>
      <c r="M17" s="152"/>
      <c r="N17" s="152"/>
      <c r="O17" s="151"/>
      <c r="P17" s="157"/>
      <c r="Q17" s="160"/>
    </row>
    <row r="18" spans="1:17" x14ac:dyDescent="0.25">
      <c r="A18" s="163">
        <v>1611</v>
      </c>
      <c r="B18" s="61" t="s">
        <v>65</v>
      </c>
      <c r="C18" s="164">
        <v>2424474.66</v>
      </c>
      <c r="D18" s="166">
        <v>343219.69</v>
      </c>
      <c r="E18" s="166"/>
      <c r="F18" s="165">
        <v>2767694.35</v>
      </c>
      <c r="G18" s="166"/>
      <c r="H18" s="167">
        <v>2767694.35</v>
      </c>
      <c r="I18" s="570">
        <v>5</v>
      </c>
      <c r="J18" s="164">
        <v>-905876.89000000013</v>
      </c>
      <c r="K18" s="166">
        <v>-172649.96900000001</v>
      </c>
      <c r="L18" s="166"/>
      <c r="M18" s="165">
        <v>-1078526.8590000002</v>
      </c>
      <c r="N18" s="165"/>
      <c r="O18" s="167">
        <v>-1078526.8590000002</v>
      </c>
      <c r="P18" s="165"/>
      <c r="Q18" s="169">
        <v>1689167.4909999999</v>
      </c>
    </row>
    <row r="19" spans="1:17" x14ac:dyDescent="0.25">
      <c r="A19" s="163" t="s">
        <v>234</v>
      </c>
      <c r="B19" s="61" t="s">
        <v>65</v>
      </c>
      <c r="C19" s="164"/>
      <c r="D19" s="166">
        <v>0</v>
      </c>
      <c r="E19" s="166"/>
      <c r="F19" s="165">
        <v>0</v>
      </c>
      <c r="G19" s="166">
        <v>3056330.42735</v>
      </c>
      <c r="H19" s="167">
        <v>3056330.42735</v>
      </c>
      <c r="I19" s="570">
        <v>10</v>
      </c>
      <c r="J19" s="164">
        <v>0</v>
      </c>
      <c r="K19" s="166">
        <v>-160470.96</v>
      </c>
      <c r="L19" s="166"/>
      <c r="M19" s="165">
        <v>-160470.96</v>
      </c>
      <c r="N19" s="165">
        <v>-1814642.8941000002</v>
      </c>
      <c r="O19" s="167">
        <v>-1975113.8541000001</v>
      </c>
      <c r="P19" s="165"/>
      <c r="Q19" s="169">
        <v>1081216.5732499999</v>
      </c>
    </row>
    <row r="20" spans="1:17" x14ac:dyDescent="0.25">
      <c r="A20" s="163">
        <v>1612</v>
      </c>
      <c r="B20" s="61" t="s">
        <v>207</v>
      </c>
      <c r="C20" s="164">
        <v>20332641.819999997</v>
      </c>
      <c r="D20" s="166">
        <v>204926.91999999998</v>
      </c>
      <c r="E20" s="166"/>
      <c r="F20" s="165">
        <v>20537568.739999998</v>
      </c>
      <c r="G20" s="166"/>
      <c r="H20" s="167">
        <v>20537568.739999998</v>
      </c>
      <c r="I20" s="570">
        <v>40</v>
      </c>
      <c r="J20" s="164">
        <v>-3025154.7199999997</v>
      </c>
      <c r="K20" s="166">
        <v>-520788.49649999995</v>
      </c>
      <c r="L20" s="166"/>
      <c r="M20" s="165">
        <v>-3545943.2164999996</v>
      </c>
      <c r="N20" s="165"/>
      <c r="O20" s="167">
        <v>-3545943.2164999996</v>
      </c>
      <c r="P20" s="165"/>
      <c r="Q20" s="169">
        <v>16991625.523499999</v>
      </c>
    </row>
    <row r="21" spans="1:17" x14ac:dyDescent="0.25">
      <c r="A21" s="163">
        <v>1805</v>
      </c>
      <c r="B21" s="170" t="s">
        <v>208</v>
      </c>
      <c r="C21" s="164">
        <v>568413.47000000009</v>
      </c>
      <c r="D21" s="166">
        <v>0</v>
      </c>
      <c r="E21" s="166"/>
      <c r="F21" s="165">
        <v>568413.47000000009</v>
      </c>
      <c r="G21" s="166"/>
      <c r="H21" s="167">
        <v>568413.47000000009</v>
      </c>
      <c r="I21" s="570">
        <v>0</v>
      </c>
      <c r="J21" s="164">
        <v>0</v>
      </c>
      <c r="K21" s="166">
        <v>0</v>
      </c>
      <c r="L21" s="166"/>
      <c r="M21" s="165">
        <v>0</v>
      </c>
      <c r="N21" s="165"/>
      <c r="O21" s="167">
        <v>0</v>
      </c>
      <c r="P21" s="172"/>
      <c r="Q21" s="169">
        <v>568413.47000000009</v>
      </c>
    </row>
    <row r="22" spans="1:17" x14ac:dyDescent="0.25">
      <c r="A22" s="163">
        <v>1808</v>
      </c>
      <c r="B22" s="173" t="s">
        <v>209</v>
      </c>
      <c r="C22" s="164">
        <v>1043647.1999999997</v>
      </c>
      <c r="D22" s="166">
        <v>614000</v>
      </c>
      <c r="E22" s="166"/>
      <c r="F22" s="165">
        <v>1657647.1999999997</v>
      </c>
      <c r="G22" s="166"/>
      <c r="H22" s="167">
        <v>1657647.1999999997</v>
      </c>
      <c r="I22" s="570">
        <v>50</v>
      </c>
      <c r="J22" s="164">
        <v>-446458.45999999973</v>
      </c>
      <c r="K22" s="166">
        <v>-20797.72</v>
      </c>
      <c r="L22" s="166"/>
      <c r="M22" s="165">
        <v>-467256.1799999997</v>
      </c>
      <c r="N22" s="165"/>
      <c r="O22" s="167">
        <v>-467256.1799999997</v>
      </c>
      <c r="P22" s="172"/>
      <c r="Q22" s="169">
        <v>1190391.02</v>
      </c>
    </row>
    <row r="23" spans="1:17" x14ac:dyDescent="0.25">
      <c r="A23" s="163" t="s">
        <v>235</v>
      </c>
      <c r="B23" s="173" t="s">
        <v>209</v>
      </c>
      <c r="C23" s="164"/>
      <c r="D23" s="166">
        <v>0</v>
      </c>
      <c r="E23" s="166"/>
      <c r="F23" s="165">
        <v>0</v>
      </c>
      <c r="G23" s="166"/>
      <c r="H23" s="167">
        <v>0</v>
      </c>
      <c r="I23" s="570">
        <v>25</v>
      </c>
      <c r="J23" s="164">
        <v>0</v>
      </c>
      <c r="K23" s="166">
        <v>-10468</v>
      </c>
      <c r="L23" s="166"/>
      <c r="M23" s="165">
        <v>-10468</v>
      </c>
      <c r="N23" s="165"/>
      <c r="O23" s="167">
        <v>-10468</v>
      </c>
      <c r="P23" s="172"/>
      <c r="Q23" s="169">
        <v>-10468</v>
      </c>
    </row>
    <row r="24" spans="1:17" x14ac:dyDescent="0.25">
      <c r="A24" s="163">
        <v>1820</v>
      </c>
      <c r="B24" s="173" t="s">
        <v>210</v>
      </c>
      <c r="C24" s="164">
        <v>11044910.02</v>
      </c>
      <c r="D24" s="166">
        <v>725412.67</v>
      </c>
      <c r="E24" s="166"/>
      <c r="F24" s="165">
        <v>11770322.689999999</v>
      </c>
      <c r="G24" s="166"/>
      <c r="H24" s="167">
        <v>11770322.689999999</v>
      </c>
      <c r="I24" s="570">
        <v>30</v>
      </c>
      <c r="J24" s="164">
        <v>-5011383.9800000004</v>
      </c>
      <c r="K24" s="166">
        <v>-276251.21116666665</v>
      </c>
      <c r="L24" s="166"/>
      <c r="M24" s="165">
        <v>-5287635.1911666673</v>
      </c>
      <c r="N24" s="165"/>
      <c r="O24" s="167">
        <v>-5287635.1911666673</v>
      </c>
      <c r="P24" s="172"/>
      <c r="Q24" s="169">
        <v>6482687.4988333322</v>
      </c>
    </row>
    <row r="25" spans="1:17" x14ac:dyDescent="0.25">
      <c r="A25" s="163" t="s">
        <v>236</v>
      </c>
      <c r="B25" s="173" t="s">
        <v>210</v>
      </c>
      <c r="C25" s="164"/>
      <c r="D25" s="166">
        <v>87540.11</v>
      </c>
      <c r="E25" s="166"/>
      <c r="F25" s="165">
        <v>87540.11</v>
      </c>
      <c r="G25" s="166"/>
      <c r="H25" s="167">
        <v>87540.11</v>
      </c>
      <c r="I25" s="570">
        <v>30</v>
      </c>
      <c r="J25" s="164">
        <v>0</v>
      </c>
      <c r="K25" s="166">
        <v>-47762.001833333336</v>
      </c>
      <c r="L25" s="166"/>
      <c r="M25" s="165">
        <v>-47762.001833333336</v>
      </c>
      <c r="N25" s="165"/>
      <c r="O25" s="167">
        <v>-47762.001833333336</v>
      </c>
      <c r="P25" s="172"/>
      <c r="Q25" s="169">
        <v>39778.108166666665</v>
      </c>
    </row>
    <row r="26" spans="1:17" x14ac:dyDescent="0.25">
      <c r="A26" s="163">
        <v>1830</v>
      </c>
      <c r="B26" s="173" t="s">
        <v>211</v>
      </c>
      <c r="C26" s="164">
        <v>52825815.170000002</v>
      </c>
      <c r="D26" s="166">
        <v>3311278.9</v>
      </c>
      <c r="E26" s="166"/>
      <c r="F26" s="165">
        <v>56137094.07</v>
      </c>
      <c r="G26" s="166"/>
      <c r="H26" s="167">
        <v>56137094.07</v>
      </c>
      <c r="I26" s="570">
        <v>25</v>
      </c>
      <c r="J26" s="164">
        <v>-22738847.730000004</v>
      </c>
      <c r="K26" s="166">
        <v>-1872700.9979999999</v>
      </c>
      <c r="L26" s="166"/>
      <c r="M26" s="165">
        <v>-24611548.728000004</v>
      </c>
      <c r="N26" s="165"/>
      <c r="O26" s="167">
        <v>-24611548.728000004</v>
      </c>
      <c r="P26" s="172"/>
      <c r="Q26" s="169">
        <v>31525545.341999996</v>
      </c>
    </row>
    <row r="27" spans="1:17" x14ac:dyDescent="0.25">
      <c r="A27" s="163">
        <v>1835</v>
      </c>
      <c r="B27" s="173" t="s">
        <v>212</v>
      </c>
      <c r="C27" s="164">
        <v>24641994.839999996</v>
      </c>
      <c r="D27" s="166">
        <v>2252668.1300000004</v>
      </c>
      <c r="E27" s="166"/>
      <c r="F27" s="165">
        <v>26894662.969999995</v>
      </c>
      <c r="G27" s="166"/>
      <c r="H27" s="167">
        <v>26894662.969999995</v>
      </c>
      <c r="I27" s="570">
        <v>25</v>
      </c>
      <c r="J27" s="164">
        <v>-10344323.139999999</v>
      </c>
      <c r="K27" s="166">
        <v>-863466.25260000001</v>
      </c>
      <c r="L27" s="166"/>
      <c r="M27" s="165">
        <v>-11207789.392599998</v>
      </c>
      <c r="N27" s="165"/>
      <c r="O27" s="167">
        <v>-11207789.392599998</v>
      </c>
      <c r="P27" s="174"/>
      <c r="Q27" s="169">
        <v>15686873.577399997</v>
      </c>
    </row>
    <row r="28" spans="1:17" x14ac:dyDescent="0.25">
      <c r="A28" s="163">
        <v>1845</v>
      </c>
      <c r="B28" s="173" t="s">
        <v>213</v>
      </c>
      <c r="C28" s="164">
        <v>1416430.18</v>
      </c>
      <c r="D28" s="166">
        <v>0</v>
      </c>
      <c r="E28" s="166"/>
      <c r="F28" s="165">
        <v>1416430.18</v>
      </c>
      <c r="G28" s="166"/>
      <c r="H28" s="167">
        <v>1416430.18</v>
      </c>
      <c r="I28" s="570">
        <v>25</v>
      </c>
      <c r="J28" s="164">
        <v>-372116.71</v>
      </c>
      <c r="K28" s="166">
        <v>-53141.45</v>
      </c>
      <c r="L28" s="166"/>
      <c r="M28" s="165">
        <v>-425258.16000000003</v>
      </c>
      <c r="N28" s="165"/>
      <c r="O28" s="167">
        <v>-425258.16000000003</v>
      </c>
      <c r="P28" s="174"/>
      <c r="Q28" s="169">
        <v>991172.0199999999</v>
      </c>
    </row>
    <row r="29" spans="1:17" x14ac:dyDescent="0.25">
      <c r="A29" s="163">
        <v>1850</v>
      </c>
      <c r="B29" s="173" t="s">
        <v>214</v>
      </c>
      <c r="C29" s="164">
        <v>11312181.299999999</v>
      </c>
      <c r="D29" s="166">
        <v>477500.32999999996</v>
      </c>
      <c r="E29" s="166"/>
      <c r="F29" s="165">
        <v>11789681.629999999</v>
      </c>
      <c r="G29" s="166"/>
      <c r="H29" s="167">
        <v>11789681.629999999</v>
      </c>
      <c r="I29" s="570">
        <v>25</v>
      </c>
      <c r="J29" s="164">
        <v>-6256282.2700000005</v>
      </c>
      <c r="K29" s="166">
        <v>-355541.97659999999</v>
      </c>
      <c r="L29" s="166"/>
      <c r="M29" s="165">
        <v>-6611824.2466000002</v>
      </c>
      <c r="N29" s="165"/>
      <c r="O29" s="167">
        <v>-6611824.2466000002</v>
      </c>
      <c r="P29" s="174"/>
      <c r="Q29" s="169">
        <v>5177857.3833999988</v>
      </c>
    </row>
    <row r="30" spans="1:17" x14ac:dyDescent="0.25">
      <c r="A30" s="163">
        <v>1855</v>
      </c>
      <c r="B30" s="170" t="s">
        <v>215</v>
      </c>
      <c r="C30" s="164">
        <v>3361905.9</v>
      </c>
      <c r="D30" s="166">
        <v>0</v>
      </c>
      <c r="E30" s="166"/>
      <c r="F30" s="165">
        <v>3361905.9</v>
      </c>
      <c r="G30" s="166"/>
      <c r="H30" s="167">
        <v>3361905.9</v>
      </c>
      <c r="I30" s="570">
        <v>25</v>
      </c>
      <c r="J30" s="164">
        <v>-2180322.94</v>
      </c>
      <c r="K30" s="166">
        <v>-87132</v>
      </c>
      <c r="L30" s="166"/>
      <c r="M30" s="165">
        <v>-2267454.94</v>
      </c>
      <c r="N30" s="165"/>
      <c r="O30" s="167">
        <v>-2267454.94</v>
      </c>
      <c r="P30" s="174"/>
      <c r="Q30" s="169">
        <v>1094450.96</v>
      </c>
    </row>
    <row r="31" spans="1:17" x14ac:dyDescent="0.25">
      <c r="A31" s="163">
        <v>1860</v>
      </c>
      <c r="B31" s="173" t="s">
        <v>216</v>
      </c>
      <c r="C31" s="164">
        <v>5774705.2799999993</v>
      </c>
      <c r="D31" s="166">
        <v>0</v>
      </c>
      <c r="E31" s="199"/>
      <c r="F31" s="165">
        <v>5774705.2799999993</v>
      </c>
      <c r="G31" s="166"/>
      <c r="H31" s="167">
        <v>5774705.2799999993</v>
      </c>
      <c r="I31" s="570">
        <v>25</v>
      </c>
      <c r="J31" s="164">
        <v>-2317989.0900000003</v>
      </c>
      <c r="K31" s="166">
        <v>-46907</v>
      </c>
      <c r="L31" s="166"/>
      <c r="M31" s="165">
        <v>-2364896.0900000003</v>
      </c>
      <c r="N31" s="165"/>
      <c r="O31" s="167">
        <v>-2364896.0900000003</v>
      </c>
      <c r="P31" s="174"/>
      <c r="Q31" s="169">
        <v>3409809.189999999</v>
      </c>
    </row>
    <row r="32" spans="1:17" x14ac:dyDescent="0.25">
      <c r="A32" s="163" t="s">
        <v>237</v>
      </c>
      <c r="B32" s="173" t="s">
        <v>216</v>
      </c>
      <c r="C32" s="164"/>
      <c r="D32" s="166">
        <v>22073.5</v>
      </c>
      <c r="E32" s="199"/>
      <c r="F32" s="165">
        <v>22073.5</v>
      </c>
      <c r="G32" s="166"/>
      <c r="H32" s="167">
        <v>22073.5</v>
      </c>
      <c r="I32" s="570">
        <v>15</v>
      </c>
      <c r="J32" s="164">
        <v>0</v>
      </c>
      <c r="K32" s="166">
        <v>-236736.99333333332</v>
      </c>
      <c r="L32" s="166"/>
      <c r="M32" s="165">
        <v>-236736.99333333332</v>
      </c>
      <c r="N32" s="165"/>
      <c r="O32" s="167">
        <v>-236736.99333333332</v>
      </c>
      <c r="P32" s="174"/>
      <c r="Q32" s="169">
        <v>-214663.49333333332</v>
      </c>
    </row>
    <row r="33" spans="1:17" x14ac:dyDescent="0.25">
      <c r="A33" s="163" t="s">
        <v>238</v>
      </c>
      <c r="B33" s="173" t="s">
        <v>216</v>
      </c>
      <c r="C33" s="164"/>
      <c r="D33" s="166">
        <v>22073.5</v>
      </c>
      <c r="E33" s="199"/>
      <c r="F33" s="165">
        <v>22073.5</v>
      </c>
      <c r="G33" s="166"/>
      <c r="H33" s="167">
        <v>22073.5</v>
      </c>
      <c r="I33" s="570">
        <v>25</v>
      </c>
      <c r="J33" s="164">
        <v>0</v>
      </c>
      <c r="K33" s="166">
        <v>-7835.47</v>
      </c>
      <c r="L33" s="166"/>
      <c r="M33" s="165">
        <v>-7835.47</v>
      </c>
      <c r="N33" s="165"/>
      <c r="O33" s="167">
        <v>-7835.47</v>
      </c>
      <c r="P33" s="174"/>
      <c r="Q33" s="169">
        <v>14238.029999999999</v>
      </c>
    </row>
    <row r="34" spans="1:17" x14ac:dyDescent="0.25">
      <c r="A34" s="163">
        <v>1865</v>
      </c>
      <c r="B34" s="173" t="s">
        <v>239</v>
      </c>
      <c r="C34" s="164">
        <v>194063</v>
      </c>
      <c r="D34" s="166">
        <v>0</v>
      </c>
      <c r="E34" s="166"/>
      <c r="F34" s="165">
        <v>194063</v>
      </c>
      <c r="G34" s="166"/>
      <c r="H34" s="167">
        <v>194063</v>
      </c>
      <c r="I34" s="570">
        <v>10</v>
      </c>
      <c r="J34" s="164">
        <v>-78021</v>
      </c>
      <c r="K34" s="166">
        <v>-19406</v>
      </c>
      <c r="L34" s="166"/>
      <c r="M34" s="165">
        <v>-97427</v>
      </c>
      <c r="N34" s="165"/>
      <c r="O34" s="167">
        <v>-97427</v>
      </c>
      <c r="P34" s="174"/>
      <c r="Q34" s="169">
        <v>96636</v>
      </c>
    </row>
    <row r="35" spans="1:17" x14ac:dyDescent="0.25">
      <c r="A35" s="163">
        <v>1875</v>
      </c>
      <c r="B35" s="173" t="s">
        <v>217</v>
      </c>
      <c r="C35" s="164">
        <v>16522.64</v>
      </c>
      <c r="D35" s="166">
        <v>0</v>
      </c>
      <c r="E35" s="166"/>
      <c r="F35" s="165">
        <v>16522.64</v>
      </c>
      <c r="G35" s="166"/>
      <c r="H35" s="167">
        <v>16522.64</v>
      </c>
      <c r="I35" s="570">
        <v>20</v>
      </c>
      <c r="J35" s="164">
        <v>-16522.64</v>
      </c>
      <c r="K35" s="166">
        <v>0</v>
      </c>
      <c r="L35" s="166"/>
      <c r="M35" s="165">
        <v>-16522.64</v>
      </c>
      <c r="N35" s="165"/>
      <c r="O35" s="167">
        <v>-16522.64</v>
      </c>
      <c r="P35" s="174"/>
      <c r="Q35" s="169">
        <v>0</v>
      </c>
    </row>
    <row r="36" spans="1:17" x14ac:dyDescent="0.25">
      <c r="A36" s="163">
        <v>1910</v>
      </c>
      <c r="B36" s="170" t="s">
        <v>240</v>
      </c>
      <c r="C36" s="164">
        <v>43398.25</v>
      </c>
      <c r="D36" s="166">
        <v>2000</v>
      </c>
      <c r="E36" s="166"/>
      <c r="F36" s="165">
        <v>45398.25</v>
      </c>
      <c r="G36" s="197"/>
      <c r="H36" s="167">
        <v>45398.25</v>
      </c>
      <c r="I36" s="570">
        <v>4</v>
      </c>
      <c r="J36" s="164">
        <v>-33642.25</v>
      </c>
      <c r="K36" s="166">
        <v>-10006</v>
      </c>
      <c r="L36" s="166"/>
      <c r="M36" s="165">
        <v>-43648.25</v>
      </c>
      <c r="N36" s="166"/>
      <c r="O36" s="167">
        <v>-43648.25</v>
      </c>
      <c r="P36" s="174"/>
      <c r="Q36" s="169">
        <v>1750</v>
      </c>
    </row>
    <row r="37" spans="1:17" x14ac:dyDescent="0.25">
      <c r="A37" s="163">
        <v>1915</v>
      </c>
      <c r="B37" s="173" t="s">
        <v>219</v>
      </c>
      <c r="C37" s="164">
        <v>1437049.4799999995</v>
      </c>
      <c r="D37" s="166">
        <v>0</v>
      </c>
      <c r="E37" s="166"/>
      <c r="F37" s="165">
        <v>1437049.4799999995</v>
      </c>
      <c r="G37" s="197"/>
      <c r="H37" s="167">
        <v>1437049.4799999995</v>
      </c>
      <c r="I37" s="570">
        <v>10</v>
      </c>
      <c r="J37" s="164">
        <v>-1225766.5099999998</v>
      </c>
      <c r="K37" s="166">
        <v>-64807</v>
      </c>
      <c r="L37" s="166"/>
      <c r="M37" s="165">
        <v>-1290573.5099999998</v>
      </c>
      <c r="N37" s="166"/>
      <c r="O37" s="167">
        <v>-1290573.5099999998</v>
      </c>
      <c r="P37" s="174"/>
      <c r="Q37" s="169">
        <v>146475.96999999974</v>
      </c>
    </row>
    <row r="38" spans="1:17" x14ac:dyDescent="0.25">
      <c r="A38" s="163">
        <v>1920</v>
      </c>
      <c r="B38" s="173" t="s">
        <v>220</v>
      </c>
      <c r="C38" s="164">
        <v>973544.03000000026</v>
      </c>
      <c r="D38" s="166">
        <v>106881.83</v>
      </c>
      <c r="E38" s="166"/>
      <c r="F38" s="165">
        <v>1080425.8600000003</v>
      </c>
      <c r="G38" s="197">
        <v>1275370.3662</v>
      </c>
      <c r="H38" s="167">
        <v>2355796.2262000004</v>
      </c>
      <c r="I38" s="570">
        <v>5</v>
      </c>
      <c r="J38" s="164">
        <v>-516089.24999999994</v>
      </c>
      <c r="K38" s="166">
        <v>-141601.90299999999</v>
      </c>
      <c r="L38" s="166"/>
      <c r="M38" s="165">
        <v>-657691.15299999993</v>
      </c>
      <c r="N38" s="166">
        <v>-934980.96325000015</v>
      </c>
      <c r="O38" s="167">
        <v>-1592672.11625</v>
      </c>
      <c r="P38" s="174"/>
      <c r="Q38" s="169">
        <v>763124.10995000042</v>
      </c>
    </row>
    <row r="39" spans="1:17" x14ac:dyDescent="0.25">
      <c r="A39" s="163">
        <v>1930</v>
      </c>
      <c r="B39" s="173" t="s">
        <v>221</v>
      </c>
      <c r="C39" s="164">
        <v>4443193.2300000004</v>
      </c>
      <c r="D39" s="166">
        <v>200000</v>
      </c>
      <c r="E39" s="166"/>
      <c r="F39" s="165">
        <v>4643193.2300000004</v>
      </c>
      <c r="G39" s="197"/>
      <c r="H39" s="167">
        <v>4643193.2300000004</v>
      </c>
      <c r="I39" s="570">
        <v>5</v>
      </c>
      <c r="J39" s="164">
        <v>-3569196.98</v>
      </c>
      <c r="K39" s="166">
        <v>-168391.26</v>
      </c>
      <c r="L39" s="166"/>
      <c r="M39" s="165">
        <v>-3737588.24</v>
      </c>
      <c r="N39" s="166"/>
      <c r="O39" s="167">
        <v>-3737588.24</v>
      </c>
      <c r="P39" s="174"/>
      <c r="Q39" s="169">
        <v>905604.99000000022</v>
      </c>
    </row>
    <row r="40" spans="1:17" x14ac:dyDescent="0.25">
      <c r="A40" s="163" t="s">
        <v>241</v>
      </c>
      <c r="B40" s="173" t="s">
        <v>221</v>
      </c>
      <c r="C40" s="164"/>
      <c r="D40" s="166">
        <v>351350</v>
      </c>
      <c r="E40" s="166"/>
      <c r="F40" s="165">
        <v>351350</v>
      </c>
      <c r="G40" s="197"/>
      <c r="H40" s="167">
        <v>351350</v>
      </c>
      <c r="I40" s="570">
        <v>5</v>
      </c>
      <c r="J40" s="164">
        <v>0</v>
      </c>
      <c r="K40" s="166">
        <v>-211848</v>
      </c>
      <c r="L40" s="166"/>
      <c r="M40" s="165">
        <v>-211848</v>
      </c>
      <c r="N40" s="166"/>
      <c r="O40" s="167">
        <v>-211848</v>
      </c>
      <c r="P40" s="174"/>
      <c r="Q40" s="169">
        <v>139502</v>
      </c>
    </row>
    <row r="41" spans="1:17" x14ac:dyDescent="0.25">
      <c r="A41" s="163">
        <v>1935</v>
      </c>
      <c r="B41" s="173" t="s">
        <v>243</v>
      </c>
      <c r="C41" s="164">
        <v>0</v>
      </c>
      <c r="D41" s="166">
        <v>4000</v>
      </c>
      <c r="E41" s="166"/>
      <c r="F41" s="165">
        <v>4000</v>
      </c>
      <c r="G41" s="197"/>
      <c r="H41" s="167">
        <v>4000</v>
      </c>
      <c r="I41" s="570">
        <v>10</v>
      </c>
      <c r="J41" s="164">
        <v>0</v>
      </c>
      <c r="K41" s="166">
        <v>-200</v>
      </c>
      <c r="L41" s="166"/>
      <c r="M41" s="165">
        <v>-200</v>
      </c>
      <c r="N41" s="166"/>
      <c r="O41" s="167">
        <v>-200</v>
      </c>
      <c r="P41" s="174"/>
      <c r="Q41" s="169">
        <v>3800</v>
      </c>
    </row>
    <row r="42" spans="1:17" x14ac:dyDescent="0.25">
      <c r="A42" s="163">
        <v>1940</v>
      </c>
      <c r="B42" s="173" t="s">
        <v>222</v>
      </c>
      <c r="C42" s="164">
        <v>1826752.69</v>
      </c>
      <c r="D42" s="166">
        <v>75000</v>
      </c>
      <c r="E42" s="166"/>
      <c r="F42" s="165">
        <v>1901752.69</v>
      </c>
      <c r="G42" s="197"/>
      <c r="H42" s="167">
        <v>1901752.69</v>
      </c>
      <c r="I42" s="570">
        <v>10</v>
      </c>
      <c r="J42" s="164">
        <v>-1380932.7799999998</v>
      </c>
      <c r="K42" s="166">
        <v>-83220.91</v>
      </c>
      <c r="L42" s="166"/>
      <c r="M42" s="165">
        <v>-1464153.6899999997</v>
      </c>
      <c r="N42" s="166"/>
      <c r="O42" s="167">
        <v>-1464153.6899999997</v>
      </c>
      <c r="P42" s="174"/>
      <c r="Q42" s="169">
        <v>437599.00000000023</v>
      </c>
    </row>
    <row r="43" spans="1:17" x14ac:dyDescent="0.25">
      <c r="A43" s="163">
        <v>1945</v>
      </c>
      <c r="B43" s="173" t="s">
        <v>223</v>
      </c>
      <c r="C43" s="164">
        <v>208471.19999999998</v>
      </c>
      <c r="D43" s="166">
        <v>0</v>
      </c>
      <c r="E43" s="166"/>
      <c r="F43" s="165">
        <v>208471.19999999998</v>
      </c>
      <c r="G43" s="197"/>
      <c r="H43" s="167">
        <v>208471.19999999998</v>
      </c>
      <c r="I43" s="570">
        <v>10</v>
      </c>
      <c r="J43" s="164">
        <v>-110863.2</v>
      </c>
      <c r="K43" s="166">
        <v>-10828</v>
      </c>
      <c r="L43" s="166"/>
      <c r="M43" s="165">
        <v>-121691.2</v>
      </c>
      <c r="N43" s="166"/>
      <c r="O43" s="167">
        <v>-121691.2</v>
      </c>
      <c r="P43" s="174"/>
      <c r="Q43" s="169">
        <v>86779.999999999985</v>
      </c>
    </row>
    <row r="44" spans="1:17" x14ac:dyDescent="0.25">
      <c r="A44" s="163">
        <v>1955</v>
      </c>
      <c r="B44" s="173" t="s">
        <v>224</v>
      </c>
      <c r="C44" s="164">
        <v>456212.30999999988</v>
      </c>
      <c r="D44" s="166">
        <v>8412.81</v>
      </c>
      <c r="E44" s="166"/>
      <c r="F44" s="165">
        <v>464625.11999999988</v>
      </c>
      <c r="G44" s="197"/>
      <c r="H44" s="167">
        <v>464625.11999999988</v>
      </c>
      <c r="I44" s="570">
        <v>10</v>
      </c>
      <c r="J44" s="164">
        <v>-59316.320000000007</v>
      </c>
      <c r="K44" s="166">
        <v>-44414.640500000001</v>
      </c>
      <c r="L44" s="166"/>
      <c r="M44" s="165">
        <v>-103730.96050000002</v>
      </c>
      <c r="N44" s="166"/>
      <c r="O44" s="167">
        <v>-103730.96050000002</v>
      </c>
      <c r="P44" s="174"/>
      <c r="Q44" s="169">
        <v>360894.15949999983</v>
      </c>
    </row>
    <row r="45" spans="1:17" x14ac:dyDescent="0.25">
      <c r="A45" s="163">
        <v>1960</v>
      </c>
      <c r="B45" s="173" t="s">
        <v>225</v>
      </c>
      <c r="C45" s="164">
        <v>588304.64999999991</v>
      </c>
      <c r="D45" s="166">
        <v>0</v>
      </c>
      <c r="E45" s="166"/>
      <c r="F45" s="165">
        <v>588304.64999999991</v>
      </c>
      <c r="G45" s="197"/>
      <c r="H45" s="167">
        <v>588304.64999999991</v>
      </c>
      <c r="I45" s="570">
        <v>10</v>
      </c>
      <c r="J45" s="164">
        <v>-581547.64999999991</v>
      </c>
      <c r="K45" s="166">
        <v>-1593</v>
      </c>
      <c r="L45" s="166"/>
      <c r="M45" s="165">
        <v>-583140.64999999991</v>
      </c>
      <c r="N45" s="166"/>
      <c r="O45" s="167">
        <v>-583140.64999999991</v>
      </c>
      <c r="P45" s="174"/>
      <c r="Q45" s="169">
        <v>5164</v>
      </c>
    </row>
    <row r="46" spans="1:17" x14ac:dyDescent="0.25">
      <c r="A46" s="163"/>
      <c r="B46" s="173" t="s">
        <v>98</v>
      </c>
      <c r="C46" s="164">
        <v>1141700</v>
      </c>
      <c r="D46" s="571">
        <v>1154689.52</v>
      </c>
      <c r="E46" s="166"/>
      <c r="F46" s="165">
        <v>2296389.52</v>
      </c>
      <c r="G46" s="197"/>
      <c r="H46" s="167">
        <v>2296389.52</v>
      </c>
      <c r="I46" s="570"/>
      <c r="J46" s="164">
        <v>0</v>
      </c>
      <c r="K46" s="166">
        <v>-40747.472686586778</v>
      </c>
      <c r="L46" s="166"/>
      <c r="M46" s="165">
        <v>-40747.472686586778</v>
      </c>
      <c r="N46" s="166"/>
      <c r="O46" s="167">
        <v>-40747.472686586778</v>
      </c>
      <c r="P46" s="174"/>
      <c r="Q46" s="169">
        <v>2255642.0473134131</v>
      </c>
    </row>
    <row r="47" spans="1:17" x14ac:dyDescent="0.25">
      <c r="A47" s="163"/>
      <c r="B47" s="173" t="s">
        <v>527</v>
      </c>
      <c r="C47" s="164">
        <v>127442.97</v>
      </c>
      <c r="D47" s="571">
        <v>187287</v>
      </c>
      <c r="E47" s="166"/>
      <c r="F47" s="165">
        <v>314729.96999999997</v>
      </c>
      <c r="G47" s="197"/>
      <c r="H47" s="167">
        <v>314729.96999999997</v>
      </c>
      <c r="I47" s="570"/>
      <c r="J47" s="164">
        <v>-1875.53</v>
      </c>
      <c r="K47" s="166">
        <v>-3342.1528935152746</v>
      </c>
      <c r="L47" s="166"/>
      <c r="M47" s="165">
        <v>-5217.6828935152744</v>
      </c>
      <c r="N47" s="166"/>
      <c r="O47" s="167">
        <v>-5217.6828935152744</v>
      </c>
      <c r="P47" s="174"/>
      <c r="Q47" s="169">
        <v>309512.2871064847</v>
      </c>
    </row>
    <row r="48" spans="1:17" x14ac:dyDescent="0.25">
      <c r="A48" s="163">
        <v>1980</v>
      </c>
      <c r="B48" s="173" t="s">
        <v>231</v>
      </c>
      <c r="C48" s="164">
        <v>5012.0600000000004</v>
      </c>
      <c r="D48" s="166">
        <v>0</v>
      </c>
      <c r="E48" s="166"/>
      <c r="F48" s="165">
        <v>5012.0600000000004</v>
      </c>
      <c r="G48" s="197"/>
      <c r="H48" s="167">
        <v>5012.0600000000004</v>
      </c>
      <c r="I48" s="570">
        <v>10</v>
      </c>
      <c r="J48" s="164">
        <v>-543.05999999999995</v>
      </c>
      <c r="K48" s="166">
        <v>-501</v>
      </c>
      <c r="L48" s="166"/>
      <c r="M48" s="165">
        <v>-1044.06</v>
      </c>
      <c r="N48" s="166"/>
      <c r="O48" s="167">
        <v>-1044.06</v>
      </c>
      <c r="P48" s="174"/>
      <c r="Q48" s="169">
        <v>3968.0000000000005</v>
      </c>
    </row>
    <row r="49" spans="1:17" x14ac:dyDescent="0.25">
      <c r="A49" s="175">
        <v>1995</v>
      </c>
      <c r="B49" s="176" t="s">
        <v>226</v>
      </c>
      <c r="C49" s="177">
        <v>-431650.58999999997</v>
      </c>
      <c r="D49" s="179">
        <v>-91000</v>
      </c>
      <c r="E49" s="179"/>
      <c r="F49" s="178">
        <v>-522650.58999999997</v>
      </c>
      <c r="G49" s="179"/>
      <c r="H49" s="180">
        <v>-522650.58999999997</v>
      </c>
      <c r="I49" s="572"/>
      <c r="J49" s="177">
        <v>23012.87</v>
      </c>
      <c r="K49" s="179">
        <v>18127.72</v>
      </c>
      <c r="L49" s="179"/>
      <c r="M49" s="178">
        <v>41140.589999999997</v>
      </c>
      <c r="N49" s="178"/>
      <c r="O49" s="180">
        <v>41140.589999999997</v>
      </c>
      <c r="P49" s="172"/>
      <c r="Q49" s="182">
        <v>-481510</v>
      </c>
    </row>
    <row r="50" spans="1:17" x14ac:dyDescent="0.25">
      <c r="A50" s="183"/>
      <c r="B50" s="184" t="s">
        <v>227</v>
      </c>
      <c r="C50" s="164">
        <v>145777135.75999996</v>
      </c>
      <c r="D50" s="166">
        <v>10059314.91</v>
      </c>
      <c r="E50" s="166">
        <v>0</v>
      </c>
      <c r="F50" s="165">
        <v>155836450.66999999</v>
      </c>
      <c r="G50" s="166">
        <v>4331700.7935499996</v>
      </c>
      <c r="H50" s="167">
        <v>160168151.46355</v>
      </c>
      <c r="I50" s="573"/>
      <c r="J50" s="164">
        <v>-61150060.230000012</v>
      </c>
      <c r="K50" s="200">
        <v>-5515430.1181134349</v>
      </c>
      <c r="L50" s="166">
        <v>0</v>
      </c>
      <c r="M50" s="165">
        <v>-66665490.348113433</v>
      </c>
      <c r="N50" s="166">
        <v>-2749623.8573500002</v>
      </c>
      <c r="O50" s="167">
        <v>-69415114.205463454</v>
      </c>
      <c r="P50" s="174"/>
      <c r="Q50" s="167">
        <v>90753037.258086517</v>
      </c>
    </row>
    <row r="51" spans="1:17" x14ac:dyDescent="0.25">
      <c r="A51" s="183"/>
      <c r="B51" s="185"/>
      <c r="C51" s="164"/>
      <c r="D51" s="166"/>
      <c r="E51" s="166"/>
      <c r="F51" s="165"/>
      <c r="G51" s="165"/>
      <c r="H51" s="167"/>
      <c r="I51" s="573"/>
      <c r="J51" s="164"/>
      <c r="K51" s="166"/>
      <c r="L51" s="166"/>
      <c r="M51" s="165"/>
      <c r="N51" s="165"/>
      <c r="O51" s="167"/>
      <c r="P51" s="174"/>
      <c r="Q51" s="169"/>
    </row>
    <row r="52" spans="1:17" x14ac:dyDescent="0.25">
      <c r="A52" s="175">
        <v>2055</v>
      </c>
      <c r="B52" s="176" t="s">
        <v>228</v>
      </c>
      <c r="C52" s="177">
        <v>3258523.3000000007</v>
      </c>
      <c r="D52" s="166">
        <v>-833528.03</v>
      </c>
      <c r="E52" s="166">
        <v>0</v>
      </c>
      <c r="F52" s="165">
        <v>2424995.2700000005</v>
      </c>
      <c r="G52" s="165"/>
      <c r="H52" s="180">
        <v>2424995.2700000005</v>
      </c>
      <c r="I52" s="573"/>
      <c r="J52" s="177">
        <v>0</v>
      </c>
      <c r="K52" s="179">
        <v>0</v>
      </c>
      <c r="L52" s="166">
        <v>0</v>
      </c>
      <c r="M52" s="165">
        <v>0</v>
      </c>
      <c r="N52" s="165"/>
      <c r="O52" s="180">
        <v>0</v>
      </c>
      <c r="P52" s="174"/>
      <c r="Q52" s="182">
        <v>2424995.2700000005</v>
      </c>
    </row>
    <row r="53" spans="1:17" ht="15.75" thickBot="1" x14ac:dyDescent="0.3">
      <c r="A53" s="186"/>
      <c r="B53" s="187" t="s">
        <v>229</v>
      </c>
      <c r="C53" s="188">
        <v>149035659.05999997</v>
      </c>
      <c r="D53" s="190">
        <v>9225786.8800000008</v>
      </c>
      <c r="E53" s="190">
        <v>0</v>
      </c>
      <c r="F53" s="190">
        <v>158261445.94</v>
      </c>
      <c r="G53" s="190">
        <v>4331700.7935499996</v>
      </c>
      <c r="H53" s="191">
        <v>162593146.73355001</v>
      </c>
      <c r="I53" s="574"/>
      <c r="J53" s="188">
        <v>-61150060.230000012</v>
      </c>
      <c r="K53" s="190">
        <v>-5515430.1181134349</v>
      </c>
      <c r="L53" s="190">
        <v>0</v>
      </c>
      <c r="M53" s="190">
        <v>-66665490.348113433</v>
      </c>
      <c r="N53" s="190">
        <v>-2749623.8573500002</v>
      </c>
      <c r="O53" s="191">
        <v>-69415114.205463454</v>
      </c>
      <c r="P53" s="174"/>
      <c r="Q53" s="192">
        <v>93178032.528086513</v>
      </c>
    </row>
    <row r="54" spans="1:17" x14ac:dyDescent="0.25">
      <c r="A54" s="148"/>
      <c r="B54" s="148"/>
      <c r="C54" s="209"/>
      <c r="D54" s="209"/>
      <c r="E54" s="209"/>
      <c r="F54" s="209"/>
      <c r="G54" s="209"/>
      <c r="H54" s="209"/>
      <c r="I54" s="575"/>
      <c r="J54" s="209"/>
      <c r="K54" s="209"/>
      <c r="L54" s="209"/>
      <c r="M54" s="209"/>
      <c r="N54" s="209"/>
      <c r="O54" s="209"/>
      <c r="P54" s="209"/>
      <c r="Q54" s="209"/>
    </row>
    <row r="55" spans="1:17" x14ac:dyDescent="0.25">
      <c r="C55" s="206"/>
      <c r="D55" s="206"/>
      <c r="E55" s="206"/>
      <c r="F55" s="206"/>
      <c r="G55" s="206"/>
      <c r="H55" s="206"/>
      <c r="J55" s="206"/>
      <c r="K55" s="206"/>
      <c r="L55" s="206"/>
      <c r="M55" s="206"/>
      <c r="N55" s="206"/>
      <c r="O55" s="206"/>
      <c r="P55" s="206"/>
      <c r="Q55" s="206"/>
    </row>
    <row r="56" spans="1:17" x14ac:dyDescent="0.25">
      <c r="J56" s="206"/>
      <c r="K56" s="206"/>
      <c r="L56" s="206"/>
      <c r="M56" s="206"/>
      <c r="N56" s="206"/>
      <c r="O56" s="206"/>
      <c r="P56" s="206"/>
      <c r="Q56" s="206"/>
    </row>
    <row r="57" spans="1:17" x14ac:dyDescent="0.25">
      <c r="J57" s="206"/>
      <c r="K57" s="206"/>
      <c r="L57" s="206"/>
      <c r="M57" s="206"/>
      <c r="N57" s="206"/>
      <c r="O57" s="206"/>
      <c r="P57" s="206"/>
      <c r="Q57" s="206"/>
    </row>
    <row r="58" spans="1:17" x14ac:dyDescent="0.25">
      <c r="J58" s="206"/>
      <c r="K58" s="206"/>
      <c r="L58" s="206"/>
      <c r="M58" s="206"/>
      <c r="N58" s="206"/>
      <c r="O58" s="206"/>
      <c r="P58" s="206"/>
      <c r="Q58" s="206"/>
    </row>
  </sheetData>
  <mergeCells count="6">
    <mergeCell ref="A9:Q9"/>
    <mergeCell ref="A10:Q10"/>
    <mergeCell ref="A11:Q11"/>
    <mergeCell ref="C12:H13"/>
    <mergeCell ref="J12:O13"/>
    <mergeCell ref="Q12:Q13"/>
  </mergeCells>
  <dataValidations count="1">
    <dataValidation allowBlank="1" showInputMessage="1" showErrorMessage="1" promptTitle="Date Format" prompt="E.g:  &quot;August 1, 2011&quot;" sqref="O7"/>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I36"/>
  <sheetViews>
    <sheetView workbookViewId="0">
      <selection activeCell="L7" sqref="L7"/>
    </sheetView>
  </sheetViews>
  <sheetFormatPr defaultRowHeight="15" x14ac:dyDescent="0.25"/>
  <cols>
    <col min="2" max="2" width="13.7109375" customWidth="1"/>
    <col min="3" max="3" width="35.85546875" customWidth="1"/>
    <col min="4" max="4" width="39" bestFit="1" customWidth="1"/>
    <col min="5" max="5" width="17.140625" customWidth="1"/>
    <col min="6" max="6" width="10.28515625" customWidth="1"/>
    <col min="7" max="7" width="16.7109375" customWidth="1"/>
    <col min="8" max="8" width="10" customWidth="1"/>
    <col min="9" max="9" width="19.7109375" customWidth="1"/>
  </cols>
  <sheetData>
    <row r="3" spans="2:9" x14ac:dyDescent="0.25">
      <c r="B3" s="1102" t="s">
        <v>848</v>
      </c>
      <c r="C3" s="1102"/>
      <c r="D3" s="1102"/>
      <c r="E3" s="1102"/>
      <c r="F3" s="1102"/>
      <c r="G3" s="1102"/>
      <c r="H3" s="1102"/>
      <c r="I3" s="1102"/>
    </row>
    <row r="4" spans="2:9" ht="15.75" x14ac:dyDescent="0.25">
      <c r="B4" s="1103" t="s">
        <v>849</v>
      </c>
      <c r="C4" s="1103"/>
      <c r="D4" s="1103"/>
      <c r="E4" s="1103"/>
      <c r="F4" s="1103"/>
      <c r="G4" s="1103"/>
      <c r="H4" s="1103"/>
      <c r="I4" s="1103"/>
    </row>
    <row r="5" spans="2:9" ht="16.5" thickBot="1" x14ac:dyDescent="0.3">
      <c r="B5" s="1104"/>
      <c r="C5" s="1104"/>
      <c r="D5" s="1104"/>
      <c r="E5" s="1104"/>
      <c r="F5" s="1104"/>
      <c r="G5" s="1104"/>
      <c r="H5" s="1104"/>
      <c r="I5" s="1104"/>
    </row>
    <row r="6" spans="2:9" ht="15.75" thickBot="1" x14ac:dyDescent="0.3">
      <c r="B6" s="1029"/>
      <c r="C6" s="1030"/>
      <c r="D6" s="1031"/>
      <c r="E6" s="1105" t="s">
        <v>850</v>
      </c>
      <c r="F6" s="1106"/>
      <c r="G6" s="1105" t="s">
        <v>641</v>
      </c>
      <c r="H6" s="1106"/>
      <c r="I6" s="1032" t="s">
        <v>851</v>
      </c>
    </row>
    <row r="7" spans="2:9" ht="16.5" thickBot="1" x14ac:dyDescent="0.3">
      <c r="B7" s="1033" t="s">
        <v>852</v>
      </c>
      <c r="C7" s="1034" t="s">
        <v>853</v>
      </c>
      <c r="D7" s="1035" t="s">
        <v>854</v>
      </c>
      <c r="E7" s="1036" t="s">
        <v>383</v>
      </c>
      <c r="F7" s="1036" t="s">
        <v>644</v>
      </c>
      <c r="G7" s="1036" t="s">
        <v>383</v>
      </c>
      <c r="H7" s="1036" t="s">
        <v>644</v>
      </c>
      <c r="I7" s="1036" t="s">
        <v>383</v>
      </c>
    </row>
    <row r="8" spans="2:9" x14ac:dyDescent="0.25">
      <c r="B8" s="1037"/>
      <c r="C8" s="1038"/>
      <c r="D8" s="1039"/>
      <c r="E8" s="1040"/>
      <c r="F8" s="1040"/>
      <c r="G8" s="1040"/>
      <c r="H8" s="1040"/>
      <c r="I8" s="1040"/>
    </row>
    <row r="9" spans="2:9" x14ac:dyDescent="0.25">
      <c r="B9" s="1041">
        <v>1611</v>
      </c>
      <c r="C9" s="1042" t="s">
        <v>855</v>
      </c>
      <c r="D9" s="1043" t="s">
        <v>856</v>
      </c>
      <c r="E9" s="1044">
        <v>10</v>
      </c>
      <c r="F9" s="1045">
        <v>0.1</v>
      </c>
      <c r="G9" s="1044">
        <v>10</v>
      </c>
      <c r="H9" s="1045">
        <v>0.1</v>
      </c>
      <c r="I9" s="1044" t="s">
        <v>505</v>
      </c>
    </row>
    <row r="10" spans="2:9" x14ac:dyDescent="0.25">
      <c r="B10" s="1037">
        <v>1611</v>
      </c>
      <c r="C10" s="1042" t="s">
        <v>65</v>
      </c>
      <c r="D10" s="1043" t="s">
        <v>857</v>
      </c>
      <c r="E10" s="1044">
        <v>5</v>
      </c>
      <c r="F10" s="1045">
        <v>0.2</v>
      </c>
      <c r="G10" s="1044">
        <v>5</v>
      </c>
      <c r="H10" s="1045">
        <v>0.2</v>
      </c>
      <c r="I10" s="1046" t="s">
        <v>858</v>
      </c>
    </row>
    <row r="11" spans="2:9" x14ac:dyDescent="0.25">
      <c r="B11" s="1041">
        <v>1612</v>
      </c>
      <c r="C11" s="1042" t="s">
        <v>42</v>
      </c>
      <c r="D11" s="1043" t="s">
        <v>42</v>
      </c>
      <c r="E11" s="1044">
        <v>40</v>
      </c>
      <c r="F11" s="1045">
        <v>2.5000000000000001E-2</v>
      </c>
      <c r="G11" s="1044">
        <v>40</v>
      </c>
      <c r="H11" s="1045">
        <v>2.5000000000000001E-2</v>
      </c>
      <c r="I11" s="1044" t="s">
        <v>505</v>
      </c>
    </row>
    <row r="12" spans="2:9" x14ac:dyDescent="0.25">
      <c r="B12" s="1037">
        <v>1805</v>
      </c>
      <c r="C12" s="1042" t="s">
        <v>61</v>
      </c>
      <c r="D12" s="1043" t="s">
        <v>859</v>
      </c>
      <c r="E12" s="1047" t="s">
        <v>860</v>
      </c>
      <c r="F12" s="1044"/>
      <c r="G12" s="1047" t="s">
        <v>860</v>
      </c>
      <c r="H12" s="1044"/>
      <c r="I12" s="1047" t="s">
        <v>505</v>
      </c>
    </row>
    <row r="13" spans="2:9" x14ac:dyDescent="0.25">
      <c r="B13" s="1041">
        <v>1808</v>
      </c>
      <c r="C13" s="1042" t="s">
        <v>861</v>
      </c>
      <c r="D13" s="1043" t="s">
        <v>861</v>
      </c>
      <c r="E13" s="1044">
        <v>50</v>
      </c>
      <c r="F13" s="1045">
        <v>0.02</v>
      </c>
      <c r="G13" s="1044">
        <v>50</v>
      </c>
      <c r="H13" s="1045">
        <v>0.02</v>
      </c>
      <c r="I13" s="1044" t="s">
        <v>862</v>
      </c>
    </row>
    <row r="14" spans="2:9" x14ac:dyDescent="0.25">
      <c r="B14" s="1037">
        <v>1808</v>
      </c>
      <c r="C14" s="1048" t="s">
        <v>861</v>
      </c>
      <c r="D14" s="1049" t="s">
        <v>863</v>
      </c>
      <c r="E14" s="1047">
        <v>25</v>
      </c>
      <c r="F14" s="1045">
        <v>0.04</v>
      </c>
      <c r="G14" s="1047">
        <v>25</v>
      </c>
      <c r="H14" s="1045">
        <v>0.04</v>
      </c>
      <c r="I14" s="1050" t="s">
        <v>864</v>
      </c>
    </row>
    <row r="15" spans="2:9" x14ac:dyDescent="0.25">
      <c r="B15" s="1041">
        <v>1820</v>
      </c>
      <c r="C15" s="1042" t="s">
        <v>865</v>
      </c>
      <c r="D15" s="1043" t="s">
        <v>866</v>
      </c>
      <c r="E15" s="1044">
        <v>30</v>
      </c>
      <c r="F15" s="1045">
        <v>3.3333333333333333E-2</v>
      </c>
      <c r="G15" s="1044">
        <v>50</v>
      </c>
      <c r="H15" s="1045">
        <v>0.02</v>
      </c>
      <c r="I15" s="1046" t="s">
        <v>867</v>
      </c>
    </row>
    <row r="16" spans="2:9" x14ac:dyDescent="0.25">
      <c r="B16" s="1037">
        <v>1820</v>
      </c>
      <c r="C16" s="1048" t="s">
        <v>865</v>
      </c>
      <c r="D16" s="1049" t="s">
        <v>868</v>
      </c>
      <c r="E16" s="1047">
        <v>30</v>
      </c>
      <c r="F16" s="1045">
        <v>3.3333333333333333E-2</v>
      </c>
      <c r="G16" s="1047">
        <v>40</v>
      </c>
      <c r="H16" s="1045">
        <v>2.5000000000000001E-2</v>
      </c>
      <c r="I16" s="1050" t="s">
        <v>869</v>
      </c>
    </row>
    <row r="17" spans="2:9" x14ac:dyDescent="0.25">
      <c r="B17" s="1041">
        <v>1830</v>
      </c>
      <c r="C17" s="1042" t="s">
        <v>43</v>
      </c>
      <c r="D17" s="1043" t="s">
        <v>870</v>
      </c>
      <c r="E17" s="1044">
        <v>25</v>
      </c>
      <c r="F17" s="1045">
        <v>0.04</v>
      </c>
      <c r="G17" s="1044">
        <v>45</v>
      </c>
      <c r="H17" s="1045">
        <v>2.2222222222222223E-2</v>
      </c>
      <c r="I17" s="1044" t="s">
        <v>871</v>
      </c>
    </row>
    <row r="18" spans="2:9" x14ac:dyDescent="0.25">
      <c r="B18" s="1037">
        <v>1835</v>
      </c>
      <c r="C18" s="1048" t="s">
        <v>872</v>
      </c>
      <c r="D18" s="1049" t="s">
        <v>873</v>
      </c>
      <c r="E18" s="1047">
        <v>25</v>
      </c>
      <c r="F18" s="1051">
        <v>0.04</v>
      </c>
      <c r="G18" s="1047">
        <v>45</v>
      </c>
      <c r="H18" s="1051">
        <v>2.2222222222222223E-2</v>
      </c>
      <c r="I18" s="1047" t="s">
        <v>874</v>
      </c>
    </row>
    <row r="19" spans="2:9" x14ac:dyDescent="0.25">
      <c r="B19" s="1041">
        <v>1845</v>
      </c>
      <c r="C19" s="1042" t="s">
        <v>875</v>
      </c>
      <c r="D19" s="1043" t="s">
        <v>876</v>
      </c>
      <c r="E19" s="1044">
        <v>25</v>
      </c>
      <c r="F19" s="1045">
        <v>0.04</v>
      </c>
      <c r="G19" s="1044">
        <v>40</v>
      </c>
      <c r="H19" s="1045">
        <v>2.5000000000000001E-2</v>
      </c>
      <c r="I19" s="1044" t="s">
        <v>877</v>
      </c>
    </row>
    <row r="20" spans="2:9" x14ac:dyDescent="0.25">
      <c r="B20" s="1041">
        <v>1850</v>
      </c>
      <c r="C20" s="1042" t="s">
        <v>878</v>
      </c>
      <c r="D20" s="1042" t="s">
        <v>878</v>
      </c>
      <c r="E20" s="1044">
        <v>25</v>
      </c>
      <c r="F20" s="1045">
        <v>0.04</v>
      </c>
      <c r="G20" s="1044">
        <v>40</v>
      </c>
      <c r="H20" s="1045">
        <v>2.5000000000000001E-2</v>
      </c>
      <c r="I20" s="1044" t="s">
        <v>867</v>
      </c>
    </row>
    <row r="21" spans="2:9" x14ac:dyDescent="0.25">
      <c r="B21" s="1041">
        <v>1855</v>
      </c>
      <c r="C21" s="1042" t="s">
        <v>56</v>
      </c>
      <c r="D21" s="1042" t="s">
        <v>56</v>
      </c>
      <c r="E21" s="1044">
        <v>25</v>
      </c>
      <c r="F21" s="1045">
        <v>0.04</v>
      </c>
      <c r="G21" s="1044">
        <v>40</v>
      </c>
      <c r="H21" s="1045">
        <v>2.5000000000000001E-2</v>
      </c>
      <c r="I21" s="1046" t="s">
        <v>879</v>
      </c>
    </row>
    <row r="22" spans="2:9" x14ac:dyDescent="0.25">
      <c r="B22" s="1037">
        <v>1860</v>
      </c>
      <c r="C22" s="1048" t="s">
        <v>50</v>
      </c>
      <c r="D22" s="1049" t="s">
        <v>880</v>
      </c>
      <c r="E22" s="1047">
        <v>15</v>
      </c>
      <c r="F22" s="1045">
        <v>6.6666666666666666E-2</v>
      </c>
      <c r="G22" s="1047">
        <v>15</v>
      </c>
      <c r="H22" s="1045">
        <v>6.6666666666666666E-2</v>
      </c>
      <c r="I22" s="1052" t="s">
        <v>881</v>
      </c>
    </row>
    <row r="23" spans="2:9" x14ac:dyDescent="0.25">
      <c r="B23" s="1041">
        <v>1860</v>
      </c>
      <c r="C23" s="1043" t="s">
        <v>50</v>
      </c>
      <c r="D23" s="1043" t="s">
        <v>882</v>
      </c>
      <c r="E23" s="1044">
        <v>25</v>
      </c>
      <c r="F23" s="1045">
        <v>0.04</v>
      </c>
      <c r="G23" s="1044">
        <v>30</v>
      </c>
      <c r="H23" s="1045">
        <v>3.3333333333333333E-2</v>
      </c>
      <c r="I23" s="1044" t="s">
        <v>883</v>
      </c>
    </row>
    <row r="24" spans="2:9" x14ac:dyDescent="0.25">
      <c r="B24" s="1037">
        <v>1860</v>
      </c>
      <c r="C24" s="1048" t="s">
        <v>884</v>
      </c>
      <c r="D24" s="1049" t="s">
        <v>885</v>
      </c>
      <c r="E24" s="1047">
        <v>25</v>
      </c>
      <c r="F24" s="1051">
        <v>0.04</v>
      </c>
      <c r="G24" s="1047">
        <v>25</v>
      </c>
      <c r="H24" s="1051">
        <v>0.04</v>
      </c>
      <c r="I24" s="1053" t="s">
        <v>877</v>
      </c>
    </row>
    <row r="25" spans="2:9" x14ac:dyDescent="0.25">
      <c r="B25" s="1041">
        <v>1865</v>
      </c>
      <c r="C25" s="1042" t="s">
        <v>886</v>
      </c>
      <c r="D25" s="1042" t="s">
        <v>886</v>
      </c>
      <c r="E25" s="1044">
        <v>10</v>
      </c>
      <c r="F25" s="1045">
        <v>0.1</v>
      </c>
      <c r="G25" s="1044">
        <v>10</v>
      </c>
      <c r="H25" s="1045">
        <v>0.1</v>
      </c>
      <c r="I25" s="1044" t="s">
        <v>505</v>
      </c>
    </row>
    <row r="26" spans="2:9" x14ac:dyDescent="0.25">
      <c r="B26" s="1041">
        <v>1910</v>
      </c>
      <c r="C26" s="1042" t="s">
        <v>887</v>
      </c>
      <c r="D26" s="1043" t="s">
        <v>887</v>
      </c>
      <c r="E26" s="1044" t="s">
        <v>888</v>
      </c>
      <c r="F26" s="1044"/>
      <c r="G26" s="1044" t="s">
        <v>888</v>
      </c>
      <c r="H26" s="1044"/>
      <c r="I26" s="1044" t="s">
        <v>888</v>
      </c>
    </row>
    <row r="27" spans="2:9" x14ac:dyDescent="0.25">
      <c r="B27" s="1037">
        <v>1915</v>
      </c>
      <c r="C27" s="1048" t="s">
        <v>889</v>
      </c>
      <c r="D27" s="1049" t="s">
        <v>889</v>
      </c>
      <c r="E27" s="1047">
        <v>10</v>
      </c>
      <c r="F27" s="1045">
        <v>0.1</v>
      </c>
      <c r="G27" s="1047">
        <v>10</v>
      </c>
      <c r="H27" s="1045">
        <v>0.1</v>
      </c>
      <c r="I27" s="1054" t="s">
        <v>881</v>
      </c>
    </row>
    <row r="28" spans="2:9" x14ac:dyDescent="0.25">
      <c r="B28" s="1041">
        <v>1920</v>
      </c>
      <c r="C28" s="1042" t="s">
        <v>890</v>
      </c>
      <c r="D28" s="1043" t="s">
        <v>890</v>
      </c>
      <c r="E28" s="1044">
        <v>5</v>
      </c>
      <c r="F28" s="1045">
        <v>0.2</v>
      </c>
      <c r="G28" s="1044">
        <v>5</v>
      </c>
      <c r="H28" s="1045">
        <v>0.2</v>
      </c>
      <c r="I28" s="1046" t="s">
        <v>891</v>
      </c>
    </row>
    <row r="29" spans="2:9" x14ac:dyDescent="0.25">
      <c r="B29" s="1037">
        <v>1930</v>
      </c>
      <c r="C29" s="1048" t="s">
        <v>51</v>
      </c>
      <c r="D29" s="1049" t="s">
        <v>892</v>
      </c>
      <c r="E29" s="1047">
        <v>5</v>
      </c>
      <c r="F29" s="1045">
        <v>0.2</v>
      </c>
      <c r="G29" s="1047">
        <v>5</v>
      </c>
      <c r="H29" s="1045">
        <v>0.2</v>
      </c>
      <c r="I29" s="1055" t="s">
        <v>893</v>
      </c>
    </row>
    <row r="30" spans="2:9" x14ac:dyDescent="0.25">
      <c r="B30" s="1041">
        <v>1930</v>
      </c>
      <c r="C30" s="1042" t="s">
        <v>51</v>
      </c>
      <c r="D30" s="1043" t="s">
        <v>894</v>
      </c>
      <c r="E30" s="1044">
        <v>5</v>
      </c>
      <c r="F30" s="1045">
        <v>0.2</v>
      </c>
      <c r="G30" s="1044">
        <v>10</v>
      </c>
      <c r="H30" s="1045">
        <v>0.1</v>
      </c>
      <c r="I30" s="1054" t="s">
        <v>881</v>
      </c>
    </row>
    <row r="31" spans="2:9" x14ac:dyDescent="0.25">
      <c r="B31" s="1037">
        <v>1940</v>
      </c>
      <c r="C31" s="1048" t="s">
        <v>895</v>
      </c>
      <c r="D31" s="1049" t="s">
        <v>896</v>
      </c>
      <c r="E31" s="1047">
        <v>10</v>
      </c>
      <c r="F31" s="1045">
        <v>0.1</v>
      </c>
      <c r="G31" s="1047">
        <v>10</v>
      </c>
      <c r="H31" s="1045">
        <v>0.1</v>
      </c>
      <c r="I31" s="1055" t="s">
        <v>893</v>
      </c>
    </row>
    <row r="32" spans="2:9" x14ac:dyDescent="0.25">
      <c r="B32" s="1041">
        <v>1945</v>
      </c>
      <c r="C32" s="1042" t="s">
        <v>897</v>
      </c>
      <c r="D32" s="1043" t="s">
        <v>897</v>
      </c>
      <c r="E32" s="1044">
        <v>10</v>
      </c>
      <c r="F32" s="1045">
        <v>0.1</v>
      </c>
      <c r="G32" s="1044">
        <v>10</v>
      </c>
      <c r="H32" s="1045">
        <v>0.1</v>
      </c>
      <c r="I32" s="1055" t="s">
        <v>893</v>
      </c>
    </row>
    <row r="33" spans="2:9" x14ac:dyDescent="0.25">
      <c r="B33" s="1037">
        <v>1955</v>
      </c>
      <c r="C33" s="1048" t="s">
        <v>898</v>
      </c>
      <c r="D33" s="1049" t="s">
        <v>899</v>
      </c>
      <c r="E33" s="1047">
        <v>10</v>
      </c>
      <c r="F33" s="1045">
        <v>0.1</v>
      </c>
      <c r="G33" s="1047">
        <v>10</v>
      </c>
      <c r="H33" s="1045">
        <v>0.1</v>
      </c>
      <c r="I33" s="1055" t="s">
        <v>900</v>
      </c>
    </row>
    <row r="34" spans="2:9" x14ac:dyDescent="0.25">
      <c r="B34" s="1041">
        <v>1960</v>
      </c>
      <c r="C34" s="1042" t="s">
        <v>901</v>
      </c>
      <c r="D34" s="1043" t="s">
        <v>901</v>
      </c>
      <c r="E34" s="1056" t="s">
        <v>902</v>
      </c>
      <c r="F34" s="1045" t="s">
        <v>903</v>
      </c>
      <c r="G34" s="1056" t="s">
        <v>902</v>
      </c>
      <c r="H34" s="1045" t="s">
        <v>903</v>
      </c>
      <c r="I34" s="1044" t="s">
        <v>505</v>
      </c>
    </row>
    <row r="35" spans="2:9" x14ac:dyDescent="0.25">
      <c r="B35" s="1041">
        <v>1980</v>
      </c>
      <c r="C35" s="1042" t="s">
        <v>904</v>
      </c>
      <c r="D35" s="1043" t="s">
        <v>761</v>
      </c>
      <c r="E35" s="1044">
        <v>10</v>
      </c>
      <c r="F35" s="1045">
        <v>0.1</v>
      </c>
      <c r="G35" s="1044">
        <v>20</v>
      </c>
      <c r="H35" s="1045">
        <v>0.05</v>
      </c>
      <c r="I35" s="1046" t="s">
        <v>905</v>
      </c>
    </row>
    <row r="36" spans="2:9" ht="15.75" thickBot="1" x14ac:dyDescent="0.3">
      <c r="B36" s="1057"/>
      <c r="C36" s="1058"/>
      <c r="D36" s="1059"/>
      <c r="E36" s="1057"/>
      <c r="F36" s="1057"/>
      <c r="G36" s="1057"/>
      <c r="H36" s="1057"/>
      <c r="I36" s="1059"/>
    </row>
  </sheetData>
  <mergeCells count="5">
    <mergeCell ref="B3:I3"/>
    <mergeCell ref="B4:I4"/>
    <mergeCell ref="B5:I5"/>
    <mergeCell ref="E6:F6"/>
    <mergeCell ref="G6:H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2"/>
  <sheetViews>
    <sheetView showGridLines="0" workbookViewId="0">
      <selection activeCell="N5" sqref="N5"/>
    </sheetView>
  </sheetViews>
  <sheetFormatPr defaultRowHeight="15" x14ac:dyDescent="0.25"/>
  <cols>
    <col min="1" max="1" width="2.7109375" customWidth="1"/>
    <col min="3" max="3" width="40.28515625" bestFit="1" customWidth="1"/>
    <col min="4" max="4" width="15.28515625" customWidth="1"/>
    <col min="5" max="5" width="13.140625" customWidth="1"/>
    <col min="6" max="6" width="14.140625" customWidth="1"/>
    <col min="7" max="7" width="12.28515625" customWidth="1"/>
    <col min="8" max="8" width="17.85546875" customWidth="1"/>
    <col min="9" max="9" width="7.7109375" customWidth="1"/>
    <col min="10" max="10" width="12.28515625" customWidth="1"/>
    <col min="11" max="11" width="13.42578125" customWidth="1"/>
    <col min="12" max="12" width="12.7109375" customWidth="1"/>
    <col min="13" max="14" width="15.7109375" customWidth="1"/>
  </cols>
  <sheetData>
    <row r="1" spans="2:14" s="1" customFormat="1" ht="12.75" customHeight="1" x14ac:dyDescent="0.2">
      <c r="H1" s="402"/>
      <c r="I1" s="114"/>
      <c r="J1" s="114"/>
      <c r="M1" s="56" t="s">
        <v>103</v>
      </c>
      <c r="N1" s="57" t="s">
        <v>465</v>
      </c>
    </row>
    <row r="2" spans="2:14" s="1" customFormat="1" ht="12.75" customHeight="1" x14ac:dyDescent="0.2">
      <c r="H2" s="402"/>
      <c r="I2" s="114"/>
      <c r="J2" s="114"/>
      <c r="M2" s="56" t="s">
        <v>104</v>
      </c>
      <c r="N2" s="58">
        <v>4</v>
      </c>
    </row>
    <row r="3" spans="2:14" s="1" customFormat="1" ht="12.75" customHeight="1" x14ac:dyDescent="0.2">
      <c r="H3" s="402"/>
      <c r="I3" s="114"/>
      <c r="J3" s="114"/>
      <c r="M3" s="56" t="s">
        <v>105</v>
      </c>
      <c r="N3" s="58">
        <v>11</v>
      </c>
    </row>
    <row r="4" spans="2:14" s="1" customFormat="1" ht="12.75" customHeight="1" x14ac:dyDescent="0.2">
      <c r="H4" s="402"/>
      <c r="I4" s="114"/>
      <c r="J4" s="114"/>
      <c r="M4" s="56" t="s">
        <v>106</v>
      </c>
      <c r="N4" s="58">
        <v>2</v>
      </c>
    </row>
    <row r="5" spans="2:14" s="1" customFormat="1" ht="12.75" customHeight="1" x14ac:dyDescent="0.2">
      <c r="H5" s="402"/>
      <c r="I5" s="114"/>
      <c r="J5" s="114"/>
      <c r="M5" s="56" t="s">
        <v>107</v>
      </c>
      <c r="N5" s="59"/>
    </row>
    <row r="6" spans="2:14" s="1" customFormat="1" ht="12.75" customHeight="1" x14ac:dyDescent="0.2">
      <c r="H6" s="402"/>
      <c r="I6" s="114"/>
      <c r="J6" s="114"/>
      <c r="M6" s="56"/>
      <c r="N6" s="57"/>
    </row>
    <row r="7" spans="2:14" s="1" customFormat="1" ht="12.75" customHeight="1" x14ac:dyDescent="0.2">
      <c r="H7" s="402"/>
      <c r="I7" s="114"/>
      <c r="J7" s="403"/>
      <c r="M7" s="56" t="s">
        <v>108</v>
      </c>
      <c r="N7" s="525">
        <v>41771</v>
      </c>
    </row>
    <row r="8" spans="2:14" ht="12.75" customHeight="1" x14ac:dyDescent="0.25"/>
    <row r="10" spans="2:14" ht="18" x14ac:dyDescent="0.25">
      <c r="B10" s="1107" t="s">
        <v>375</v>
      </c>
      <c r="C10" s="1107"/>
      <c r="D10" s="1107"/>
      <c r="E10" s="1107"/>
      <c r="F10" s="1107"/>
      <c r="G10" s="1107"/>
      <c r="H10" s="1107"/>
      <c r="I10" s="1107"/>
      <c r="J10" s="1107"/>
      <c r="K10" s="1107"/>
      <c r="L10" s="1107"/>
    </row>
    <row r="11" spans="2:14" ht="18" x14ac:dyDescent="0.25">
      <c r="B11" s="1107" t="s">
        <v>376</v>
      </c>
      <c r="C11" s="1107"/>
      <c r="D11" s="1107"/>
      <c r="E11" s="1107"/>
      <c r="F11" s="1107"/>
      <c r="G11" s="1107"/>
      <c r="H11" s="1107"/>
      <c r="I11" s="1107"/>
      <c r="J11" s="1107"/>
      <c r="K11" s="1107"/>
      <c r="L11" s="1107"/>
    </row>
    <row r="12" spans="2:14" ht="18" x14ac:dyDescent="0.25">
      <c r="B12" s="358"/>
      <c r="C12" s="358"/>
      <c r="D12" s="358"/>
      <c r="E12" s="358"/>
      <c r="F12" s="358"/>
      <c r="G12" s="358"/>
      <c r="H12" s="358"/>
      <c r="I12" s="358"/>
      <c r="J12" s="358"/>
      <c r="K12" s="358"/>
      <c r="L12" s="358"/>
    </row>
    <row r="13" spans="2:14" ht="18" x14ac:dyDescent="0.25">
      <c r="B13" s="358"/>
      <c r="C13" s="358"/>
      <c r="D13" s="358"/>
      <c r="E13" s="359" t="s">
        <v>349</v>
      </c>
      <c r="F13" s="404">
        <v>2011</v>
      </c>
      <c r="G13" s="358"/>
      <c r="H13" s="358"/>
      <c r="I13" s="358"/>
      <c r="J13" s="358"/>
      <c r="K13" s="358"/>
      <c r="L13" s="358"/>
    </row>
    <row r="14" spans="2:14" ht="15.75" thickBot="1" x14ac:dyDescent="0.3"/>
    <row r="15" spans="2:14" ht="63.75" x14ac:dyDescent="0.25">
      <c r="B15" s="1108" t="s">
        <v>377</v>
      </c>
      <c r="C15" s="1110" t="s">
        <v>246</v>
      </c>
      <c r="D15" s="360" t="s">
        <v>378</v>
      </c>
      <c r="E15" s="361" t="s">
        <v>379</v>
      </c>
      <c r="F15" s="361" t="s">
        <v>380</v>
      </c>
      <c r="G15" s="361" t="s">
        <v>381</v>
      </c>
      <c r="H15" s="361" t="s">
        <v>382</v>
      </c>
      <c r="I15" s="361" t="s">
        <v>383</v>
      </c>
      <c r="J15" s="361" t="s">
        <v>384</v>
      </c>
      <c r="K15" s="362" t="s">
        <v>385</v>
      </c>
      <c r="L15" s="363" t="s">
        <v>386</v>
      </c>
      <c r="M15" s="364" t="s">
        <v>387</v>
      </c>
      <c r="N15" s="365" t="s">
        <v>388</v>
      </c>
    </row>
    <row r="16" spans="2:14" ht="15.75" thickBot="1" x14ac:dyDescent="0.3">
      <c r="B16" s="1109"/>
      <c r="C16" s="1111"/>
      <c r="D16" s="366" t="s">
        <v>389</v>
      </c>
      <c r="E16" s="366" t="s">
        <v>390</v>
      </c>
      <c r="F16" s="366" t="s">
        <v>391</v>
      </c>
      <c r="G16" s="366" t="s">
        <v>392</v>
      </c>
      <c r="H16" s="367" t="s">
        <v>393</v>
      </c>
      <c r="I16" s="366" t="s">
        <v>394</v>
      </c>
      <c r="J16" s="366" t="s">
        <v>395</v>
      </c>
      <c r="K16" s="366"/>
      <c r="L16" s="368" t="s">
        <v>396</v>
      </c>
      <c r="M16" s="369" t="s">
        <v>397</v>
      </c>
      <c r="N16" s="370" t="s">
        <v>398</v>
      </c>
    </row>
    <row r="17" spans="2:14" x14ac:dyDescent="0.25">
      <c r="B17" s="371">
        <v>1611</v>
      </c>
      <c r="C17" s="372" t="s">
        <v>65</v>
      </c>
      <c r="D17" s="405">
        <v>69440.840000000084</v>
      </c>
      <c r="E17" s="405">
        <v>47934</v>
      </c>
      <c r="F17" s="373">
        <v>21506.840000000084</v>
      </c>
      <c r="G17" s="405">
        <v>765476.08</v>
      </c>
      <c r="H17" s="373">
        <v>786982.92</v>
      </c>
      <c r="I17" s="407">
        <v>5</v>
      </c>
      <c r="J17" s="374">
        <v>0.2</v>
      </c>
      <c r="K17" s="405">
        <v>-140067</v>
      </c>
      <c r="L17" s="375">
        <v>17329.584000000003</v>
      </c>
      <c r="M17" s="376">
        <v>17329.64</v>
      </c>
      <c r="N17" s="376">
        <v>-5.5999999996856786E-2</v>
      </c>
    </row>
    <row r="18" spans="2:14" x14ac:dyDescent="0.25">
      <c r="B18" s="371">
        <v>1612</v>
      </c>
      <c r="C18" s="372" t="s">
        <v>207</v>
      </c>
      <c r="D18" s="405">
        <v>17049758.809999999</v>
      </c>
      <c r="E18" s="405"/>
      <c r="F18" s="373">
        <v>17049758.809999999</v>
      </c>
      <c r="G18" s="405">
        <v>2133645.16</v>
      </c>
      <c r="H18" s="373">
        <v>19183403.969999999</v>
      </c>
      <c r="I18" s="407">
        <v>40</v>
      </c>
      <c r="J18" s="374">
        <v>2.5000000000000001E-2</v>
      </c>
      <c r="K18" s="405">
        <v>-40309</v>
      </c>
      <c r="L18" s="375">
        <v>439276.09924999997</v>
      </c>
      <c r="M18" s="376">
        <v>439275.74</v>
      </c>
      <c r="N18" s="376">
        <v>0.3592499999795109</v>
      </c>
    </row>
    <row r="19" spans="2:14" x14ac:dyDescent="0.25">
      <c r="B19" s="371">
        <v>1805</v>
      </c>
      <c r="C19" s="377" t="s">
        <v>208</v>
      </c>
      <c r="D19" s="405">
        <v>537174.64000000013</v>
      </c>
      <c r="E19" s="405"/>
      <c r="F19" s="373">
        <v>537174.64000000013</v>
      </c>
      <c r="G19" s="405">
        <v>49082.38</v>
      </c>
      <c r="H19" s="373">
        <v>586257.02000000014</v>
      </c>
      <c r="I19" s="407"/>
      <c r="J19" s="374" t="s">
        <v>301</v>
      </c>
      <c r="K19" s="405"/>
      <c r="L19" s="375"/>
      <c r="M19" s="376">
        <v>0</v>
      </c>
      <c r="N19" s="376"/>
    </row>
    <row r="20" spans="2:14" x14ac:dyDescent="0.25">
      <c r="B20" s="371">
        <v>1808</v>
      </c>
      <c r="C20" s="372" t="s">
        <v>209</v>
      </c>
      <c r="D20" s="405">
        <v>575617.50999999978</v>
      </c>
      <c r="E20" s="405">
        <v>1845</v>
      </c>
      <c r="F20" s="373">
        <v>573772.50999999978</v>
      </c>
      <c r="G20" s="405">
        <v>-22701.01</v>
      </c>
      <c r="H20" s="373">
        <v>551071.49999999977</v>
      </c>
      <c r="I20" s="407">
        <v>50</v>
      </c>
      <c r="J20" s="374">
        <v>0.02</v>
      </c>
      <c r="K20" s="405"/>
      <c r="L20" s="375">
        <v>11021.429999999995</v>
      </c>
      <c r="M20" s="376">
        <v>11021.43</v>
      </c>
      <c r="N20" s="376">
        <v>0</v>
      </c>
    </row>
    <row r="21" spans="2:14" x14ac:dyDescent="0.25">
      <c r="B21" s="371">
        <v>1820</v>
      </c>
      <c r="C21" s="372" t="s">
        <v>210</v>
      </c>
      <c r="D21" s="405">
        <v>10862090.609999999</v>
      </c>
      <c r="E21" s="405">
        <v>1262929</v>
      </c>
      <c r="F21" s="373">
        <v>9599161.6099999994</v>
      </c>
      <c r="G21" s="405">
        <v>147652.28</v>
      </c>
      <c r="H21" s="373">
        <v>9746813.8899999987</v>
      </c>
      <c r="I21" s="407">
        <v>30</v>
      </c>
      <c r="J21" s="374">
        <v>3.3333333333333333E-2</v>
      </c>
      <c r="K21" s="405">
        <v>-2417</v>
      </c>
      <c r="L21" s="375">
        <v>322476.7963333333</v>
      </c>
      <c r="M21" s="376">
        <v>322476.40000000002</v>
      </c>
      <c r="N21" s="376">
        <v>0.39633333327947184</v>
      </c>
    </row>
    <row r="22" spans="2:14" x14ac:dyDescent="0.25">
      <c r="B22" s="371">
        <v>1830</v>
      </c>
      <c r="C22" s="372" t="s">
        <v>211</v>
      </c>
      <c r="D22" s="405">
        <v>43570986.74000001</v>
      </c>
      <c r="E22" s="405">
        <v>4792148</v>
      </c>
      <c r="F22" s="373">
        <v>38778838.74000001</v>
      </c>
      <c r="G22" s="405">
        <v>4216203.51</v>
      </c>
      <c r="H22" s="373">
        <v>42995042.250000007</v>
      </c>
      <c r="I22" s="407">
        <v>25</v>
      </c>
      <c r="J22" s="374">
        <v>0.04</v>
      </c>
      <c r="K22" s="405">
        <v>-76257</v>
      </c>
      <c r="L22" s="375">
        <v>1643544.6900000004</v>
      </c>
      <c r="M22" s="376">
        <v>1643544.51</v>
      </c>
      <c r="N22" s="376">
        <v>0.18000000040046871</v>
      </c>
    </row>
    <row r="23" spans="2:14" x14ac:dyDescent="0.25">
      <c r="B23" s="371">
        <v>1835</v>
      </c>
      <c r="C23" s="372" t="s">
        <v>212</v>
      </c>
      <c r="D23" s="405">
        <v>18156128.219999999</v>
      </c>
      <c r="E23" s="405">
        <v>2703651</v>
      </c>
      <c r="F23" s="373">
        <v>15452477.219999999</v>
      </c>
      <c r="G23" s="405">
        <v>1249491.94</v>
      </c>
      <c r="H23" s="373">
        <v>16701969.159999998</v>
      </c>
      <c r="I23" s="407">
        <v>25</v>
      </c>
      <c r="J23" s="374">
        <v>0.04</v>
      </c>
      <c r="K23" s="405">
        <v>-15356</v>
      </c>
      <c r="L23" s="375">
        <v>652722.76639999996</v>
      </c>
      <c r="M23" s="376">
        <v>652723.04</v>
      </c>
      <c r="N23" s="376">
        <v>-0.27360000007320195</v>
      </c>
    </row>
    <row r="24" spans="2:14" x14ac:dyDescent="0.25">
      <c r="B24" s="371">
        <v>1845</v>
      </c>
      <c r="C24" s="372" t="s">
        <v>213</v>
      </c>
      <c r="D24" s="405">
        <v>993535.00000000012</v>
      </c>
      <c r="E24" s="405">
        <v>56020</v>
      </c>
      <c r="F24" s="373">
        <v>937515.00000000012</v>
      </c>
      <c r="G24" s="405">
        <v>2014.21</v>
      </c>
      <c r="H24" s="373">
        <v>939529.21000000008</v>
      </c>
      <c r="I24" s="407">
        <v>25</v>
      </c>
      <c r="J24" s="374">
        <v>0.04</v>
      </c>
      <c r="K24" s="405"/>
      <c r="L24" s="375">
        <v>37581.168400000002</v>
      </c>
      <c r="M24" s="376">
        <v>37581.160000000003</v>
      </c>
      <c r="N24" s="376">
        <v>8.3999999988009222E-3</v>
      </c>
    </row>
    <row r="25" spans="2:14" x14ac:dyDescent="0.25">
      <c r="B25" s="371">
        <v>1850</v>
      </c>
      <c r="C25" s="372" t="s">
        <v>214</v>
      </c>
      <c r="D25" s="405">
        <v>10226673.800000001</v>
      </c>
      <c r="E25" s="405">
        <v>941090</v>
      </c>
      <c r="F25" s="373">
        <v>9285583.8000000007</v>
      </c>
      <c r="G25" s="405">
        <v>457517.1</v>
      </c>
      <c r="H25" s="373">
        <v>9743100.9000000004</v>
      </c>
      <c r="I25" s="407">
        <v>25</v>
      </c>
      <c r="J25" s="374">
        <v>0.04</v>
      </c>
      <c r="K25" s="405">
        <v>-9025</v>
      </c>
      <c r="L25" s="375">
        <v>380699.03600000002</v>
      </c>
      <c r="M25" s="376">
        <v>380699.51</v>
      </c>
      <c r="N25" s="376">
        <v>-0.47399999998742715</v>
      </c>
    </row>
    <row r="26" spans="2:14" x14ac:dyDescent="0.25">
      <c r="B26" s="371">
        <v>1855</v>
      </c>
      <c r="C26" s="372" t="s">
        <v>215</v>
      </c>
      <c r="D26" s="405">
        <v>3244615.88</v>
      </c>
      <c r="E26" s="405">
        <v>824546</v>
      </c>
      <c r="F26" s="373">
        <v>2420069.88</v>
      </c>
      <c r="G26" s="405">
        <v>107463.58</v>
      </c>
      <c r="H26" s="373">
        <v>2527533.46</v>
      </c>
      <c r="I26" s="407">
        <v>25</v>
      </c>
      <c r="J26" s="374">
        <v>0.04</v>
      </c>
      <c r="K26" s="405">
        <v>-1250</v>
      </c>
      <c r="L26" s="375">
        <v>99851.338399999993</v>
      </c>
      <c r="M26" s="376">
        <v>99851.72</v>
      </c>
      <c r="N26" s="376">
        <v>-0.38160000000789296</v>
      </c>
    </row>
    <row r="27" spans="2:14" x14ac:dyDescent="0.25">
      <c r="B27" s="371">
        <v>1860</v>
      </c>
      <c r="C27" s="372" t="s">
        <v>216</v>
      </c>
      <c r="D27" s="405">
        <v>2065816.9499999997</v>
      </c>
      <c r="E27" s="405">
        <v>575992</v>
      </c>
      <c r="F27" s="373">
        <v>1489824.9499999997</v>
      </c>
      <c r="G27" s="405">
        <v>97582.93</v>
      </c>
      <c r="H27" s="373">
        <v>1587407.8799999997</v>
      </c>
      <c r="I27" s="407">
        <v>25</v>
      </c>
      <c r="J27" s="374">
        <v>0.04</v>
      </c>
      <c r="K27" s="405"/>
      <c r="L27" s="375">
        <v>63496.315199999983</v>
      </c>
      <c r="M27" s="376">
        <v>63496.31</v>
      </c>
      <c r="N27" s="376">
        <v>5.1999999850522727E-3</v>
      </c>
    </row>
    <row r="28" spans="2:14" x14ac:dyDescent="0.25">
      <c r="B28" s="371">
        <v>1875</v>
      </c>
      <c r="C28" s="372" t="s">
        <v>217</v>
      </c>
      <c r="D28" s="405">
        <v>16522.64</v>
      </c>
      <c r="E28" s="405">
        <v>16523</v>
      </c>
      <c r="F28" s="373">
        <v>-0.36000000000058208</v>
      </c>
      <c r="G28" s="405">
        <v>0</v>
      </c>
      <c r="H28" s="373">
        <v>-0.36000000000058208</v>
      </c>
      <c r="I28" s="407"/>
      <c r="J28" s="374" t="s">
        <v>301</v>
      </c>
      <c r="K28" s="405"/>
      <c r="L28" s="375"/>
      <c r="M28" s="376">
        <v>0</v>
      </c>
      <c r="N28" s="376"/>
    </row>
    <row r="29" spans="2:14" x14ac:dyDescent="0.25">
      <c r="B29" s="371">
        <v>1908</v>
      </c>
      <c r="C29" s="372" t="s">
        <v>218</v>
      </c>
      <c r="D29" s="405">
        <v>258535.00000000012</v>
      </c>
      <c r="E29" s="405">
        <v>-223594</v>
      </c>
      <c r="F29" s="373">
        <v>482129.00000000012</v>
      </c>
      <c r="G29" s="405">
        <v>13538.23</v>
      </c>
      <c r="H29" s="373">
        <v>495667.2300000001</v>
      </c>
      <c r="I29" s="407">
        <v>25</v>
      </c>
      <c r="J29" s="374">
        <v>0.04</v>
      </c>
      <c r="K29" s="405"/>
      <c r="L29" s="375">
        <v>19826.689200000004</v>
      </c>
      <c r="M29" s="376">
        <v>19826.669999999998</v>
      </c>
      <c r="N29" s="376">
        <v>1.9200000006094342E-2</v>
      </c>
    </row>
    <row r="30" spans="2:14" x14ac:dyDescent="0.25">
      <c r="B30" s="371">
        <v>1915</v>
      </c>
      <c r="C30" s="372" t="s">
        <v>219</v>
      </c>
      <c r="D30" s="405">
        <v>1381921.0699999998</v>
      </c>
      <c r="E30" s="405">
        <v>695128</v>
      </c>
      <c r="F30" s="373">
        <v>686793.06999999983</v>
      </c>
      <c r="G30" s="405">
        <v>9800.4</v>
      </c>
      <c r="H30" s="373">
        <v>696593.46999999986</v>
      </c>
      <c r="I30" s="407">
        <v>10</v>
      </c>
      <c r="J30" s="374">
        <v>0.1</v>
      </c>
      <c r="K30" s="405"/>
      <c r="L30" s="375">
        <v>69659.34699999998</v>
      </c>
      <c r="M30" s="376">
        <v>69659.31</v>
      </c>
      <c r="N30" s="376">
        <v>3.699999998207204E-2</v>
      </c>
    </row>
    <row r="31" spans="2:14" x14ac:dyDescent="0.25">
      <c r="B31" s="371">
        <v>1920</v>
      </c>
      <c r="C31" s="372" t="s">
        <v>220</v>
      </c>
      <c r="D31" s="405">
        <v>418995.93000000017</v>
      </c>
      <c r="E31" s="405">
        <v>372907</v>
      </c>
      <c r="F31" s="373">
        <v>46088.930000000168</v>
      </c>
      <c r="G31" s="405">
        <v>199268.28</v>
      </c>
      <c r="H31" s="373">
        <v>245357.21000000017</v>
      </c>
      <c r="I31" s="407">
        <v>5</v>
      </c>
      <c r="J31" s="374">
        <v>0.2</v>
      </c>
      <c r="K31" s="405"/>
      <c r="L31" s="375">
        <v>49071.442000000032</v>
      </c>
      <c r="M31" s="376">
        <v>49071.5</v>
      </c>
      <c r="N31" s="376">
        <v>-5.7999999968160409E-2</v>
      </c>
    </row>
    <row r="32" spans="2:14" x14ac:dyDescent="0.25">
      <c r="B32" s="371">
        <v>1930</v>
      </c>
      <c r="C32" s="372" t="s">
        <v>221</v>
      </c>
      <c r="D32" s="405">
        <v>4255129.7699999996</v>
      </c>
      <c r="E32" s="405">
        <v>2607753</v>
      </c>
      <c r="F32" s="373">
        <v>1647376.7699999996</v>
      </c>
      <c r="G32" s="405">
        <v>397085.32999999996</v>
      </c>
      <c r="H32" s="373">
        <v>2044462.0999999996</v>
      </c>
      <c r="I32" s="407">
        <v>5</v>
      </c>
      <c r="J32" s="374">
        <v>0.2</v>
      </c>
      <c r="K32" s="405">
        <v>-68958</v>
      </c>
      <c r="L32" s="375">
        <v>339934.41999999993</v>
      </c>
      <c r="M32" s="376">
        <v>339934.63</v>
      </c>
      <c r="N32" s="376">
        <v>-0.21000000007916242</v>
      </c>
    </row>
    <row r="33" spans="2:14" x14ac:dyDescent="0.25">
      <c r="B33" s="371">
        <v>1940</v>
      </c>
      <c r="C33" s="372" t="s">
        <v>222</v>
      </c>
      <c r="D33" s="405">
        <v>1553373.01</v>
      </c>
      <c r="E33" s="405">
        <v>790866</v>
      </c>
      <c r="F33" s="373">
        <v>762507.01</v>
      </c>
      <c r="G33" s="405">
        <v>112267.87</v>
      </c>
      <c r="H33" s="373">
        <v>874774.88</v>
      </c>
      <c r="I33" s="407">
        <v>10</v>
      </c>
      <c r="J33" s="374">
        <v>0.1</v>
      </c>
      <c r="K33" s="405"/>
      <c r="L33" s="375">
        <v>87477.487999999998</v>
      </c>
      <c r="M33" s="376">
        <v>87477.53</v>
      </c>
      <c r="N33" s="376">
        <v>-4.2000000001280569E-2</v>
      </c>
    </row>
    <row r="34" spans="2:14" x14ac:dyDescent="0.25">
      <c r="B34" s="371">
        <v>1945</v>
      </c>
      <c r="C34" s="372" t="s">
        <v>223</v>
      </c>
      <c r="D34" s="405">
        <v>109422.8</v>
      </c>
      <c r="E34" s="405">
        <v>100192</v>
      </c>
      <c r="F34" s="373">
        <v>9230.8000000000029</v>
      </c>
      <c r="G34" s="405">
        <v>0</v>
      </c>
      <c r="H34" s="373">
        <v>9230.8000000000029</v>
      </c>
      <c r="I34" s="407">
        <v>10</v>
      </c>
      <c r="J34" s="374">
        <v>0.1</v>
      </c>
      <c r="K34" s="405"/>
      <c r="L34" s="375">
        <v>923.08000000000027</v>
      </c>
      <c r="M34" s="376">
        <v>923.09</v>
      </c>
      <c r="N34" s="376">
        <v>-9.9999999997635314E-3</v>
      </c>
    </row>
    <row r="35" spans="2:14" x14ac:dyDescent="0.25">
      <c r="B35" s="371">
        <v>1955</v>
      </c>
      <c r="C35" s="372" t="s">
        <v>224</v>
      </c>
      <c r="D35" s="405">
        <v>398868.2</v>
      </c>
      <c r="E35" s="405">
        <v>312680</v>
      </c>
      <c r="F35" s="373">
        <v>86188.200000000012</v>
      </c>
      <c r="G35" s="405">
        <v>-6406.58</v>
      </c>
      <c r="H35" s="373">
        <v>79781.62000000001</v>
      </c>
      <c r="I35" s="407">
        <v>10</v>
      </c>
      <c r="J35" s="374">
        <v>0.1</v>
      </c>
      <c r="K35" s="405"/>
      <c r="L35" s="375">
        <v>7978.1620000000012</v>
      </c>
      <c r="M35" s="376">
        <v>7978.14</v>
      </c>
      <c r="N35" s="376">
        <v>2.2000000000844011E-2</v>
      </c>
    </row>
    <row r="36" spans="2:14" x14ac:dyDescent="0.25">
      <c r="B36" s="371">
        <v>1960</v>
      </c>
      <c r="C36" s="372" t="s">
        <v>225</v>
      </c>
      <c r="D36" s="405">
        <v>588304.64999999991</v>
      </c>
      <c r="E36" s="405">
        <v>535252</v>
      </c>
      <c r="F36" s="373">
        <v>53052.649999999907</v>
      </c>
      <c r="G36" s="405">
        <v>0</v>
      </c>
      <c r="H36" s="373">
        <v>53052.649999999907</v>
      </c>
      <c r="I36" s="407">
        <v>10</v>
      </c>
      <c r="J36" s="374">
        <v>0.1</v>
      </c>
      <c r="K36" s="405"/>
      <c r="L36" s="375">
        <v>5305.2649999999903</v>
      </c>
      <c r="M36" s="376">
        <v>5305.35</v>
      </c>
      <c r="N36" s="376">
        <v>-8.5000000010040822E-2</v>
      </c>
    </row>
    <row r="37" spans="2:14" x14ac:dyDescent="0.25">
      <c r="B37" s="371">
        <v>1995</v>
      </c>
      <c r="C37" s="372" t="s">
        <v>226</v>
      </c>
      <c r="D37" s="405">
        <v>-91299.16</v>
      </c>
      <c r="E37" s="405"/>
      <c r="F37" s="373">
        <v>-91299.16</v>
      </c>
      <c r="G37" s="405">
        <v>-34794.269999999997</v>
      </c>
      <c r="H37" s="373">
        <v>-126093.43</v>
      </c>
      <c r="I37" s="407">
        <v>25</v>
      </c>
      <c r="J37" s="374">
        <v>0.04</v>
      </c>
      <c r="K37" s="405">
        <v>1276</v>
      </c>
      <c r="L37" s="375">
        <v>-3767.7371999999996</v>
      </c>
      <c r="M37" s="376">
        <v>-3767.95</v>
      </c>
      <c r="N37" s="376">
        <v>0.21280000000024302</v>
      </c>
    </row>
    <row r="38" spans="2:14" ht="15.75" thickBot="1" x14ac:dyDescent="0.3">
      <c r="B38" s="378"/>
      <c r="C38" s="379"/>
      <c r="D38" s="406"/>
      <c r="E38" s="406"/>
      <c r="F38" s="380">
        <v>0</v>
      </c>
      <c r="G38" s="406"/>
      <c r="H38" s="373">
        <v>0</v>
      </c>
      <c r="I38" s="408"/>
      <c r="J38" s="380" t="s">
        <v>301</v>
      </c>
      <c r="K38" s="409"/>
      <c r="L38" s="381" t="s">
        <v>301</v>
      </c>
      <c r="M38" s="376"/>
      <c r="N38" s="382"/>
    </row>
    <row r="39" spans="2:14" ht="16.5" thickTop="1" thickBot="1" x14ac:dyDescent="0.3">
      <c r="B39" s="383"/>
      <c r="C39" s="384" t="s">
        <v>102</v>
      </c>
      <c r="D39" s="385">
        <v>116241612.91000001</v>
      </c>
      <c r="E39" s="385">
        <v>16413862</v>
      </c>
      <c r="F39" s="386">
        <v>99827750.910000011</v>
      </c>
      <c r="G39" s="385">
        <v>9894187.4199999999</v>
      </c>
      <c r="H39" s="386">
        <v>104774844.62</v>
      </c>
      <c r="I39" s="387"/>
      <c r="J39" s="386"/>
      <c r="K39" s="385"/>
      <c r="L39" s="388">
        <v>4244407.379983332</v>
      </c>
      <c r="M39" s="388">
        <v>4244407.7299999986</v>
      </c>
      <c r="N39" s="388">
        <v>-0.35001666649122853</v>
      </c>
    </row>
    <row r="40" spans="2:14" x14ac:dyDescent="0.25">
      <c r="B40" s="389"/>
      <c r="C40" s="390"/>
      <c r="D40" s="391"/>
      <c r="E40" s="391"/>
      <c r="F40" s="391"/>
      <c r="G40" s="391"/>
      <c r="H40" s="392" t="s">
        <v>399</v>
      </c>
      <c r="I40" s="393"/>
      <c r="J40" s="394"/>
      <c r="K40" s="394"/>
      <c r="L40" s="394">
        <v>54438</v>
      </c>
      <c r="M40" s="395">
        <v>54438</v>
      </c>
      <c r="N40" s="391"/>
    </row>
    <row r="41" spans="2:14" ht="15.75" thickBot="1" x14ac:dyDescent="0.3">
      <c r="B41" s="389"/>
      <c r="C41" s="390"/>
      <c r="D41" s="391"/>
      <c r="E41" s="391"/>
      <c r="F41" s="391"/>
      <c r="G41" s="391"/>
      <c r="H41" s="396" t="s">
        <v>400</v>
      </c>
      <c r="I41" s="397"/>
      <c r="J41" s="398"/>
      <c r="K41" s="398"/>
      <c r="L41" s="399">
        <v>4298845.379983332</v>
      </c>
      <c r="M41" s="400">
        <v>4298845.7299999986</v>
      </c>
      <c r="N41" s="391"/>
    </row>
    <row r="42" spans="2:14" x14ac:dyDescent="0.25">
      <c r="M42" s="401"/>
      <c r="N42" s="401"/>
    </row>
  </sheetData>
  <mergeCells count="4">
    <mergeCell ref="B10:L10"/>
    <mergeCell ref="B11:L11"/>
    <mergeCell ref="B15:B16"/>
    <mergeCell ref="C15:C16"/>
  </mergeCells>
  <dataValidations count="1">
    <dataValidation allowBlank="1" showInputMessage="1" showErrorMessage="1" promptTitle="Date Format" prompt="E.g:  &quot;August 1, 2011&quot;"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N7"/>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2"/>
  <sheetViews>
    <sheetView showGridLines="0" workbookViewId="0">
      <selection activeCell="N5" sqref="N5"/>
    </sheetView>
  </sheetViews>
  <sheetFormatPr defaultRowHeight="15" x14ac:dyDescent="0.25"/>
  <cols>
    <col min="1" max="1" width="2.7109375" customWidth="1"/>
    <col min="3" max="3" width="40.28515625" bestFit="1" customWidth="1"/>
    <col min="4" max="4" width="15.28515625" customWidth="1"/>
    <col min="5" max="5" width="13.140625" customWidth="1"/>
    <col min="6" max="6" width="14.140625" customWidth="1"/>
    <col min="7" max="7" width="12.28515625" customWidth="1"/>
    <col min="8" max="8" width="17.85546875" customWidth="1"/>
    <col min="9" max="9" width="7.7109375" customWidth="1"/>
    <col min="10" max="10" width="12.28515625" customWidth="1"/>
    <col min="11" max="11" width="13.42578125" customWidth="1"/>
    <col min="12" max="12" width="12.7109375" customWidth="1"/>
    <col min="13" max="15" width="15.7109375" customWidth="1"/>
  </cols>
  <sheetData>
    <row r="1" spans="2:15" s="1" customFormat="1" ht="12.75" x14ac:dyDescent="0.2">
      <c r="H1" s="402"/>
      <c r="I1" s="114"/>
      <c r="J1" s="114"/>
      <c r="M1" s="56" t="s">
        <v>103</v>
      </c>
      <c r="N1" s="57" t="s">
        <v>465</v>
      </c>
    </row>
    <row r="2" spans="2:15" s="1" customFormat="1" ht="12.75" x14ac:dyDescent="0.2">
      <c r="H2" s="402"/>
      <c r="I2" s="114"/>
      <c r="J2" s="114"/>
      <c r="M2" s="56" t="s">
        <v>104</v>
      </c>
      <c r="N2" s="58">
        <v>4</v>
      </c>
    </row>
    <row r="3" spans="2:15" s="1" customFormat="1" ht="12.75" x14ac:dyDescent="0.2">
      <c r="H3" s="402"/>
      <c r="I3" s="114"/>
      <c r="J3" s="114"/>
      <c r="M3" s="56" t="s">
        <v>105</v>
      </c>
      <c r="N3" s="58">
        <v>11</v>
      </c>
    </row>
    <row r="4" spans="2:15" s="1" customFormat="1" ht="12.75" x14ac:dyDescent="0.2">
      <c r="H4" s="402"/>
      <c r="I4" s="114"/>
      <c r="J4" s="114"/>
      <c r="M4" s="56" t="s">
        <v>106</v>
      </c>
      <c r="N4" s="58">
        <v>2</v>
      </c>
    </row>
    <row r="5" spans="2:15" s="1" customFormat="1" ht="12.75" x14ac:dyDescent="0.2">
      <c r="H5" s="402"/>
      <c r="I5" s="114"/>
      <c r="J5" s="114"/>
      <c r="M5" s="56" t="s">
        <v>107</v>
      </c>
      <c r="N5" s="59"/>
    </row>
    <row r="6" spans="2:15" s="1" customFormat="1" ht="12.75" x14ac:dyDescent="0.2">
      <c r="H6" s="402"/>
      <c r="I6" s="114"/>
      <c r="J6" s="114"/>
      <c r="M6" s="56"/>
      <c r="N6" s="57"/>
    </row>
    <row r="7" spans="2:15" s="1" customFormat="1" ht="12.75" x14ac:dyDescent="0.2">
      <c r="H7" s="402"/>
      <c r="I7" s="114"/>
      <c r="J7" s="403"/>
      <c r="M7" s="56" t="s">
        <v>108</v>
      </c>
      <c r="N7" s="525">
        <v>41771</v>
      </c>
    </row>
    <row r="9" spans="2:15" ht="18" x14ac:dyDescent="0.25">
      <c r="B9" s="1112" t="s">
        <v>375</v>
      </c>
      <c r="C9" s="1112"/>
      <c r="D9" s="1112"/>
      <c r="E9" s="1112"/>
      <c r="F9" s="1112"/>
      <c r="G9" s="1112"/>
      <c r="H9" s="1112"/>
      <c r="I9" s="1112"/>
      <c r="J9" s="1112"/>
      <c r="K9" s="1112"/>
      <c r="L9" s="1112"/>
    </row>
    <row r="10" spans="2:15" ht="18" x14ac:dyDescent="0.25">
      <c r="B10" s="1112" t="s">
        <v>376</v>
      </c>
      <c r="C10" s="1112"/>
      <c r="D10" s="1112"/>
      <c r="E10" s="1112"/>
      <c r="F10" s="1112"/>
      <c r="G10" s="1112"/>
      <c r="H10" s="1112"/>
      <c r="I10" s="1112"/>
      <c r="J10" s="1112"/>
      <c r="K10" s="1112"/>
      <c r="L10" s="1112"/>
    </row>
    <row r="11" spans="2:15" x14ac:dyDescent="0.25">
      <c r="B11" s="1113" t="s">
        <v>409</v>
      </c>
      <c r="C11" s="1113"/>
      <c r="D11" s="1113"/>
      <c r="E11" s="1113"/>
      <c r="F11" s="1113"/>
      <c r="G11" s="1113"/>
      <c r="H11" s="1113"/>
      <c r="I11" s="1113"/>
      <c r="J11" s="1113"/>
      <c r="K11" s="1113"/>
      <c r="L11" s="1113"/>
    </row>
    <row r="12" spans="2:15" ht="18" x14ac:dyDescent="0.25">
      <c r="B12" s="410"/>
      <c r="C12" s="410"/>
      <c r="D12" s="411" t="s">
        <v>401</v>
      </c>
      <c r="E12" s="412">
        <v>2012</v>
      </c>
      <c r="F12" s="413" t="s">
        <v>402</v>
      </c>
      <c r="G12" s="1"/>
      <c r="H12" s="410"/>
      <c r="I12" s="410"/>
      <c r="J12" s="410"/>
      <c r="K12" s="1"/>
      <c r="L12" s="1"/>
    </row>
    <row r="13" spans="2:15" ht="15.75" thickBot="1" x14ac:dyDescent="0.3"/>
    <row r="14" spans="2:15" ht="63.75" x14ac:dyDescent="0.25">
      <c r="B14" s="1108" t="s">
        <v>377</v>
      </c>
      <c r="C14" s="1110" t="s">
        <v>246</v>
      </c>
      <c r="D14" s="360" t="s">
        <v>378</v>
      </c>
      <c r="E14" s="361" t="s">
        <v>435</v>
      </c>
      <c r="F14" s="361" t="s">
        <v>380</v>
      </c>
      <c r="G14" s="361" t="s">
        <v>381</v>
      </c>
      <c r="H14" s="361" t="s">
        <v>382</v>
      </c>
      <c r="I14" s="361" t="s">
        <v>383</v>
      </c>
      <c r="J14" s="361" t="s">
        <v>384</v>
      </c>
      <c r="K14" s="362" t="s">
        <v>403</v>
      </c>
      <c r="L14" s="363" t="s">
        <v>386</v>
      </c>
      <c r="M14" s="364" t="s">
        <v>387</v>
      </c>
      <c r="N14" s="365" t="s">
        <v>388</v>
      </c>
      <c r="O14" s="414"/>
    </row>
    <row r="15" spans="2:15" ht="15.75" thickBot="1" x14ac:dyDescent="0.3">
      <c r="B15" s="1109"/>
      <c r="C15" s="1111"/>
      <c r="D15" s="366" t="s">
        <v>389</v>
      </c>
      <c r="E15" s="366" t="s">
        <v>390</v>
      </c>
      <c r="F15" s="366" t="s">
        <v>391</v>
      </c>
      <c r="G15" s="366" t="s">
        <v>392</v>
      </c>
      <c r="H15" s="367" t="s">
        <v>393</v>
      </c>
      <c r="I15" s="366" t="s">
        <v>394</v>
      </c>
      <c r="J15" s="366" t="s">
        <v>395</v>
      </c>
      <c r="K15" s="366"/>
      <c r="L15" s="368" t="s">
        <v>396</v>
      </c>
      <c r="M15" s="369" t="s">
        <v>397</v>
      </c>
      <c r="N15" s="370" t="s">
        <v>398</v>
      </c>
      <c r="O15" s="415"/>
    </row>
    <row r="16" spans="2:15" x14ac:dyDescent="0.25">
      <c r="B16" s="371">
        <v>1611</v>
      </c>
      <c r="C16" s="372" t="s">
        <v>65</v>
      </c>
      <c r="D16" s="418">
        <v>834916.92</v>
      </c>
      <c r="E16" s="405">
        <v>79362</v>
      </c>
      <c r="F16" s="373">
        <v>755554.92</v>
      </c>
      <c r="G16" s="418">
        <v>682581.83</v>
      </c>
      <c r="H16" s="373">
        <v>1438136.75</v>
      </c>
      <c r="I16" s="407">
        <v>5</v>
      </c>
      <c r="J16" s="374">
        <v>0.2</v>
      </c>
      <c r="K16" s="405">
        <v>-121073</v>
      </c>
      <c r="L16" s="375">
        <v>166554.34999999998</v>
      </c>
      <c r="M16" s="376">
        <v>166554.78</v>
      </c>
      <c r="N16" s="376">
        <v>-0.43000000002211891</v>
      </c>
      <c r="O16" s="401"/>
    </row>
    <row r="17" spans="2:15" x14ac:dyDescent="0.25">
      <c r="B17" s="371">
        <v>1612</v>
      </c>
      <c r="C17" s="372" t="s">
        <v>207</v>
      </c>
      <c r="D17" s="418">
        <v>19183403.969999999</v>
      </c>
      <c r="E17" s="405">
        <v>-61176</v>
      </c>
      <c r="F17" s="373">
        <v>19244579.969999999</v>
      </c>
      <c r="G17" s="418">
        <v>737772.15</v>
      </c>
      <c r="H17" s="373">
        <v>19982352.119999997</v>
      </c>
      <c r="I17" s="407">
        <v>40</v>
      </c>
      <c r="J17" s="374">
        <v>2.5000000000000001E-2</v>
      </c>
      <c r="K17" s="405">
        <v>-7088</v>
      </c>
      <c r="L17" s="375">
        <v>492470.80299999996</v>
      </c>
      <c r="M17" s="376">
        <v>492470.35</v>
      </c>
      <c r="N17" s="376">
        <v>0.4529999999795109</v>
      </c>
      <c r="O17" s="401"/>
    </row>
    <row r="18" spans="2:15" x14ac:dyDescent="0.25">
      <c r="B18" s="371">
        <v>1805</v>
      </c>
      <c r="C18" s="377" t="s">
        <v>208</v>
      </c>
      <c r="D18" s="418">
        <v>586257.02000000014</v>
      </c>
      <c r="E18" s="405">
        <v>61176</v>
      </c>
      <c r="F18" s="373">
        <v>525081.02000000014</v>
      </c>
      <c r="G18" s="418">
        <v>5844</v>
      </c>
      <c r="H18" s="373">
        <v>530925.02000000014</v>
      </c>
      <c r="I18" s="407"/>
      <c r="J18" s="374" t="s">
        <v>301</v>
      </c>
      <c r="K18" s="405"/>
      <c r="L18" s="375"/>
      <c r="M18" s="376">
        <v>0</v>
      </c>
      <c r="N18" s="376"/>
      <c r="O18" s="401"/>
    </row>
    <row r="19" spans="2:15" x14ac:dyDescent="0.25">
      <c r="B19" s="371">
        <v>1808</v>
      </c>
      <c r="C19" s="372" t="s">
        <v>209</v>
      </c>
      <c r="D19" s="418">
        <v>552916.49999999977</v>
      </c>
      <c r="E19" s="405">
        <v>-262728</v>
      </c>
      <c r="F19" s="373">
        <v>815644.49999999977</v>
      </c>
      <c r="G19" s="418">
        <v>1233</v>
      </c>
      <c r="H19" s="373">
        <v>816877.49999999977</v>
      </c>
      <c r="I19" s="407">
        <v>50</v>
      </c>
      <c r="J19" s="374">
        <v>0.02</v>
      </c>
      <c r="K19" s="405">
        <v>15011</v>
      </c>
      <c r="L19" s="375">
        <v>31348.549999999996</v>
      </c>
      <c r="M19" s="376">
        <v>31348.07</v>
      </c>
      <c r="N19" s="376">
        <v>0.47999999999592546</v>
      </c>
      <c r="O19" s="401"/>
    </row>
    <row r="20" spans="2:15" x14ac:dyDescent="0.25">
      <c r="B20" s="371">
        <v>1820</v>
      </c>
      <c r="C20" s="372" t="s">
        <v>210</v>
      </c>
      <c r="D20" s="418">
        <v>11009742.889999999</v>
      </c>
      <c r="E20" s="405">
        <v>1816508</v>
      </c>
      <c r="F20" s="373">
        <v>9193234.8899999987</v>
      </c>
      <c r="G20" s="418">
        <v>315306.3</v>
      </c>
      <c r="H20" s="373">
        <v>9508541.1899999995</v>
      </c>
      <c r="I20" s="407">
        <v>30</v>
      </c>
      <c r="J20" s="374">
        <v>3.3333333333333333E-2</v>
      </c>
      <c r="K20" s="405">
        <v>-9405</v>
      </c>
      <c r="L20" s="375">
        <v>307546.37299999996</v>
      </c>
      <c r="M20" s="376">
        <v>307546.75</v>
      </c>
      <c r="N20" s="376">
        <v>-0.37700000003678724</v>
      </c>
      <c r="O20" s="401"/>
    </row>
    <row r="21" spans="2:15" x14ac:dyDescent="0.25">
      <c r="B21" s="371">
        <v>1830</v>
      </c>
      <c r="C21" s="372" t="s">
        <v>211</v>
      </c>
      <c r="D21" s="418">
        <v>47659994.870000005</v>
      </c>
      <c r="E21" s="405">
        <v>5405303</v>
      </c>
      <c r="F21" s="373">
        <v>42254691.870000005</v>
      </c>
      <c r="G21" s="418">
        <v>3636888.33</v>
      </c>
      <c r="H21" s="373">
        <v>45891580.200000003</v>
      </c>
      <c r="I21" s="407">
        <v>25</v>
      </c>
      <c r="J21" s="374">
        <v>0.04</v>
      </c>
      <c r="K21" s="405">
        <v>-200236</v>
      </c>
      <c r="L21" s="375">
        <v>1635427.2080000001</v>
      </c>
      <c r="M21" s="376">
        <v>1635427.08</v>
      </c>
      <c r="N21" s="376">
        <v>0.12800000002607703</v>
      </c>
      <c r="O21" s="401"/>
    </row>
    <row r="22" spans="2:15" x14ac:dyDescent="0.25">
      <c r="B22" s="371">
        <v>1835</v>
      </c>
      <c r="C22" s="372" t="s">
        <v>212</v>
      </c>
      <c r="D22" s="418">
        <v>19374573.059999999</v>
      </c>
      <c r="E22" s="405">
        <v>3139245</v>
      </c>
      <c r="F22" s="373">
        <v>16235328.059999999</v>
      </c>
      <c r="G22" s="418">
        <v>3654281.43</v>
      </c>
      <c r="H22" s="373">
        <v>19889609.489999998</v>
      </c>
      <c r="I22" s="407">
        <v>25</v>
      </c>
      <c r="J22" s="374">
        <v>0.04</v>
      </c>
      <c r="K22" s="405">
        <v>-164517</v>
      </c>
      <c r="L22" s="375">
        <v>631067.37959999999</v>
      </c>
      <c r="M22" s="376">
        <v>631067.06999999995</v>
      </c>
      <c r="N22" s="376">
        <v>0.30960000003688037</v>
      </c>
      <c r="O22" s="401"/>
    </row>
    <row r="23" spans="2:15" x14ac:dyDescent="0.25">
      <c r="B23" s="371">
        <v>1845</v>
      </c>
      <c r="C23" s="372" t="s">
        <v>213</v>
      </c>
      <c r="D23" s="418">
        <v>995549.21000000008</v>
      </c>
      <c r="E23" s="405">
        <v>59851</v>
      </c>
      <c r="F23" s="373">
        <v>935698.21000000008</v>
      </c>
      <c r="G23" s="418">
        <v>206666.54</v>
      </c>
      <c r="H23" s="373">
        <v>1142364.75</v>
      </c>
      <c r="I23" s="407">
        <v>25</v>
      </c>
      <c r="J23" s="374">
        <v>0.04</v>
      </c>
      <c r="K23" s="405">
        <v>-6713</v>
      </c>
      <c r="L23" s="375">
        <v>38981.589999999997</v>
      </c>
      <c r="M23" s="376">
        <v>38981.43</v>
      </c>
      <c r="N23" s="376">
        <v>0.1599999999962165</v>
      </c>
      <c r="O23" s="401"/>
    </row>
    <row r="24" spans="2:15" x14ac:dyDescent="0.25">
      <c r="B24" s="371">
        <v>1850</v>
      </c>
      <c r="C24" s="372" t="s">
        <v>214</v>
      </c>
      <c r="D24" s="418">
        <v>10607830.35</v>
      </c>
      <c r="E24" s="405">
        <v>2697236</v>
      </c>
      <c r="F24" s="373">
        <v>7910594.3499999996</v>
      </c>
      <c r="G24" s="418">
        <v>384111.11</v>
      </c>
      <c r="H24" s="373">
        <v>8294705.46</v>
      </c>
      <c r="I24" s="407">
        <v>25</v>
      </c>
      <c r="J24" s="374">
        <v>0.04</v>
      </c>
      <c r="K24" s="405">
        <v>-5336</v>
      </c>
      <c r="L24" s="375">
        <v>326452.21840000001</v>
      </c>
      <c r="M24" s="376">
        <v>326451.78999999998</v>
      </c>
      <c r="N24" s="376">
        <v>0.42840000003343448</v>
      </c>
      <c r="O24" s="401"/>
    </row>
    <row r="25" spans="2:15" x14ac:dyDescent="0.25">
      <c r="B25" s="371">
        <v>1855</v>
      </c>
      <c r="C25" s="372" t="s">
        <v>215</v>
      </c>
      <c r="D25" s="418">
        <v>3350145.9</v>
      </c>
      <c r="E25" s="405">
        <v>1151373</v>
      </c>
      <c r="F25" s="373">
        <v>2198772.9</v>
      </c>
      <c r="G25" s="418">
        <v>11760</v>
      </c>
      <c r="H25" s="373">
        <v>2210532.9</v>
      </c>
      <c r="I25" s="407">
        <v>25</v>
      </c>
      <c r="J25" s="374">
        <v>0.04</v>
      </c>
      <c r="K25" s="405">
        <v>-197</v>
      </c>
      <c r="L25" s="375">
        <v>88224.315999999992</v>
      </c>
      <c r="M25" s="376">
        <v>88224</v>
      </c>
      <c r="N25" s="376">
        <v>0.3159999999916181</v>
      </c>
      <c r="O25" s="401"/>
    </row>
    <row r="26" spans="2:15" x14ac:dyDescent="0.25">
      <c r="B26" s="371">
        <v>1860</v>
      </c>
      <c r="C26" s="372" t="s">
        <v>216</v>
      </c>
      <c r="D26" s="418">
        <v>2139712.79</v>
      </c>
      <c r="E26" s="405">
        <v>813936</v>
      </c>
      <c r="F26" s="373">
        <v>1325776.79</v>
      </c>
      <c r="G26" s="418">
        <v>68844.13</v>
      </c>
      <c r="H26" s="373">
        <v>1394620.92</v>
      </c>
      <c r="I26" s="407">
        <v>25</v>
      </c>
      <c r="J26" s="374">
        <v>0.04</v>
      </c>
      <c r="K26" s="405">
        <v>-4676</v>
      </c>
      <c r="L26" s="375">
        <v>51108.836799999997</v>
      </c>
      <c r="M26" s="376">
        <v>51109.33</v>
      </c>
      <c r="N26" s="376">
        <v>-0.49320000000443542</v>
      </c>
      <c r="O26" s="401"/>
    </row>
    <row r="27" spans="2:15" x14ac:dyDescent="0.25">
      <c r="B27" s="371">
        <v>1875</v>
      </c>
      <c r="C27" s="372" t="s">
        <v>217</v>
      </c>
      <c r="D27" s="418">
        <v>16522.64</v>
      </c>
      <c r="E27" s="405">
        <v>16523</v>
      </c>
      <c r="F27" s="373">
        <v>-0.36000000000058208</v>
      </c>
      <c r="G27" s="418">
        <v>0</v>
      </c>
      <c r="H27" s="373">
        <v>-0.36000000000058208</v>
      </c>
      <c r="I27" s="407"/>
      <c r="J27" s="374" t="s">
        <v>301</v>
      </c>
      <c r="K27" s="405"/>
      <c r="L27" s="375"/>
      <c r="M27" s="376">
        <v>0</v>
      </c>
      <c r="N27" s="376"/>
      <c r="O27" s="401"/>
    </row>
    <row r="28" spans="2:15" x14ac:dyDescent="0.25">
      <c r="B28" s="371">
        <v>1908</v>
      </c>
      <c r="C28" s="372" t="s">
        <v>218</v>
      </c>
      <c r="D28" s="418">
        <v>272073.2300000001</v>
      </c>
      <c r="E28" s="405">
        <v>272073</v>
      </c>
      <c r="F28" s="373">
        <v>0.23000000009778887</v>
      </c>
      <c r="G28" s="418">
        <v>0</v>
      </c>
      <c r="H28" s="373">
        <v>0.23000000009778887</v>
      </c>
      <c r="I28" s="407">
        <v>25</v>
      </c>
      <c r="J28" s="374">
        <v>0.04</v>
      </c>
      <c r="K28" s="405"/>
      <c r="L28" s="375">
        <v>9.200000003911555E-3</v>
      </c>
      <c r="M28" s="376">
        <v>0</v>
      </c>
      <c r="N28" s="376">
        <v>9.200000003911555E-3</v>
      </c>
      <c r="O28" s="401"/>
    </row>
    <row r="29" spans="2:15" x14ac:dyDescent="0.25">
      <c r="B29" s="371">
        <v>1915</v>
      </c>
      <c r="C29" s="372" t="s">
        <v>219</v>
      </c>
      <c r="D29" s="418">
        <v>1369036.1099999996</v>
      </c>
      <c r="E29" s="405">
        <v>718970</v>
      </c>
      <c r="F29" s="373">
        <v>650066.10999999964</v>
      </c>
      <c r="G29" s="418">
        <v>53581.94</v>
      </c>
      <c r="H29" s="373">
        <v>703648.04999999958</v>
      </c>
      <c r="I29" s="407">
        <v>10</v>
      </c>
      <c r="J29" s="374">
        <v>0.1</v>
      </c>
      <c r="K29" s="405">
        <v>-4124</v>
      </c>
      <c r="L29" s="375">
        <v>66240.804999999964</v>
      </c>
      <c r="M29" s="376">
        <v>66241.22</v>
      </c>
      <c r="N29" s="376">
        <v>-0.4150000000372529</v>
      </c>
      <c r="O29" s="401"/>
    </row>
    <row r="30" spans="2:15" x14ac:dyDescent="0.25">
      <c r="B30" s="371">
        <v>1920</v>
      </c>
      <c r="C30" s="372" t="s">
        <v>220</v>
      </c>
      <c r="D30" s="418">
        <v>598041.86000000022</v>
      </c>
      <c r="E30" s="405">
        <v>0</v>
      </c>
      <c r="F30" s="373">
        <v>598041.86000000022</v>
      </c>
      <c r="G30" s="418">
        <v>123187.79</v>
      </c>
      <c r="H30" s="373">
        <v>721229.65000000026</v>
      </c>
      <c r="I30" s="407">
        <v>5</v>
      </c>
      <c r="J30" s="374">
        <v>0.2</v>
      </c>
      <c r="K30" s="405">
        <v>1974</v>
      </c>
      <c r="L30" s="375">
        <v>146219.93000000005</v>
      </c>
      <c r="M30" s="376">
        <v>146219.68</v>
      </c>
      <c r="N30" s="376">
        <v>0.25000000005820766</v>
      </c>
      <c r="O30" s="401"/>
    </row>
    <row r="31" spans="2:15" x14ac:dyDescent="0.25">
      <c r="B31" s="371">
        <v>1930</v>
      </c>
      <c r="C31" s="372" t="s">
        <v>221</v>
      </c>
      <c r="D31" s="418">
        <v>4605613.34</v>
      </c>
      <c r="E31" s="405">
        <v>2768984</v>
      </c>
      <c r="F31" s="373">
        <v>1836629.3399999999</v>
      </c>
      <c r="G31" s="418">
        <v>176344.48</v>
      </c>
      <c r="H31" s="373">
        <v>2012973.8199999998</v>
      </c>
      <c r="I31" s="407">
        <v>5</v>
      </c>
      <c r="J31" s="374">
        <v>0.2</v>
      </c>
      <c r="K31" s="405">
        <v>-71974</v>
      </c>
      <c r="L31" s="375">
        <v>330620.76399999997</v>
      </c>
      <c r="M31" s="376">
        <v>330621.06</v>
      </c>
      <c r="N31" s="376">
        <v>-0.29600000003119931</v>
      </c>
      <c r="O31" s="401"/>
    </row>
    <row r="32" spans="2:15" x14ac:dyDescent="0.25">
      <c r="B32" s="371">
        <v>1940</v>
      </c>
      <c r="C32" s="372" t="s">
        <v>222</v>
      </c>
      <c r="D32" s="418">
        <v>1621706.2</v>
      </c>
      <c r="E32" s="405">
        <v>734573</v>
      </c>
      <c r="F32" s="373">
        <v>887133.2</v>
      </c>
      <c r="G32" s="418">
        <v>58820.160000000003</v>
      </c>
      <c r="H32" s="373">
        <v>945953.36</v>
      </c>
      <c r="I32" s="407">
        <v>10</v>
      </c>
      <c r="J32" s="374">
        <v>0.1</v>
      </c>
      <c r="K32" s="405">
        <v>-4671</v>
      </c>
      <c r="L32" s="375">
        <v>89924.335999999996</v>
      </c>
      <c r="M32" s="376">
        <v>89924.01</v>
      </c>
      <c r="N32" s="376">
        <v>0.32600000000093132</v>
      </c>
      <c r="O32" s="401"/>
    </row>
    <row r="33" spans="2:15" x14ac:dyDescent="0.25">
      <c r="B33" s="371">
        <v>1945</v>
      </c>
      <c r="C33" s="372" t="s">
        <v>223</v>
      </c>
      <c r="D33" s="418">
        <v>109422.8</v>
      </c>
      <c r="E33" s="405">
        <v>100192</v>
      </c>
      <c r="F33" s="373">
        <v>9230.8000000000029</v>
      </c>
      <c r="G33" s="418">
        <v>47393.06</v>
      </c>
      <c r="H33" s="373">
        <v>56623.86</v>
      </c>
      <c r="I33" s="407">
        <v>10</v>
      </c>
      <c r="J33" s="374">
        <v>0.1</v>
      </c>
      <c r="K33" s="405">
        <v>-4740</v>
      </c>
      <c r="L33" s="375">
        <v>922.38600000000042</v>
      </c>
      <c r="M33" s="376">
        <v>922.88</v>
      </c>
      <c r="N33" s="376">
        <v>-0.49399999999957345</v>
      </c>
      <c r="O33" s="401"/>
    </row>
    <row r="34" spans="2:15" x14ac:dyDescent="0.25">
      <c r="B34" s="371">
        <v>1955</v>
      </c>
      <c r="C34" s="372" t="s">
        <v>224</v>
      </c>
      <c r="D34" s="418">
        <v>390852.42</v>
      </c>
      <c r="E34" s="405">
        <v>357375</v>
      </c>
      <c r="F34" s="373">
        <v>33477.419999999984</v>
      </c>
      <c r="G34" s="418">
        <v>344014.5</v>
      </c>
      <c r="H34" s="373">
        <v>377491.92</v>
      </c>
      <c r="I34" s="407">
        <v>10</v>
      </c>
      <c r="J34" s="374">
        <v>0.1</v>
      </c>
      <c r="K34" s="405">
        <v>-33951</v>
      </c>
      <c r="L34" s="375">
        <v>3798.1919999999955</v>
      </c>
      <c r="M34" s="376">
        <v>3798.3</v>
      </c>
      <c r="N34" s="376">
        <v>-0.1080000000047221</v>
      </c>
      <c r="O34" s="401"/>
    </row>
    <row r="35" spans="2:15" x14ac:dyDescent="0.25">
      <c r="B35" s="371">
        <v>1960</v>
      </c>
      <c r="C35" s="372" t="s">
        <v>225</v>
      </c>
      <c r="D35" s="418">
        <v>588304.64999999991</v>
      </c>
      <c r="E35" s="405">
        <v>540802</v>
      </c>
      <c r="F35" s="373">
        <v>47502.649999999907</v>
      </c>
      <c r="G35" s="418">
        <v>0</v>
      </c>
      <c r="H35" s="373">
        <v>47502.649999999907</v>
      </c>
      <c r="I35" s="407">
        <v>10</v>
      </c>
      <c r="J35" s="374">
        <v>0.1</v>
      </c>
      <c r="K35" s="405"/>
      <c r="L35" s="375">
        <v>4750.2649999999903</v>
      </c>
      <c r="M35" s="376">
        <v>4751.3500000000004</v>
      </c>
      <c r="N35" s="376">
        <v>-1.0850000000100408</v>
      </c>
      <c r="O35" s="401"/>
    </row>
    <row r="36" spans="2:15" x14ac:dyDescent="0.25">
      <c r="B36" s="371">
        <v>1980</v>
      </c>
      <c r="C36" s="372" t="s">
        <v>231</v>
      </c>
      <c r="D36" s="418">
        <v>0</v>
      </c>
      <c r="E36" s="405"/>
      <c r="F36" s="373">
        <v>0</v>
      </c>
      <c r="G36" s="418">
        <v>5012.0600000000004</v>
      </c>
      <c r="H36" s="373">
        <v>5012.0600000000004</v>
      </c>
      <c r="I36" s="407">
        <v>10</v>
      </c>
      <c r="J36" s="374">
        <v>0.1</v>
      </c>
      <c r="K36" s="405">
        <v>-459</v>
      </c>
      <c r="L36" s="375">
        <v>42.206000000000017</v>
      </c>
      <c r="M36" s="376">
        <v>42.06</v>
      </c>
      <c r="N36" s="376">
        <v>0.14600000000001501</v>
      </c>
      <c r="O36" s="401"/>
    </row>
    <row r="37" spans="2:15" x14ac:dyDescent="0.25">
      <c r="B37" s="371">
        <v>1995</v>
      </c>
      <c r="C37" s="372" t="s">
        <v>226</v>
      </c>
      <c r="D37" s="418">
        <v>-126093.43</v>
      </c>
      <c r="E37" s="405"/>
      <c r="F37" s="373">
        <v>-126093.43</v>
      </c>
      <c r="G37" s="418">
        <v>-97867.54</v>
      </c>
      <c r="H37" s="373">
        <v>-223960.96999999997</v>
      </c>
      <c r="I37" s="407">
        <v>25</v>
      </c>
      <c r="J37" s="374">
        <v>0.04</v>
      </c>
      <c r="K37" s="405">
        <v>3608</v>
      </c>
      <c r="L37" s="375">
        <v>-5350.4387999999981</v>
      </c>
      <c r="M37" s="376">
        <v>-5349.96</v>
      </c>
      <c r="N37" s="376">
        <v>-0.47879999999804568</v>
      </c>
      <c r="O37" s="401"/>
    </row>
    <row r="38" spans="2:15" ht="15.75" thickBot="1" x14ac:dyDescent="0.3">
      <c r="B38" s="378"/>
      <c r="C38" s="379"/>
      <c r="D38" s="406"/>
      <c r="E38" s="406"/>
      <c r="F38" s="380">
        <v>0</v>
      </c>
      <c r="G38" s="406"/>
      <c r="H38" s="373">
        <v>0</v>
      </c>
      <c r="I38" s="408"/>
      <c r="J38" s="380" t="s">
        <v>301</v>
      </c>
      <c r="K38" s="409"/>
      <c r="L38" s="381" t="s">
        <v>301</v>
      </c>
      <c r="M38" s="376"/>
      <c r="N38" s="382"/>
      <c r="O38" s="416"/>
    </row>
    <row r="39" spans="2:15" ht="16.5" thickTop="1" thickBot="1" x14ac:dyDescent="0.3">
      <c r="B39" s="383"/>
      <c r="C39" s="384" t="s">
        <v>102</v>
      </c>
      <c r="D39" s="385">
        <v>125740523.30000001</v>
      </c>
      <c r="E39" s="385">
        <v>20409578</v>
      </c>
      <c r="F39" s="386">
        <v>105330945.30000001</v>
      </c>
      <c r="G39" s="385">
        <v>10415775.270000001</v>
      </c>
      <c r="H39" s="386">
        <v>110538832.93500002</v>
      </c>
      <c r="I39" s="387"/>
      <c r="J39" s="386"/>
      <c r="K39" s="385"/>
      <c r="L39" s="388">
        <v>4406350.0792000014</v>
      </c>
      <c r="M39" s="388">
        <v>4406351.2499999991</v>
      </c>
      <c r="N39" s="388">
        <v>-1.1708000000214476</v>
      </c>
      <c r="O39" s="391"/>
    </row>
    <row r="40" spans="2:15" x14ac:dyDescent="0.25">
      <c r="B40" s="389"/>
      <c r="C40" s="390"/>
      <c r="D40" s="391"/>
      <c r="E40" s="391"/>
      <c r="F40" s="391"/>
      <c r="G40" s="391"/>
      <c r="H40" s="392" t="s">
        <v>399</v>
      </c>
      <c r="I40" s="393"/>
      <c r="J40" s="394"/>
      <c r="K40" s="394"/>
      <c r="L40" s="394">
        <v>263497</v>
      </c>
      <c r="M40" s="395">
        <v>263497</v>
      </c>
      <c r="N40" s="391"/>
      <c r="O40" s="391"/>
    </row>
    <row r="41" spans="2:15" ht="15.75" thickBot="1" x14ac:dyDescent="0.3">
      <c r="B41" s="389"/>
      <c r="C41" s="390"/>
      <c r="D41" s="391"/>
      <c r="E41" s="391"/>
      <c r="F41" s="391"/>
      <c r="G41" s="391"/>
      <c r="H41" s="396" t="s">
        <v>400</v>
      </c>
      <c r="I41" s="397"/>
      <c r="J41" s="398"/>
      <c r="K41" s="398"/>
      <c r="L41" s="399">
        <v>4669847.0792000014</v>
      </c>
      <c r="M41" s="400">
        <v>4669848.2499999991</v>
      </c>
      <c r="N41" s="391"/>
      <c r="O41" s="391"/>
    </row>
    <row r="42" spans="2:15" x14ac:dyDescent="0.25">
      <c r="B42" s="389"/>
      <c r="C42" s="390"/>
      <c r="D42" s="391"/>
      <c r="E42" s="391"/>
      <c r="F42" s="391"/>
      <c r="G42" s="391"/>
      <c r="H42" s="391"/>
      <c r="I42" s="417"/>
      <c r="J42" s="391"/>
      <c r="K42" s="391"/>
      <c r="L42" s="391"/>
      <c r="M42" s="391"/>
      <c r="N42" s="391"/>
      <c r="O42" s="391"/>
    </row>
  </sheetData>
  <mergeCells count="5">
    <mergeCell ref="B9:L9"/>
    <mergeCell ref="B10:L10"/>
    <mergeCell ref="B11:L11"/>
    <mergeCell ref="B14:B15"/>
    <mergeCell ref="C14:C15"/>
  </mergeCells>
  <dataValidations count="1">
    <dataValidation allowBlank="1" showInputMessage="1" showErrorMessage="1" promptTitle="Date Format" prompt="E.g:  &quot;August 1, 2011&quot;"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N7"/>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4"/>
  <sheetViews>
    <sheetView showGridLines="0" workbookViewId="0">
      <selection activeCell="N5" sqref="N5"/>
    </sheetView>
  </sheetViews>
  <sheetFormatPr defaultRowHeight="15" x14ac:dyDescent="0.25"/>
  <cols>
    <col min="1" max="1" width="2.7109375" customWidth="1"/>
    <col min="3" max="3" width="27.5703125" customWidth="1"/>
    <col min="4" max="4" width="15.28515625" customWidth="1"/>
    <col min="5" max="5" width="13.140625" customWidth="1"/>
    <col min="6" max="6" width="14.140625" customWidth="1"/>
    <col min="7" max="7" width="12.28515625" customWidth="1"/>
    <col min="8" max="8" width="17.85546875" customWidth="1"/>
    <col min="9" max="9" width="7.7109375" customWidth="1"/>
    <col min="10" max="10" width="12.28515625" customWidth="1"/>
    <col min="11" max="11" width="13.42578125" customWidth="1"/>
    <col min="12" max="12" width="12.7109375" customWidth="1"/>
    <col min="13" max="14" width="15.7109375" customWidth="1"/>
  </cols>
  <sheetData>
    <row r="1" spans="2:14" s="1" customFormat="1" ht="12.75" customHeight="1" x14ac:dyDescent="0.2">
      <c r="M1" s="56" t="s">
        <v>103</v>
      </c>
      <c r="N1" s="57" t="s">
        <v>465</v>
      </c>
    </row>
    <row r="2" spans="2:14" s="1" customFormat="1" ht="12.75" customHeight="1" x14ac:dyDescent="0.2">
      <c r="M2" s="56" t="s">
        <v>104</v>
      </c>
      <c r="N2" s="58">
        <v>4</v>
      </c>
    </row>
    <row r="3" spans="2:14" s="1" customFormat="1" ht="12.75" customHeight="1" x14ac:dyDescent="0.2">
      <c r="M3" s="56" t="s">
        <v>105</v>
      </c>
      <c r="N3" s="58">
        <v>11</v>
      </c>
    </row>
    <row r="4" spans="2:14" s="1" customFormat="1" ht="12.75" customHeight="1" x14ac:dyDescent="0.2">
      <c r="M4" s="56" t="s">
        <v>106</v>
      </c>
      <c r="N4" s="58">
        <v>2</v>
      </c>
    </row>
    <row r="5" spans="2:14" s="1" customFormat="1" ht="12.75" customHeight="1" x14ac:dyDescent="0.2">
      <c r="M5" s="56" t="s">
        <v>107</v>
      </c>
      <c r="N5" s="59"/>
    </row>
    <row r="6" spans="2:14" s="1" customFormat="1" ht="12.75" customHeight="1" x14ac:dyDescent="0.2">
      <c r="M6" s="56"/>
      <c r="N6" s="57"/>
    </row>
    <row r="7" spans="2:14" s="1" customFormat="1" ht="12.75" customHeight="1" x14ac:dyDescent="0.2">
      <c r="M7" s="56" t="s">
        <v>108</v>
      </c>
      <c r="N7" s="525">
        <v>41771</v>
      </c>
    </row>
    <row r="8" spans="2:14" ht="12.75" customHeight="1" x14ac:dyDescent="0.25"/>
    <row r="9" spans="2:14" ht="18" x14ac:dyDescent="0.25">
      <c r="B9" s="1114" t="s">
        <v>404</v>
      </c>
      <c r="C9" s="1114"/>
      <c r="D9" s="1114"/>
      <c r="E9" s="1114"/>
      <c r="F9" s="1114"/>
      <c r="G9" s="1114"/>
      <c r="H9" s="1114"/>
      <c r="I9" s="1114"/>
      <c r="J9" s="1114"/>
      <c r="K9" s="1114"/>
      <c r="L9" s="1114"/>
    </row>
    <row r="10" spans="2:14" ht="18" x14ac:dyDescent="0.25">
      <c r="B10" s="1114" t="s">
        <v>376</v>
      </c>
      <c r="C10" s="1114"/>
      <c r="D10" s="1114"/>
      <c r="E10" s="1114"/>
      <c r="F10" s="1114"/>
      <c r="G10" s="1114"/>
      <c r="H10" s="1114"/>
      <c r="I10" s="1114"/>
      <c r="J10" s="1114"/>
      <c r="K10" s="1114"/>
      <c r="L10" s="1114"/>
    </row>
    <row r="11" spans="2:14" x14ac:dyDescent="0.25">
      <c r="B11" s="1113" t="s">
        <v>409</v>
      </c>
      <c r="C11" s="1113"/>
      <c r="D11" s="1113"/>
      <c r="E11" s="1113"/>
      <c r="F11" s="1113"/>
      <c r="G11" s="1113"/>
      <c r="H11" s="1113"/>
      <c r="I11" s="1113"/>
      <c r="J11" s="1113"/>
      <c r="K11" s="1113"/>
      <c r="L11" s="1113"/>
    </row>
    <row r="12" spans="2:14" ht="18" x14ac:dyDescent="0.25">
      <c r="B12" s="410"/>
      <c r="C12" s="410"/>
      <c r="D12" s="411" t="s">
        <v>401</v>
      </c>
      <c r="E12" s="412">
        <v>2013</v>
      </c>
      <c r="F12" s="413" t="s">
        <v>402</v>
      </c>
      <c r="G12" s="1"/>
      <c r="H12" s="410"/>
      <c r="I12" s="410"/>
      <c r="J12" s="410"/>
      <c r="K12" s="1"/>
      <c r="L12" s="1"/>
    </row>
    <row r="13" spans="2:14" ht="15.75" thickBot="1" x14ac:dyDescent="0.3"/>
    <row r="14" spans="2:14" ht="76.5" x14ac:dyDescent="0.25">
      <c r="B14" s="1108" t="s">
        <v>377</v>
      </c>
      <c r="C14" s="1110" t="s">
        <v>246</v>
      </c>
      <c r="D14" s="360" t="s">
        <v>405</v>
      </c>
      <c r="E14" s="361" t="s">
        <v>435</v>
      </c>
      <c r="F14" s="361" t="s">
        <v>380</v>
      </c>
      <c r="G14" s="361" t="s">
        <v>381</v>
      </c>
      <c r="H14" s="361" t="s">
        <v>382</v>
      </c>
      <c r="I14" s="361" t="s">
        <v>383</v>
      </c>
      <c r="J14" s="361" t="s">
        <v>384</v>
      </c>
      <c r="K14" s="362" t="s">
        <v>406</v>
      </c>
      <c r="L14" s="363" t="s">
        <v>386</v>
      </c>
      <c r="M14" s="364" t="s">
        <v>387</v>
      </c>
      <c r="N14" s="365" t="s">
        <v>388</v>
      </c>
    </row>
    <row r="15" spans="2:14" ht="15.75" thickBot="1" x14ac:dyDescent="0.3">
      <c r="B15" s="1109"/>
      <c r="C15" s="1111"/>
      <c r="D15" s="366" t="s">
        <v>389</v>
      </c>
      <c r="E15" s="366" t="s">
        <v>390</v>
      </c>
      <c r="F15" s="366" t="s">
        <v>391</v>
      </c>
      <c r="G15" s="366" t="s">
        <v>392</v>
      </c>
      <c r="H15" s="367" t="s">
        <v>407</v>
      </c>
      <c r="I15" s="366" t="s">
        <v>394</v>
      </c>
      <c r="J15" s="366" t="s">
        <v>395</v>
      </c>
      <c r="K15" s="366"/>
      <c r="L15" s="368" t="s">
        <v>396</v>
      </c>
      <c r="M15" s="369" t="s">
        <v>397</v>
      </c>
      <c r="N15" s="370" t="s">
        <v>398</v>
      </c>
    </row>
    <row r="16" spans="2:14" x14ac:dyDescent="0.25">
      <c r="B16" s="371">
        <v>1611</v>
      </c>
      <c r="C16" s="372" t="s">
        <v>65</v>
      </c>
      <c r="D16" s="418">
        <v>1517498.75</v>
      </c>
      <c r="E16" s="405">
        <v>158282</v>
      </c>
      <c r="F16" s="373">
        <v>1359216.75</v>
      </c>
      <c r="G16" s="418">
        <v>906975.91</v>
      </c>
      <c r="H16" s="373">
        <v>2266192.66</v>
      </c>
      <c r="I16" s="407">
        <v>5</v>
      </c>
      <c r="J16" s="374">
        <v>0.2</v>
      </c>
      <c r="K16" s="405">
        <v>226120</v>
      </c>
      <c r="L16" s="375">
        <v>679358.53200000001</v>
      </c>
      <c r="M16" s="419">
        <v>679358.14</v>
      </c>
      <c r="N16" s="376">
        <v>0.39199999999254942</v>
      </c>
    </row>
    <row r="17" spans="2:14" x14ac:dyDescent="0.25">
      <c r="B17" s="371">
        <v>1612</v>
      </c>
      <c r="C17" s="372" t="s">
        <v>207</v>
      </c>
      <c r="D17" s="418">
        <v>19982352.599999998</v>
      </c>
      <c r="E17" s="405"/>
      <c r="F17" s="373">
        <v>19982352.599999998</v>
      </c>
      <c r="G17" s="418">
        <v>350289.22</v>
      </c>
      <c r="H17" s="373">
        <v>20332641.819999997</v>
      </c>
      <c r="I17" s="407">
        <v>40</v>
      </c>
      <c r="J17" s="374">
        <v>2.5000000000000001E-2</v>
      </c>
      <c r="K17" s="405">
        <v>2398</v>
      </c>
      <c r="L17" s="375">
        <v>510714.04549999989</v>
      </c>
      <c r="M17" s="419">
        <v>510714.31</v>
      </c>
      <c r="N17" s="376">
        <v>-0.26450000010663643</v>
      </c>
    </row>
    <row r="18" spans="2:14" x14ac:dyDescent="0.25">
      <c r="B18" s="371">
        <v>1805</v>
      </c>
      <c r="C18" s="377" t="s">
        <v>208</v>
      </c>
      <c r="D18" s="418">
        <v>530924.54000000015</v>
      </c>
      <c r="E18" s="405"/>
      <c r="F18" s="373">
        <v>530924.54000000015</v>
      </c>
      <c r="G18" s="418">
        <v>46117.97</v>
      </c>
      <c r="H18" s="373">
        <v>577042.51000000013</v>
      </c>
      <c r="I18" s="407"/>
      <c r="J18" s="374" t="s">
        <v>301</v>
      </c>
      <c r="K18" s="405"/>
      <c r="L18" s="375"/>
      <c r="M18" s="419">
        <v>0</v>
      </c>
      <c r="N18" s="376"/>
    </row>
    <row r="19" spans="2:14" x14ac:dyDescent="0.25">
      <c r="B19" s="371">
        <v>1808</v>
      </c>
      <c r="C19" s="372" t="s">
        <v>209</v>
      </c>
      <c r="D19" s="418">
        <v>826222.72999999975</v>
      </c>
      <c r="E19" s="405">
        <v>9345</v>
      </c>
      <c r="F19" s="373">
        <v>816877.72999999975</v>
      </c>
      <c r="G19" s="418">
        <v>217424.47</v>
      </c>
      <c r="H19" s="373">
        <v>1034302.1999999997</v>
      </c>
      <c r="I19" s="407">
        <v>50</v>
      </c>
      <c r="J19" s="374">
        <v>0.02</v>
      </c>
      <c r="K19" s="405">
        <v>-23775</v>
      </c>
      <c r="L19" s="375">
        <v>-3088.9560000000056</v>
      </c>
      <c r="M19" s="419">
        <v>-3089.25</v>
      </c>
      <c r="N19" s="376">
        <v>0.29399999999441206</v>
      </c>
    </row>
    <row r="20" spans="2:14" x14ac:dyDescent="0.25">
      <c r="B20" s="371">
        <v>1820</v>
      </c>
      <c r="C20" s="372" t="s">
        <v>210</v>
      </c>
      <c r="D20" s="418">
        <v>11171349.49</v>
      </c>
      <c r="E20" s="405">
        <v>1813079</v>
      </c>
      <c r="F20" s="373">
        <v>9358270.4900000002</v>
      </c>
      <c r="G20" s="418">
        <v>12222</v>
      </c>
      <c r="H20" s="373">
        <v>9370492.4900000002</v>
      </c>
      <c r="I20" s="407">
        <v>30</v>
      </c>
      <c r="J20" s="374">
        <v>3.3333333333333333E-2</v>
      </c>
      <c r="K20" s="405">
        <v>-663</v>
      </c>
      <c r="L20" s="375">
        <v>311686.74966666667</v>
      </c>
      <c r="M20" s="419">
        <v>311687</v>
      </c>
      <c r="N20" s="376">
        <v>-0.25033333332976326</v>
      </c>
    </row>
    <row r="21" spans="2:14" x14ac:dyDescent="0.25">
      <c r="B21" s="371">
        <v>1830</v>
      </c>
      <c r="C21" s="372" t="s">
        <v>211</v>
      </c>
      <c r="D21" s="418">
        <v>51213496.200000003</v>
      </c>
      <c r="E21" s="405">
        <v>7401201</v>
      </c>
      <c r="F21" s="373">
        <v>43812295.200000003</v>
      </c>
      <c r="G21" s="418">
        <v>1689893.41</v>
      </c>
      <c r="H21" s="373">
        <v>45502188.609999999</v>
      </c>
      <c r="I21" s="407">
        <v>25</v>
      </c>
      <c r="J21" s="374">
        <v>0.04</v>
      </c>
      <c r="K21" s="405">
        <v>-59554</v>
      </c>
      <c r="L21" s="375">
        <v>1760533.5444</v>
      </c>
      <c r="M21" s="419">
        <v>1760533.62</v>
      </c>
      <c r="N21" s="376">
        <v>-7.5600000098347664E-2</v>
      </c>
    </row>
    <row r="22" spans="2:14" x14ac:dyDescent="0.25">
      <c r="B22" s="371">
        <v>1835</v>
      </c>
      <c r="C22" s="372" t="s">
        <v>212</v>
      </c>
      <c r="D22" s="418">
        <v>22996517.569999997</v>
      </c>
      <c r="E22" s="405">
        <v>4148814</v>
      </c>
      <c r="F22" s="373">
        <v>18847703.569999997</v>
      </c>
      <c r="G22" s="418">
        <v>1679215.49</v>
      </c>
      <c r="H22" s="373">
        <v>20526919.059999995</v>
      </c>
      <c r="I22" s="407">
        <v>25</v>
      </c>
      <c r="J22" s="374">
        <v>0.04</v>
      </c>
      <c r="K22" s="405">
        <v>-53700</v>
      </c>
      <c r="L22" s="375">
        <v>767376.76239999977</v>
      </c>
      <c r="M22" s="419">
        <v>767376.6</v>
      </c>
      <c r="N22" s="376">
        <v>0.16239999979734421</v>
      </c>
    </row>
    <row r="23" spans="2:14" x14ac:dyDescent="0.25">
      <c r="B23" s="371">
        <v>1845</v>
      </c>
      <c r="C23" s="372" t="s">
        <v>213</v>
      </c>
      <c r="D23" s="418">
        <v>1202215.75</v>
      </c>
      <c r="E23" s="405">
        <v>95278</v>
      </c>
      <c r="F23" s="373">
        <v>1106937.75</v>
      </c>
      <c r="G23" s="418">
        <v>214214.43</v>
      </c>
      <c r="H23" s="373">
        <v>1321152.18</v>
      </c>
      <c r="I23" s="407">
        <v>25</v>
      </c>
      <c r="J23" s="374">
        <v>0.04</v>
      </c>
      <c r="K23" s="405">
        <v>-5218</v>
      </c>
      <c r="L23" s="375">
        <v>47628.087199999994</v>
      </c>
      <c r="M23" s="419">
        <v>47627.98</v>
      </c>
      <c r="N23" s="376">
        <v>0.10719999999128049</v>
      </c>
    </row>
    <row r="24" spans="2:14" x14ac:dyDescent="0.25">
      <c r="B24" s="371">
        <v>1850</v>
      </c>
      <c r="C24" s="372" t="s">
        <v>214</v>
      </c>
      <c r="D24" s="418">
        <v>10991941.459999999</v>
      </c>
      <c r="E24" s="405">
        <v>2830647</v>
      </c>
      <c r="F24" s="373">
        <v>8161294.459999999</v>
      </c>
      <c r="G24" s="418">
        <v>320239.84000000003</v>
      </c>
      <c r="H24" s="373">
        <v>8481534.2999999989</v>
      </c>
      <c r="I24" s="407">
        <v>25</v>
      </c>
      <c r="J24" s="374">
        <v>0.04</v>
      </c>
      <c r="K24" s="405">
        <v>-883</v>
      </c>
      <c r="L24" s="375">
        <v>338378.37199999997</v>
      </c>
      <c r="M24" s="419">
        <v>338378.87</v>
      </c>
      <c r="N24" s="376">
        <v>-0.49800000002142042</v>
      </c>
    </row>
    <row r="25" spans="2:14" x14ac:dyDescent="0.25">
      <c r="B25" s="371">
        <v>1855</v>
      </c>
      <c r="C25" s="372" t="s">
        <v>215</v>
      </c>
      <c r="D25" s="418">
        <v>3361905.9</v>
      </c>
      <c r="E25" s="405">
        <v>1154606</v>
      </c>
      <c r="F25" s="373">
        <v>2207299.9</v>
      </c>
      <c r="G25" s="418">
        <v>0</v>
      </c>
      <c r="H25" s="373">
        <v>2207299.9</v>
      </c>
      <c r="I25" s="407">
        <v>25</v>
      </c>
      <c r="J25" s="374">
        <v>0.04</v>
      </c>
      <c r="K25" s="405">
        <v>1</v>
      </c>
      <c r="L25" s="375">
        <v>88292.995999999999</v>
      </c>
      <c r="M25" s="419">
        <v>88293</v>
      </c>
      <c r="N25" s="376">
        <v>-4.0000000008149073E-3</v>
      </c>
    </row>
    <row r="26" spans="2:14" x14ac:dyDescent="0.25">
      <c r="B26" s="371">
        <v>1860</v>
      </c>
      <c r="C26" s="372" t="s">
        <v>216</v>
      </c>
      <c r="D26" s="418">
        <v>2208556.92</v>
      </c>
      <c r="E26" s="405">
        <v>931823</v>
      </c>
      <c r="F26" s="373">
        <v>1276733.92</v>
      </c>
      <c r="G26" s="418">
        <v>3566148.36</v>
      </c>
      <c r="H26" s="373">
        <v>4842882.2799999993</v>
      </c>
      <c r="I26" s="407">
        <v>25</v>
      </c>
      <c r="J26" s="374">
        <v>0.04</v>
      </c>
      <c r="K26" s="405">
        <v>714439</v>
      </c>
      <c r="L26" s="375">
        <v>908154.29119999998</v>
      </c>
      <c r="M26" s="419">
        <v>908154.15</v>
      </c>
      <c r="N26" s="376">
        <v>0.14119999995455146</v>
      </c>
    </row>
    <row r="27" spans="2:14" x14ac:dyDescent="0.25">
      <c r="B27" s="371">
        <v>1865</v>
      </c>
      <c r="C27" s="372" t="s">
        <v>239</v>
      </c>
      <c r="D27" s="418">
        <v>0</v>
      </c>
      <c r="E27" s="405"/>
      <c r="F27" s="373">
        <v>0</v>
      </c>
      <c r="G27" s="418">
        <v>194063</v>
      </c>
      <c r="H27" s="373">
        <v>194063</v>
      </c>
      <c r="I27" s="407">
        <v>10</v>
      </c>
      <c r="J27" s="374">
        <v>0.1</v>
      </c>
      <c r="K27" s="405">
        <v>58615</v>
      </c>
      <c r="L27" s="375">
        <v>78021.3</v>
      </c>
      <c r="M27" s="419">
        <v>78021</v>
      </c>
      <c r="N27" s="376">
        <v>0.30000000000291038</v>
      </c>
    </row>
    <row r="28" spans="2:14" x14ac:dyDescent="0.25">
      <c r="B28" s="371">
        <v>1875</v>
      </c>
      <c r="C28" s="372" t="s">
        <v>217</v>
      </c>
      <c r="D28" s="418">
        <v>16522.64</v>
      </c>
      <c r="E28" s="405">
        <v>16523</v>
      </c>
      <c r="F28" s="373">
        <v>-0.36000000000058208</v>
      </c>
      <c r="G28" s="418">
        <v>0</v>
      </c>
      <c r="H28" s="373">
        <v>-0.36000000000058208</v>
      </c>
      <c r="I28" s="407"/>
      <c r="J28" s="374" t="s">
        <v>301</v>
      </c>
      <c r="K28" s="405"/>
      <c r="L28" s="375"/>
      <c r="M28" s="419">
        <v>0</v>
      </c>
      <c r="N28" s="376"/>
    </row>
    <row r="29" spans="2:14" x14ac:dyDescent="0.25">
      <c r="B29" s="371">
        <v>1910</v>
      </c>
      <c r="C29" s="372" t="s">
        <v>240</v>
      </c>
      <c r="D29" s="418">
        <v>0</v>
      </c>
      <c r="E29" s="405"/>
      <c r="F29" s="373">
        <v>0</v>
      </c>
      <c r="G29" s="418">
        <v>43398.25</v>
      </c>
      <c r="H29" s="373">
        <v>43398.25</v>
      </c>
      <c r="I29" s="407"/>
      <c r="J29" s="374" t="s">
        <v>301</v>
      </c>
      <c r="K29" s="405"/>
      <c r="L29" s="375">
        <v>33642</v>
      </c>
      <c r="M29" s="419">
        <v>33642.25</v>
      </c>
      <c r="N29" s="376">
        <v>-0.25</v>
      </c>
    </row>
    <row r="30" spans="2:14" x14ac:dyDescent="0.25">
      <c r="B30" s="371">
        <v>1915</v>
      </c>
      <c r="C30" s="372" t="s">
        <v>219</v>
      </c>
      <c r="D30" s="418">
        <v>1422618.0499999996</v>
      </c>
      <c r="E30" s="405">
        <v>760197</v>
      </c>
      <c r="F30" s="373">
        <v>662421.04999999958</v>
      </c>
      <c r="G30" s="418">
        <v>14431.43</v>
      </c>
      <c r="H30" s="373">
        <v>676852.47999999963</v>
      </c>
      <c r="I30" s="407">
        <v>10</v>
      </c>
      <c r="J30" s="374">
        <v>0.1</v>
      </c>
      <c r="K30" s="405">
        <v>1</v>
      </c>
      <c r="L30" s="375">
        <v>67686.247999999963</v>
      </c>
      <c r="M30" s="419">
        <v>67686.429999999935</v>
      </c>
      <c r="N30" s="376">
        <v>-0.18199999997159466</v>
      </c>
    </row>
    <row r="31" spans="2:14" x14ac:dyDescent="0.25">
      <c r="B31" s="371">
        <v>1920</v>
      </c>
      <c r="C31" s="372" t="s">
        <v>220</v>
      </c>
      <c r="D31" s="418">
        <v>721229.65000000026</v>
      </c>
      <c r="E31" s="405">
        <v>345958</v>
      </c>
      <c r="F31" s="373">
        <v>375271.65000000026</v>
      </c>
      <c r="G31" s="418">
        <v>252314.38</v>
      </c>
      <c r="H31" s="373">
        <v>627586.03000000026</v>
      </c>
      <c r="I31" s="407">
        <v>5</v>
      </c>
      <c r="J31" s="374">
        <v>0.2</v>
      </c>
      <c r="K31" s="405">
        <v>218</v>
      </c>
      <c r="L31" s="375">
        <v>125735.20600000005</v>
      </c>
      <c r="M31" s="419">
        <v>125735.65999999997</v>
      </c>
      <c r="N31" s="376">
        <v>-0.45399999992514495</v>
      </c>
    </row>
    <row r="32" spans="2:14" x14ac:dyDescent="0.25">
      <c r="B32" s="371">
        <v>1930</v>
      </c>
      <c r="C32" s="372" t="s">
        <v>221</v>
      </c>
      <c r="D32" s="418">
        <v>4257668.7300000004</v>
      </c>
      <c r="E32" s="405">
        <v>2933853</v>
      </c>
      <c r="F32" s="373">
        <v>1323815.7300000004</v>
      </c>
      <c r="G32" s="418">
        <v>390889.4</v>
      </c>
      <c r="H32" s="373">
        <v>1714705.1300000004</v>
      </c>
      <c r="I32" s="407">
        <v>5</v>
      </c>
      <c r="J32" s="374">
        <v>0.2</v>
      </c>
      <c r="K32" s="405">
        <v>-948</v>
      </c>
      <c r="L32" s="375">
        <v>341993.02600000007</v>
      </c>
      <c r="M32" s="419">
        <v>341993.14</v>
      </c>
      <c r="N32" s="376">
        <v>-0.11399999994318932</v>
      </c>
    </row>
    <row r="33" spans="2:14" x14ac:dyDescent="0.25">
      <c r="B33" s="371">
        <v>1940</v>
      </c>
      <c r="C33" s="372" t="s">
        <v>222</v>
      </c>
      <c r="D33" s="418">
        <v>1680526.3599999999</v>
      </c>
      <c r="E33" s="405">
        <v>781286</v>
      </c>
      <c r="F33" s="373">
        <v>899240.35999999987</v>
      </c>
      <c r="G33" s="418">
        <v>146226.32999999999</v>
      </c>
      <c r="H33" s="373">
        <v>1045466.6899999998</v>
      </c>
      <c r="I33" s="407">
        <v>10</v>
      </c>
      <c r="J33" s="374">
        <v>0.1</v>
      </c>
      <c r="K33" s="405">
        <v>-11478</v>
      </c>
      <c r="L33" s="375">
        <v>93068.66899999998</v>
      </c>
      <c r="M33" s="419">
        <v>93068.419999999925</v>
      </c>
      <c r="N33" s="376">
        <v>0.24900000005436596</v>
      </c>
    </row>
    <row r="34" spans="2:14" x14ac:dyDescent="0.25">
      <c r="B34" s="371">
        <v>1945</v>
      </c>
      <c r="C34" s="372" t="s">
        <v>223</v>
      </c>
      <c r="D34" s="418">
        <v>156815.85999999999</v>
      </c>
      <c r="E34" s="405">
        <v>100192</v>
      </c>
      <c r="F34" s="373">
        <v>56623.859999999986</v>
      </c>
      <c r="G34" s="418">
        <v>51655.34</v>
      </c>
      <c r="H34" s="373">
        <v>108279.19999999998</v>
      </c>
      <c r="I34" s="407">
        <v>10</v>
      </c>
      <c r="J34" s="374">
        <v>0.1</v>
      </c>
      <c r="K34" s="405">
        <v>-3003</v>
      </c>
      <c r="L34" s="375">
        <v>7824.9199999999983</v>
      </c>
      <c r="M34" s="419">
        <v>7825.3399999999965</v>
      </c>
      <c r="N34" s="376">
        <v>-0.41999999999825377</v>
      </c>
    </row>
    <row r="35" spans="2:14" x14ac:dyDescent="0.25">
      <c r="B35" s="371">
        <v>1955</v>
      </c>
      <c r="C35" s="372" t="s">
        <v>224</v>
      </c>
      <c r="D35" s="418">
        <v>734866.91999999993</v>
      </c>
      <c r="E35" s="405">
        <v>407375</v>
      </c>
      <c r="F35" s="373">
        <v>327491.91999999993</v>
      </c>
      <c r="G35" s="418">
        <v>91444.84</v>
      </c>
      <c r="H35" s="373">
        <v>418936.75999999989</v>
      </c>
      <c r="I35" s="407">
        <v>10</v>
      </c>
      <c r="J35" s="374">
        <v>0.1</v>
      </c>
      <c r="K35" s="405">
        <v>-2715</v>
      </c>
      <c r="L35" s="375">
        <v>39178.675999999992</v>
      </c>
      <c r="M35" s="419">
        <v>39178.840000000026</v>
      </c>
      <c r="N35" s="376">
        <v>-0.1640000000334112</v>
      </c>
    </row>
    <row r="36" spans="2:14" x14ac:dyDescent="0.25">
      <c r="B36" s="371">
        <v>1960</v>
      </c>
      <c r="C36" s="372" t="s">
        <v>225</v>
      </c>
      <c r="D36" s="418">
        <v>588304.64999999991</v>
      </c>
      <c r="E36" s="405">
        <v>546881</v>
      </c>
      <c r="F36" s="373">
        <v>41423.649999999907</v>
      </c>
      <c r="G36" s="418">
        <v>0</v>
      </c>
      <c r="H36" s="373">
        <v>41423.649999999907</v>
      </c>
      <c r="I36" s="407">
        <v>10</v>
      </c>
      <c r="J36" s="374">
        <v>0.1</v>
      </c>
      <c r="K36" s="405"/>
      <c r="L36" s="375">
        <v>4142.3649999999907</v>
      </c>
      <c r="M36" s="419">
        <v>4142</v>
      </c>
      <c r="N36" s="376">
        <v>0.36499999999068677</v>
      </c>
    </row>
    <row r="37" spans="2:14" x14ac:dyDescent="0.25">
      <c r="B37" s="371">
        <v>1980</v>
      </c>
      <c r="C37" s="372" t="s">
        <v>231</v>
      </c>
      <c r="D37" s="418">
        <v>5012.0600000000004</v>
      </c>
      <c r="E37" s="405"/>
      <c r="F37" s="373">
        <v>5012.0600000000004</v>
      </c>
      <c r="G37" s="418">
        <v>0</v>
      </c>
      <c r="H37" s="373">
        <v>5012.0600000000004</v>
      </c>
      <c r="I37" s="407">
        <v>10</v>
      </c>
      <c r="J37" s="374">
        <v>0.1</v>
      </c>
      <c r="K37" s="405"/>
      <c r="L37" s="375">
        <v>501.20600000000002</v>
      </c>
      <c r="M37" s="419">
        <v>501</v>
      </c>
      <c r="N37" s="376">
        <v>0.20600000000001728</v>
      </c>
    </row>
    <row r="38" spans="2:14" x14ac:dyDescent="0.25">
      <c r="B38" s="371"/>
      <c r="C38" s="372" t="s">
        <v>98</v>
      </c>
      <c r="D38" s="418"/>
      <c r="E38" s="405"/>
      <c r="F38" s="373">
        <v>0</v>
      </c>
      <c r="G38" s="418">
        <v>1141700</v>
      </c>
      <c r="H38" s="373">
        <v>1141700</v>
      </c>
      <c r="I38" s="407"/>
      <c r="J38" s="374" t="s">
        <v>301</v>
      </c>
      <c r="K38" s="405"/>
      <c r="L38" s="375"/>
      <c r="M38" s="419">
        <v>0</v>
      </c>
      <c r="N38" s="376"/>
    </row>
    <row r="39" spans="2:14" x14ac:dyDescent="0.25">
      <c r="B39" s="371"/>
      <c r="C39" s="372" t="s">
        <v>408</v>
      </c>
      <c r="D39" s="418"/>
      <c r="E39" s="405"/>
      <c r="F39" s="373">
        <v>0</v>
      </c>
      <c r="G39" s="418">
        <v>127442.97</v>
      </c>
      <c r="H39" s="373">
        <v>127442.97</v>
      </c>
      <c r="I39" s="407">
        <v>25</v>
      </c>
      <c r="J39" s="374">
        <v>0.04</v>
      </c>
      <c r="K39" s="405">
        <v>-3222</v>
      </c>
      <c r="L39" s="375">
        <v>1875.7187999999996</v>
      </c>
      <c r="M39" s="419">
        <v>1875.53</v>
      </c>
      <c r="N39" s="376">
        <v>0.18879999999967367</v>
      </c>
    </row>
    <row r="40" spans="2:14" x14ac:dyDescent="0.25">
      <c r="B40" s="371">
        <v>1995</v>
      </c>
      <c r="C40" s="372" t="s">
        <v>226</v>
      </c>
      <c r="D40" s="418">
        <v>-223960.96999999997</v>
      </c>
      <c r="E40" s="405"/>
      <c r="F40" s="373">
        <v>-223960.96999999997</v>
      </c>
      <c r="G40" s="418">
        <v>-246690.45</v>
      </c>
      <c r="H40" s="373">
        <v>-470651.42</v>
      </c>
      <c r="I40" s="407">
        <v>25</v>
      </c>
      <c r="J40" s="374">
        <v>0.04</v>
      </c>
      <c r="K40" s="405">
        <v>2418</v>
      </c>
      <c r="L40" s="375">
        <v>-16408.056799999998</v>
      </c>
      <c r="M40" s="419">
        <v>-16408.009999999998</v>
      </c>
      <c r="N40" s="376">
        <v>-4.680000000007567E-2</v>
      </c>
    </row>
    <row r="41" spans="2:14" ht="15.75" thickBot="1" x14ac:dyDescent="0.3">
      <c r="B41" s="378"/>
      <c r="C41" s="379"/>
      <c r="D41" s="406"/>
      <c r="E41" s="406"/>
      <c r="F41" s="380">
        <v>0</v>
      </c>
      <c r="G41" s="406"/>
      <c r="H41" s="373">
        <v>0</v>
      </c>
      <c r="I41" s="408"/>
      <c r="J41" s="380" t="s">
        <v>301</v>
      </c>
      <c r="K41" s="409"/>
      <c r="L41" s="381" t="s">
        <v>301</v>
      </c>
      <c r="M41" s="376"/>
      <c r="N41" s="382"/>
    </row>
    <row r="42" spans="2:14" ht="16.5" thickTop="1" thickBot="1" x14ac:dyDescent="0.3">
      <c r="B42" s="383"/>
      <c r="C42" s="384" t="s">
        <v>102</v>
      </c>
      <c r="D42" s="385">
        <v>135362585.86000001</v>
      </c>
      <c r="E42" s="385">
        <v>24435340</v>
      </c>
      <c r="F42" s="386">
        <v>110927245.86000001</v>
      </c>
      <c r="G42" s="385">
        <v>11209616.590000002</v>
      </c>
      <c r="H42" s="386">
        <v>116532054.15500002</v>
      </c>
      <c r="I42" s="420"/>
      <c r="J42" s="386"/>
      <c r="K42" s="385"/>
      <c r="L42" s="388">
        <v>6186295.702366665</v>
      </c>
      <c r="M42" s="388">
        <v>6186296.0200000005</v>
      </c>
      <c r="N42" s="388">
        <v>-0.31763333365086055</v>
      </c>
    </row>
    <row r="43" spans="2:14" x14ac:dyDescent="0.25">
      <c r="B43" s="389"/>
      <c r="C43" s="390"/>
      <c r="D43" s="391"/>
      <c r="E43" s="391"/>
      <c r="F43" s="391"/>
      <c r="G43" s="391"/>
      <c r="H43" s="391"/>
      <c r="I43" s="417"/>
      <c r="J43" s="391"/>
      <c r="K43" s="391"/>
      <c r="L43" s="391"/>
      <c r="M43" s="391"/>
      <c r="N43" s="391"/>
    </row>
    <row r="44" spans="2:14" x14ac:dyDescent="0.25">
      <c r="B44" s="389"/>
      <c r="C44" s="390"/>
      <c r="D44" s="391"/>
      <c r="E44" s="391"/>
      <c r="F44" s="391"/>
      <c r="G44" s="391"/>
      <c r="H44" s="391"/>
      <c r="I44" s="417"/>
      <c r="J44" s="391"/>
      <c r="K44" s="391"/>
      <c r="L44" s="391"/>
      <c r="M44" s="391"/>
      <c r="N44" s="391"/>
    </row>
  </sheetData>
  <mergeCells count="5">
    <mergeCell ref="B9:L9"/>
    <mergeCell ref="B10:L10"/>
    <mergeCell ref="B11:L11"/>
    <mergeCell ref="B14:B15"/>
    <mergeCell ref="C14:C15"/>
  </mergeCells>
  <dataValidations count="1">
    <dataValidation allowBlank="1" showInputMessage="1" showErrorMessage="1" promptTitle="Date Format" prompt="E.g:  &quot;August 1, 2011&quot;" sqref="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N7"/>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topLeftCell="C1" workbookViewId="0">
      <selection activeCell="P5" sqref="P5"/>
    </sheetView>
  </sheetViews>
  <sheetFormatPr defaultRowHeight="15" x14ac:dyDescent="0.25"/>
  <cols>
    <col min="2" max="2" width="30.85546875" customWidth="1"/>
    <col min="3" max="3" width="13.5703125" customWidth="1"/>
    <col min="4" max="4" width="12" customWidth="1"/>
    <col min="5" max="5" width="14.85546875" customWidth="1"/>
    <col min="6" max="6" width="9.5703125" customWidth="1"/>
    <col min="7" max="8" width="12.28515625" customWidth="1"/>
    <col min="9" max="9" width="13.28515625" customWidth="1"/>
    <col min="10" max="10" width="14.28515625" customWidth="1"/>
    <col min="11" max="11" width="12.85546875" customWidth="1"/>
    <col min="12" max="12" width="18" customWidth="1"/>
    <col min="13" max="13" width="12.7109375" customWidth="1"/>
    <col min="14" max="14" width="12.28515625" bestFit="1" customWidth="1"/>
    <col min="15" max="15" width="17.5703125" customWidth="1"/>
    <col min="16" max="16" width="15.7109375" customWidth="1"/>
  </cols>
  <sheetData>
    <row r="1" spans="1:16" s="1" customFormat="1" ht="12.75" x14ac:dyDescent="0.2">
      <c r="O1" s="56" t="s">
        <v>103</v>
      </c>
      <c r="P1" s="57" t="s">
        <v>465</v>
      </c>
    </row>
    <row r="2" spans="1:16" s="1" customFormat="1" ht="12.75" x14ac:dyDescent="0.2">
      <c r="O2" s="56" t="s">
        <v>104</v>
      </c>
      <c r="P2" s="58">
        <v>4</v>
      </c>
    </row>
    <row r="3" spans="1:16" s="1" customFormat="1" ht="12.75" x14ac:dyDescent="0.2">
      <c r="O3" s="56" t="s">
        <v>105</v>
      </c>
      <c r="P3" s="58">
        <v>11</v>
      </c>
    </row>
    <row r="4" spans="1:16" s="1" customFormat="1" ht="12.75" x14ac:dyDescent="0.2">
      <c r="O4" s="56" t="s">
        <v>106</v>
      </c>
      <c r="P4" s="58">
        <v>2</v>
      </c>
    </row>
    <row r="5" spans="1:16" s="1" customFormat="1" ht="12.75" x14ac:dyDescent="0.2">
      <c r="O5" s="56" t="s">
        <v>107</v>
      </c>
      <c r="P5" s="59"/>
    </row>
    <row r="6" spans="1:16" s="1" customFormat="1" ht="12.75" x14ac:dyDescent="0.2">
      <c r="O6" s="56"/>
      <c r="P6" s="57"/>
    </row>
    <row r="7" spans="1:16" s="1" customFormat="1" ht="12.75" x14ac:dyDescent="0.2">
      <c r="O7" s="56" t="s">
        <v>108</v>
      </c>
      <c r="P7" s="525">
        <v>41771</v>
      </c>
    </row>
    <row r="8" spans="1:16" s="1" customFormat="1" ht="12.75" x14ac:dyDescent="0.2"/>
    <row r="9" spans="1:16" ht="18" x14ac:dyDescent="0.25">
      <c r="A9" s="1112" t="s">
        <v>410</v>
      </c>
      <c r="B9" s="1112"/>
      <c r="C9" s="1112"/>
      <c r="D9" s="1112"/>
      <c r="E9" s="1112"/>
      <c r="F9" s="1112"/>
      <c r="G9" s="1112"/>
      <c r="H9" s="1112"/>
      <c r="I9" s="1112"/>
      <c r="J9" s="1112"/>
      <c r="K9" s="1112"/>
      <c r="L9" s="1112"/>
      <c r="M9" s="1112"/>
      <c r="N9" s="1112"/>
      <c r="O9" s="1112"/>
      <c r="P9" s="1112"/>
    </row>
    <row r="10" spans="1:16" ht="18" x14ac:dyDescent="0.25">
      <c r="A10" s="1112" t="s">
        <v>376</v>
      </c>
      <c r="B10" s="1112"/>
      <c r="C10" s="1112"/>
      <c r="D10" s="1112"/>
      <c r="E10" s="1112"/>
      <c r="F10" s="1112"/>
      <c r="G10" s="1112"/>
      <c r="H10" s="1112"/>
      <c r="I10" s="1112"/>
      <c r="J10" s="1112"/>
      <c r="K10" s="1112"/>
      <c r="L10" s="1112"/>
      <c r="M10" s="1112"/>
      <c r="N10" s="1112"/>
      <c r="O10" s="1112"/>
      <c r="P10" s="1112"/>
    </row>
    <row r="11" spans="1:16" x14ac:dyDescent="0.25">
      <c r="A11" s="1113" t="s">
        <v>409</v>
      </c>
      <c r="B11" s="1113"/>
      <c r="C11" s="1113"/>
      <c r="D11" s="1113"/>
      <c r="E11" s="1113"/>
      <c r="F11" s="1113"/>
      <c r="G11" s="1113"/>
      <c r="H11" s="1113"/>
      <c r="I11" s="1113"/>
      <c r="J11" s="1113"/>
      <c r="K11" s="1113"/>
      <c r="L11" s="1113"/>
      <c r="M11" s="1113"/>
      <c r="N11" s="1113"/>
      <c r="O11" s="1113"/>
      <c r="P11" s="1113"/>
    </row>
    <row r="12" spans="1:16" ht="18" x14ac:dyDescent="0.25">
      <c r="A12" s="410"/>
      <c r="B12" s="410"/>
      <c r="C12" s="411" t="s">
        <v>401</v>
      </c>
      <c r="D12" s="411">
        <v>2013</v>
      </c>
      <c r="E12" s="421" t="s">
        <v>411</v>
      </c>
      <c r="F12" s="410"/>
      <c r="G12" s="410"/>
      <c r="H12" s="410"/>
      <c r="I12" s="410"/>
      <c r="J12" s="410"/>
      <c r="K12" s="410"/>
      <c r="L12" s="410"/>
      <c r="M12" s="410"/>
      <c r="N12" s="1"/>
      <c r="O12" s="1"/>
      <c r="P12" s="1"/>
    </row>
    <row r="13" spans="1:16" ht="15.75" thickBot="1" x14ac:dyDescent="0.3">
      <c r="A13" s="1"/>
      <c r="B13" s="1"/>
      <c r="C13" s="1"/>
      <c r="D13" s="1"/>
      <c r="E13" s="1"/>
      <c r="F13" s="1"/>
      <c r="G13" s="1"/>
      <c r="H13" s="1"/>
      <c r="I13" s="1"/>
      <c r="J13" s="1"/>
      <c r="K13" s="1"/>
      <c r="L13" s="1"/>
      <c r="M13" s="1"/>
      <c r="N13" s="1"/>
      <c r="O13" s="1"/>
      <c r="P13" s="1"/>
    </row>
    <row r="14" spans="1:16" ht="102" x14ac:dyDescent="0.25">
      <c r="A14" s="1115" t="s">
        <v>377</v>
      </c>
      <c r="B14" s="1117" t="s">
        <v>246</v>
      </c>
      <c r="C14" s="360" t="s">
        <v>439</v>
      </c>
      <c r="D14" s="360" t="s">
        <v>381</v>
      </c>
      <c r="E14" s="360" t="s">
        <v>440</v>
      </c>
      <c r="F14" s="360" t="s">
        <v>441</v>
      </c>
      <c r="G14" s="360" t="s">
        <v>412</v>
      </c>
      <c r="H14" s="422" t="s">
        <v>413</v>
      </c>
      <c r="I14" s="362" t="s">
        <v>414</v>
      </c>
      <c r="J14" s="423" t="s">
        <v>442</v>
      </c>
      <c r="K14" s="423" t="s">
        <v>415</v>
      </c>
      <c r="L14" s="1119" t="s">
        <v>416</v>
      </c>
      <c r="M14" s="423" t="s">
        <v>443</v>
      </c>
      <c r="N14" s="423" t="s">
        <v>418</v>
      </c>
      <c r="O14" s="1119" t="s">
        <v>419</v>
      </c>
      <c r="P14" s="423" t="s">
        <v>444</v>
      </c>
    </row>
    <row r="15" spans="1:16" ht="27" thickBot="1" x14ac:dyDescent="0.3">
      <c r="A15" s="1116"/>
      <c r="B15" s="1118"/>
      <c r="C15" s="424" t="s">
        <v>389</v>
      </c>
      <c r="D15" s="424" t="s">
        <v>392</v>
      </c>
      <c r="E15" s="425" t="s">
        <v>397</v>
      </c>
      <c r="F15" s="424" t="s">
        <v>394</v>
      </c>
      <c r="G15" s="424" t="s">
        <v>395</v>
      </c>
      <c r="H15" s="426" t="s">
        <v>420</v>
      </c>
      <c r="I15" s="426"/>
      <c r="J15" s="427" t="s">
        <v>421</v>
      </c>
      <c r="K15" s="428" t="s">
        <v>422</v>
      </c>
      <c r="L15" s="1120"/>
      <c r="M15" s="429" t="s">
        <v>423</v>
      </c>
      <c r="N15" s="429" t="s">
        <v>424</v>
      </c>
      <c r="O15" s="1121"/>
      <c r="P15" s="430" t="s">
        <v>425</v>
      </c>
    </row>
    <row r="16" spans="1:16" x14ac:dyDescent="0.25">
      <c r="A16" s="431">
        <v>1611</v>
      </c>
      <c r="B16" s="61" t="s">
        <v>65</v>
      </c>
      <c r="C16" s="405">
        <v>1517498.75</v>
      </c>
      <c r="D16" s="405">
        <v>846319.95</v>
      </c>
      <c r="E16" s="432">
        <v>12.855458485115758</v>
      </c>
      <c r="F16" s="433">
        <v>5</v>
      </c>
      <c r="G16" s="434">
        <v>0.2</v>
      </c>
      <c r="H16" s="435">
        <v>118043.14500000002</v>
      </c>
      <c r="I16" s="435">
        <v>402880</v>
      </c>
      <c r="J16" s="435">
        <v>84631.994999999995</v>
      </c>
      <c r="K16" s="435">
        <v>605555.14</v>
      </c>
      <c r="L16" s="405">
        <v>605555.14</v>
      </c>
      <c r="M16" s="435">
        <v>0</v>
      </c>
      <c r="N16" s="435">
        <v>169263.99</v>
      </c>
      <c r="O16" s="405">
        <v>7892</v>
      </c>
      <c r="P16" s="435">
        <v>279415.13500000001</v>
      </c>
    </row>
    <row r="17" spans="1:16" x14ac:dyDescent="0.25">
      <c r="A17" s="371" t="s">
        <v>234</v>
      </c>
      <c r="B17" s="372" t="s">
        <v>65</v>
      </c>
      <c r="C17" s="405">
        <v>0</v>
      </c>
      <c r="D17" s="405">
        <v>60655.96</v>
      </c>
      <c r="E17" s="432">
        <v>0</v>
      </c>
      <c r="F17" s="433">
        <v>10</v>
      </c>
      <c r="G17" s="436">
        <v>0.1</v>
      </c>
      <c r="H17" s="435">
        <v>0</v>
      </c>
      <c r="I17" s="435">
        <v>57146</v>
      </c>
      <c r="J17" s="435">
        <v>3032.7979999999998</v>
      </c>
      <c r="K17" s="435">
        <v>60178.798000000003</v>
      </c>
      <c r="L17" s="405">
        <v>60179</v>
      </c>
      <c r="M17" s="435">
        <v>-0.20199999999749707</v>
      </c>
      <c r="N17" s="435">
        <v>6065.5959999999995</v>
      </c>
      <c r="O17" s="405"/>
      <c r="P17" s="435">
        <v>6065.5959999999995</v>
      </c>
    </row>
    <row r="18" spans="1:16" x14ac:dyDescent="0.25">
      <c r="A18" s="371">
        <v>1612</v>
      </c>
      <c r="B18" s="372" t="s">
        <v>207</v>
      </c>
      <c r="C18" s="405">
        <v>19982352.599999998</v>
      </c>
      <c r="D18" s="405">
        <v>350289.22</v>
      </c>
      <c r="E18" s="432">
        <v>39.464633457979204</v>
      </c>
      <c r="F18" s="433">
        <v>40</v>
      </c>
      <c r="G18" s="436">
        <v>2.5000000000000001E-2</v>
      </c>
      <c r="H18" s="435">
        <v>506335.69475000008</v>
      </c>
      <c r="I18" s="435"/>
      <c r="J18" s="435">
        <v>4378.6152499999998</v>
      </c>
      <c r="K18" s="435">
        <v>510714.31000000006</v>
      </c>
      <c r="L18" s="405">
        <v>510714.31</v>
      </c>
      <c r="M18" s="435">
        <v>5.8207660913467407E-11</v>
      </c>
      <c r="N18" s="435">
        <v>8757.2304999999997</v>
      </c>
      <c r="O18" s="405">
        <v>-3134</v>
      </c>
      <c r="P18" s="435">
        <v>518226.92525000009</v>
      </c>
    </row>
    <row r="19" spans="1:16" x14ac:dyDescent="0.25">
      <c r="A19" s="371">
        <v>1805</v>
      </c>
      <c r="B19" s="377" t="s">
        <v>208</v>
      </c>
      <c r="C19" s="405">
        <v>530924.54000000015</v>
      </c>
      <c r="D19" s="405">
        <v>46117.97</v>
      </c>
      <c r="E19" s="432"/>
      <c r="F19" s="433">
        <v>0</v>
      </c>
      <c r="G19" s="436">
        <v>0</v>
      </c>
      <c r="H19" s="435">
        <v>0</v>
      </c>
      <c r="I19" s="435"/>
      <c r="J19" s="435">
        <v>0</v>
      </c>
      <c r="K19" s="435">
        <v>0</v>
      </c>
      <c r="L19" s="405">
        <v>0</v>
      </c>
      <c r="M19" s="435">
        <v>0</v>
      </c>
      <c r="N19" s="435">
        <v>0</v>
      </c>
      <c r="O19" s="405"/>
      <c r="P19" s="435">
        <v>0</v>
      </c>
    </row>
    <row r="20" spans="1:16" x14ac:dyDescent="0.25">
      <c r="A20" s="371">
        <v>1808</v>
      </c>
      <c r="B20" s="437" t="s">
        <v>209</v>
      </c>
      <c r="C20" s="405">
        <v>826222.72999999975</v>
      </c>
      <c r="D20" s="405">
        <v>260822.72</v>
      </c>
      <c r="E20" s="432">
        <v>29.566271156085399</v>
      </c>
      <c r="F20" s="433">
        <v>50</v>
      </c>
      <c r="G20" s="436">
        <v>0.02</v>
      </c>
      <c r="H20" s="435">
        <v>27944.772799999999</v>
      </c>
      <c r="I20" s="435">
        <v>-13129</v>
      </c>
      <c r="J20" s="435">
        <v>2608.2271999999998</v>
      </c>
      <c r="K20" s="435">
        <v>17424</v>
      </c>
      <c r="L20" s="405">
        <v>17424</v>
      </c>
      <c r="M20" s="435">
        <v>0</v>
      </c>
      <c r="N20" s="435">
        <v>5216.4543999999996</v>
      </c>
      <c r="O20" s="405">
        <v>8036</v>
      </c>
      <c r="P20" s="435">
        <v>25125.227200000001</v>
      </c>
    </row>
    <row r="21" spans="1:16" x14ac:dyDescent="0.25">
      <c r="A21" s="371" t="s">
        <v>235</v>
      </c>
      <c r="B21" s="437" t="s">
        <v>209</v>
      </c>
      <c r="C21" s="405">
        <v>0</v>
      </c>
      <c r="D21" s="405">
        <v>0</v>
      </c>
      <c r="E21" s="432">
        <v>0</v>
      </c>
      <c r="F21" s="433">
        <v>25</v>
      </c>
      <c r="G21" s="436">
        <v>0.04</v>
      </c>
      <c r="H21" s="435">
        <v>0</v>
      </c>
      <c r="I21" s="435">
        <v>10468</v>
      </c>
      <c r="J21" s="435">
        <v>0</v>
      </c>
      <c r="K21" s="435">
        <v>10468</v>
      </c>
      <c r="L21" s="405">
        <v>10468</v>
      </c>
      <c r="M21" s="435">
        <v>0</v>
      </c>
      <c r="N21" s="435">
        <v>0</v>
      </c>
      <c r="O21" s="405"/>
      <c r="P21" s="435">
        <v>0</v>
      </c>
    </row>
    <row r="22" spans="1:16" x14ac:dyDescent="0.25">
      <c r="A22" s="371">
        <v>1820</v>
      </c>
      <c r="B22" s="437" t="s">
        <v>210</v>
      </c>
      <c r="C22" s="405">
        <v>11171349.49</v>
      </c>
      <c r="D22" s="405">
        <v>12222</v>
      </c>
      <c r="E22" s="432">
        <v>69.927232446723082</v>
      </c>
      <c r="F22" s="433">
        <v>50</v>
      </c>
      <c r="G22" s="436">
        <v>0.02</v>
      </c>
      <c r="H22" s="435">
        <v>159756.78</v>
      </c>
      <c r="I22" s="435">
        <v>-30860</v>
      </c>
      <c r="J22" s="435">
        <v>122.22</v>
      </c>
      <c r="K22" s="435">
        <v>129019</v>
      </c>
      <c r="L22" s="405">
        <v>129019</v>
      </c>
      <c r="M22" s="435">
        <v>0</v>
      </c>
      <c r="N22" s="435">
        <v>244.44</v>
      </c>
      <c r="O22" s="405">
        <v>-1169</v>
      </c>
      <c r="P22" s="435">
        <v>161170.22</v>
      </c>
    </row>
    <row r="23" spans="1:16" x14ac:dyDescent="0.25">
      <c r="A23" s="371" t="s">
        <v>236</v>
      </c>
      <c r="B23" s="437" t="s">
        <v>210</v>
      </c>
      <c r="C23" s="405">
        <v>0</v>
      </c>
      <c r="D23" s="405">
        <v>0</v>
      </c>
      <c r="E23" s="432">
        <v>0</v>
      </c>
      <c r="F23" s="433">
        <v>40</v>
      </c>
      <c r="G23" s="436">
        <v>2.5000000000000001E-2</v>
      </c>
      <c r="H23" s="435">
        <v>0</v>
      </c>
      <c r="I23" s="435">
        <v>30860</v>
      </c>
      <c r="J23" s="435">
        <v>0</v>
      </c>
      <c r="K23" s="435">
        <v>30860</v>
      </c>
      <c r="L23" s="405">
        <v>30860</v>
      </c>
      <c r="M23" s="435">
        <v>0</v>
      </c>
      <c r="N23" s="435">
        <v>0</v>
      </c>
      <c r="O23" s="405"/>
      <c r="P23" s="435">
        <v>0</v>
      </c>
    </row>
    <row r="24" spans="1:16" x14ac:dyDescent="0.25">
      <c r="A24" s="371">
        <v>1830</v>
      </c>
      <c r="B24" s="437" t="s">
        <v>211</v>
      </c>
      <c r="C24" s="405">
        <v>51213496.200000003</v>
      </c>
      <c r="D24" s="405">
        <v>1689893.41</v>
      </c>
      <c r="E24" s="432">
        <v>67.056014229007033</v>
      </c>
      <c r="F24" s="433">
        <v>45</v>
      </c>
      <c r="G24" s="436">
        <v>2.2222222222222223E-2</v>
      </c>
      <c r="H24" s="435">
        <v>763742.02655555564</v>
      </c>
      <c r="I24" s="435"/>
      <c r="J24" s="435">
        <v>18776.593444444443</v>
      </c>
      <c r="K24" s="435">
        <v>782518.62000000011</v>
      </c>
      <c r="L24" s="405">
        <v>782518.62</v>
      </c>
      <c r="M24" s="435">
        <v>1.1641532182693481E-10</v>
      </c>
      <c r="N24" s="435">
        <v>37553.186888888886</v>
      </c>
      <c r="O24" s="405">
        <v>-13130</v>
      </c>
      <c r="P24" s="435">
        <v>814425.21344444458</v>
      </c>
    </row>
    <row r="25" spans="1:16" x14ac:dyDescent="0.25">
      <c r="A25" s="371">
        <v>1835</v>
      </c>
      <c r="B25" s="437" t="s">
        <v>212</v>
      </c>
      <c r="C25" s="405">
        <v>22996517.569999997</v>
      </c>
      <c r="D25" s="405">
        <v>1679215.49</v>
      </c>
      <c r="E25" s="432">
        <v>69.911691391737904</v>
      </c>
      <c r="F25" s="433">
        <v>45</v>
      </c>
      <c r="G25" s="436">
        <v>2.2222222222222223E-2</v>
      </c>
      <c r="H25" s="435">
        <v>328936.65011111007</v>
      </c>
      <c r="I25" s="435"/>
      <c r="J25" s="435">
        <v>18657.949888888888</v>
      </c>
      <c r="K25" s="435">
        <v>347594.59999999893</v>
      </c>
      <c r="L25" s="405">
        <v>347594.59999999893</v>
      </c>
      <c r="M25" s="435">
        <v>0</v>
      </c>
      <c r="N25" s="435">
        <v>37315.899777777777</v>
      </c>
      <c r="O25" s="405">
        <v>-12895</v>
      </c>
      <c r="P25" s="435">
        <v>379147.54988888785</v>
      </c>
    </row>
    <row r="26" spans="1:16" x14ac:dyDescent="0.25">
      <c r="A26" s="371">
        <v>1845</v>
      </c>
      <c r="B26" s="437" t="s">
        <v>213</v>
      </c>
      <c r="C26" s="405">
        <v>1202215.75</v>
      </c>
      <c r="D26" s="405">
        <v>214214.43</v>
      </c>
      <c r="E26" s="432">
        <v>50.809370958210877</v>
      </c>
      <c r="F26" s="433">
        <v>40</v>
      </c>
      <c r="G26" s="436">
        <v>2.5000000000000001E-2</v>
      </c>
      <c r="H26" s="435">
        <v>23661.299624999981</v>
      </c>
      <c r="I26" s="435"/>
      <c r="J26" s="435">
        <v>2677.6803749999999</v>
      </c>
      <c r="K26" s="435">
        <v>26338.979999999981</v>
      </c>
      <c r="L26" s="405">
        <v>26338.979999999981</v>
      </c>
      <c r="M26" s="435">
        <v>0</v>
      </c>
      <c r="N26" s="435">
        <v>5355.3607499999998</v>
      </c>
      <c r="O26" s="405">
        <v>-1437</v>
      </c>
      <c r="P26" s="435">
        <v>30453.660374999981</v>
      </c>
    </row>
    <row r="27" spans="1:16" x14ac:dyDescent="0.25">
      <c r="A27" s="371">
        <v>1850</v>
      </c>
      <c r="B27" s="437" t="s">
        <v>214</v>
      </c>
      <c r="C27" s="405">
        <v>10991941.459999999</v>
      </c>
      <c r="D27" s="405">
        <v>320239.84000000003</v>
      </c>
      <c r="E27" s="432">
        <v>70.276969071166178</v>
      </c>
      <c r="F27" s="433">
        <v>40</v>
      </c>
      <c r="G27" s="436">
        <v>2.5000000000000001E-2</v>
      </c>
      <c r="H27" s="435">
        <v>156408.87200000012</v>
      </c>
      <c r="I27" s="435"/>
      <c r="J27" s="435">
        <v>4002.9980000000005</v>
      </c>
      <c r="K27" s="435">
        <v>160411.87000000011</v>
      </c>
      <c r="L27" s="405">
        <v>160411.87000000011</v>
      </c>
      <c r="M27" s="435">
        <v>0</v>
      </c>
      <c r="N27" s="435">
        <v>8005.996000000001</v>
      </c>
      <c r="O27" s="405">
        <v>-2646</v>
      </c>
      <c r="P27" s="435">
        <v>167060.86800000013</v>
      </c>
    </row>
    <row r="28" spans="1:16" x14ac:dyDescent="0.25">
      <c r="A28" s="371">
        <v>1855</v>
      </c>
      <c r="B28" s="377" t="s">
        <v>215</v>
      </c>
      <c r="C28" s="405">
        <v>3361905.9</v>
      </c>
      <c r="D28" s="405">
        <v>0</v>
      </c>
      <c r="E28" s="432">
        <v>81.989705882352936</v>
      </c>
      <c r="F28" s="433">
        <v>40</v>
      </c>
      <c r="G28" s="436">
        <v>2.5000000000000001E-2</v>
      </c>
      <c r="H28" s="435">
        <v>41004</v>
      </c>
      <c r="I28" s="435"/>
      <c r="J28" s="435">
        <v>0</v>
      </c>
      <c r="K28" s="435">
        <v>41004</v>
      </c>
      <c r="L28" s="405">
        <v>41004</v>
      </c>
      <c r="M28" s="435">
        <v>0</v>
      </c>
      <c r="N28" s="435">
        <v>0</v>
      </c>
      <c r="O28" s="405">
        <v>-2</v>
      </c>
      <c r="P28" s="435">
        <v>41006</v>
      </c>
    </row>
    <row r="29" spans="1:16" x14ac:dyDescent="0.25">
      <c r="A29" s="371">
        <v>1860</v>
      </c>
      <c r="B29" s="437" t="s">
        <v>216</v>
      </c>
      <c r="C29" s="405">
        <v>2208556.92</v>
      </c>
      <c r="D29" s="405">
        <v>3460055.18</v>
      </c>
      <c r="E29" s="432">
        <v>10.047375240023264</v>
      </c>
      <c r="F29" s="433">
        <v>25</v>
      </c>
      <c r="G29" s="436">
        <v>0.04</v>
      </c>
      <c r="H29" s="435">
        <v>219814.31640000001</v>
      </c>
      <c r="I29" s="435">
        <v>385966</v>
      </c>
      <c r="J29" s="435">
        <v>69201.103600000002</v>
      </c>
      <c r="K29" s="435">
        <v>674981.42</v>
      </c>
      <c r="L29" s="405">
        <v>674981.42</v>
      </c>
      <c r="M29" s="435">
        <v>0</v>
      </c>
      <c r="N29" s="435">
        <v>138402.2072</v>
      </c>
      <c r="O29" s="405">
        <v>75922</v>
      </c>
      <c r="P29" s="435">
        <v>282294.52360000001</v>
      </c>
    </row>
    <row r="30" spans="1:16" x14ac:dyDescent="0.25">
      <c r="A30" s="371" t="s">
        <v>237</v>
      </c>
      <c r="B30" s="437" t="s">
        <v>216</v>
      </c>
      <c r="C30" s="405">
        <v>0</v>
      </c>
      <c r="D30" s="405">
        <v>89495.21</v>
      </c>
      <c r="E30" s="432">
        <v>0</v>
      </c>
      <c r="F30" s="433">
        <v>15</v>
      </c>
      <c r="G30" s="436">
        <v>6.6666666666666666E-2</v>
      </c>
      <c r="H30" s="435">
        <v>0</v>
      </c>
      <c r="I30" s="435">
        <v>224194</v>
      </c>
      <c r="J30" s="435">
        <v>2983.173666666667</v>
      </c>
      <c r="K30" s="435">
        <v>227177.17366666667</v>
      </c>
      <c r="L30" s="405">
        <v>227177.46</v>
      </c>
      <c r="M30" s="435">
        <v>-0.28633333332254551</v>
      </c>
      <c r="N30" s="435">
        <v>5966.3473333333341</v>
      </c>
      <c r="O30" s="405"/>
      <c r="P30" s="435">
        <v>5966.3473333333341</v>
      </c>
    </row>
    <row r="31" spans="1:16" x14ac:dyDescent="0.25">
      <c r="A31" s="371" t="s">
        <v>238</v>
      </c>
      <c r="B31" s="437" t="s">
        <v>216</v>
      </c>
      <c r="C31" s="405">
        <v>0</v>
      </c>
      <c r="D31" s="405">
        <v>16597.97</v>
      </c>
      <c r="E31" s="432">
        <v>0</v>
      </c>
      <c r="F31" s="433">
        <v>30</v>
      </c>
      <c r="G31" s="436">
        <v>3.3333333333333333E-2</v>
      </c>
      <c r="H31" s="435">
        <v>0</v>
      </c>
      <c r="I31" s="435">
        <v>4430</v>
      </c>
      <c r="J31" s="435">
        <v>276.63283333333334</v>
      </c>
      <c r="K31" s="435">
        <v>4706.6328333333331</v>
      </c>
      <c r="L31" s="405">
        <v>4706.2700000000004</v>
      </c>
      <c r="M31" s="435">
        <v>0.36283333333267365</v>
      </c>
      <c r="N31" s="435">
        <v>553.26566666666668</v>
      </c>
      <c r="O31" s="405"/>
      <c r="P31" s="435">
        <v>553.26566666666668</v>
      </c>
    </row>
    <row r="32" spans="1:16" x14ac:dyDescent="0.25">
      <c r="A32" s="371">
        <v>1865</v>
      </c>
      <c r="B32" s="437" t="s">
        <v>239</v>
      </c>
      <c r="C32" s="405">
        <v>0</v>
      </c>
      <c r="D32" s="405">
        <v>194063</v>
      </c>
      <c r="E32" s="432">
        <v>0</v>
      </c>
      <c r="F32" s="433">
        <v>10</v>
      </c>
      <c r="G32" s="436">
        <v>0.1</v>
      </c>
      <c r="H32" s="435">
        <v>0</v>
      </c>
      <c r="I32" s="435">
        <v>68318</v>
      </c>
      <c r="J32" s="435">
        <v>9703.15</v>
      </c>
      <c r="K32" s="435">
        <v>78021.149999999994</v>
      </c>
      <c r="L32" s="405">
        <v>78021</v>
      </c>
      <c r="M32" s="435">
        <v>0.14999999999417923</v>
      </c>
      <c r="N32" s="435">
        <v>19406.3</v>
      </c>
      <c r="O32" s="405"/>
      <c r="P32" s="435">
        <v>19406.3</v>
      </c>
    </row>
    <row r="33" spans="1:16" x14ac:dyDescent="0.25">
      <c r="A33" s="371">
        <v>1875</v>
      </c>
      <c r="B33" s="437" t="s">
        <v>217</v>
      </c>
      <c r="C33" s="405">
        <v>16522.64</v>
      </c>
      <c r="D33" s="405">
        <v>0</v>
      </c>
      <c r="E33" s="432"/>
      <c r="F33" s="433">
        <v>20</v>
      </c>
      <c r="G33" s="436">
        <v>0.05</v>
      </c>
      <c r="H33" s="435">
        <v>0</v>
      </c>
      <c r="I33" s="435"/>
      <c r="J33" s="435">
        <v>0</v>
      </c>
      <c r="K33" s="435">
        <v>0</v>
      </c>
      <c r="L33" s="405">
        <v>0</v>
      </c>
      <c r="M33" s="435">
        <v>0</v>
      </c>
      <c r="N33" s="435">
        <v>0</v>
      </c>
      <c r="O33" s="405"/>
      <c r="P33" s="435">
        <v>0</v>
      </c>
    </row>
    <row r="34" spans="1:16" x14ac:dyDescent="0.25">
      <c r="A34" s="371">
        <v>1910</v>
      </c>
      <c r="B34" s="377" t="s">
        <v>240</v>
      </c>
      <c r="C34" s="405">
        <v>0</v>
      </c>
      <c r="D34" s="405">
        <v>0</v>
      </c>
      <c r="E34" s="432">
        <v>0</v>
      </c>
      <c r="F34" s="433"/>
      <c r="G34" s="436">
        <v>0</v>
      </c>
      <c r="H34" s="435">
        <v>0</v>
      </c>
      <c r="I34" s="435">
        <v>2661</v>
      </c>
      <c r="J34" s="435">
        <v>0</v>
      </c>
      <c r="K34" s="435">
        <v>2661</v>
      </c>
      <c r="L34" s="405">
        <v>2661</v>
      </c>
      <c r="M34" s="435">
        <v>0</v>
      </c>
      <c r="N34" s="435">
        <v>0</v>
      </c>
      <c r="O34" s="405"/>
      <c r="P34" s="435">
        <v>9673</v>
      </c>
    </row>
    <row r="35" spans="1:16" x14ac:dyDescent="0.25">
      <c r="A35" s="371">
        <v>1915</v>
      </c>
      <c r="B35" s="437" t="s">
        <v>219</v>
      </c>
      <c r="C35" s="405">
        <v>1422618.0499999996</v>
      </c>
      <c r="D35" s="405">
        <v>14431.43</v>
      </c>
      <c r="E35" s="432">
        <v>21.244247831868428</v>
      </c>
      <c r="F35" s="433">
        <v>10</v>
      </c>
      <c r="G35" s="436">
        <v>0.1</v>
      </c>
      <c r="H35" s="435">
        <v>66964.858499999929</v>
      </c>
      <c r="I35" s="435"/>
      <c r="J35" s="435">
        <v>721.57150000000001</v>
      </c>
      <c r="K35" s="435">
        <v>67686.429999999935</v>
      </c>
      <c r="L35" s="405">
        <v>67686.429999999935</v>
      </c>
      <c r="M35" s="435">
        <v>0</v>
      </c>
      <c r="N35" s="435">
        <v>1443.143</v>
      </c>
      <c r="O35" s="405">
        <v>3601</v>
      </c>
      <c r="P35" s="435">
        <v>64807.001499999926</v>
      </c>
    </row>
    <row r="36" spans="1:16" x14ac:dyDescent="0.25">
      <c r="A36" s="371">
        <v>1920</v>
      </c>
      <c r="B36" s="437" t="s">
        <v>220</v>
      </c>
      <c r="C36" s="405">
        <v>721229.65000000026</v>
      </c>
      <c r="D36" s="405">
        <v>252314.38</v>
      </c>
      <c r="E36" s="432">
        <v>7.1761129597122837</v>
      </c>
      <c r="F36" s="433">
        <v>5</v>
      </c>
      <c r="G36" s="436">
        <v>0.2</v>
      </c>
      <c r="H36" s="435">
        <v>100504.22199999998</v>
      </c>
      <c r="I36" s="435"/>
      <c r="J36" s="435">
        <v>25231.438000000002</v>
      </c>
      <c r="K36" s="435">
        <v>125735.65999999997</v>
      </c>
      <c r="L36" s="405">
        <v>125735.65999999997</v>
      </c>
      <c r="M36" s="435">
        <v>0</v>
      </c>
      <c r="N36" s="435">
        <v>50462.876000000004</v>
      </c>
      <c r="O36" s="405">
        <v>20053</v>
      </c>
      <c r="P36" s="435">
        <v>130914.098</v>
      </c>
    </row>
    <row r="37" spans="1:16" x14ac:dyDescent="0.25">
      <c r="A37" s="371">
        <v>1930</v>
      </c>
      <c r="B37" s="437" t="s">
        <v>221</v>
      </c>
      <c r="C37" s="405">
        <v>4257668.7300000004</v>
      </c>
      <c r="D37" s="405">
        <v>384592.4</v>
      </c>
      <c r="E37" s="432">
        <v>23.884998918976656</v>
      </c>
      <c r="F37" s="433">
        <v>5</v>
      </c>
      <c r="G37" s="436">
        <v>0.2</v>
      </c>
      <c r="H37" s="435">
        <v>178257.02000000002</v>
      </c>
      <c r="I37" s="435">
        <v>-70883</v>
      </c>
      <c r="J37" s="435">
        <v>38459.240000000005</v>
      </c>
      <c r="K37" s="435">
        <v>145833.26</v>
      </c>
      <c r="L37" s="405">
        <v>145833.26</v>
      </c>
      <c r="M37" s="435">
        <v>0</v>
      </c>
      <c r="N37" s="435">
        <v>76918.48000000001</v>
      </c>
      <c r="O37" s="405">
        <v>25960</v>
      </c>
      <c r="P37" s="435">
        <v>229215.50000000003</v>
      </c>
    </row>
    <row r="38" spans="1:16" x14ac:dyDescent="0.25">
      <c r="A38" s="371" t="s">
        <v>241</v>
      </c>
      <c r="B38" s="437" t="s">
        <v>221</v>
      </c>
      <c r="C38" s="405">
        <v>0</v>
      </c>
      <c r="D38" s="405">
        <v>6297</v>
      </c>
      <c r="E38" s="432">
        <v>0</v>
      </c>
      <c r="F38" s="433">
        <v>10</v>
      </c>
      <c r="G38" s="436">
        <v>0.1</v>
      </c>
      <c r="H38" s="435">
        <v>0</v>
      </c>
      <c r="I38" s="435">
        <v>70883</v>
      </c>
      <c r="J38" s="435">
        <v>314.85000000000002</v>
      </c>
      <c r="K38" s="435">
        <v>71197.850000000006</v>
      </c>
      <c r="L38" s="405">
        <v>71197.88</v>
      </c>
      <c r="M38" s="435">
        <v>-2.9999999998835847E-2</v>
      </c>
      <c r="N38" s="435">
        <v>629.70000000000005</v>
      </c>
      <c r="O38" s="405"/>
      <c r="P38" s="435">
        <v>629.70000000000005</v>
      </c>
    </row>
    <row r="39" spans="1:16" x14ac:dyDescent="0.25">
      <c r="A39" s="371">
        <v>1935</v>
      </c>
      <c r="B39" s="437" t="s">
        <v>243</v>
      </c>
      <c r="C39" s="405">
        <v>0</v>
      </c>
      <c r="D39" s="405">
        <v>0</v>
      </c>
      <c r="E39" s="432"/>
      <c r="F39" s="433">
        <v>10</v>
      </c>
      <c r="G39" s="436">
        <v>0.1</v>
      </c>
      <c r="H39" s="435">
        <v>0</v>
      </c>
      <c r="I39" s="435"/>
      <c r="J39" s="435">
        <v>0</v>
      </c>
      <c r="K39" s="435">
        <v>0</v>
      </c>
      <c r="L39" s="405">
        <v>0</v>
      </c>
      <c r="M39" s="435">
        <v>0</v>
      </c>
      <c r="N39" s="435">
        <v>0</v>
      </c>
      <c r="O39" s="405"/>
      <c r="P39" s="435">
        <v>0</v>
      </c>
    </row>
    <row r="40" spans="1:16" x14ac:dyDescent="0.25">
      <c r="A40" s="371">
        <v>1940</v>
      </c>
      <c r="B40" s="437" t="s">
        <v>222</v>
      </c>
      <c r="C40" s="405">
        <v>1680526.3599999999</v>
      </c>
      <c r="D40" s="405">
        <v>146226.32999999999</v>
      </c>
      <c r="E40" s="432">
        <v>19.596351688813758</v>
      </c>
      <c r="F40" s="433">
        <v>10</v>
      </c>
      <c r="G40" s="436">
        <v>0.1</v>
      </c>
      <c r="H40" s="435">
        <v>85757.103499999925</v>
      </c>
      <c r="I40" s="435"/>
      <c r="J40" s="435">
        <v>7311.316499999999</v>
      </c>
      <c r="K40" s="435">
        <v>93068.419999999925</v>
      </c>
      <c r="L40" s="405">
        <v>93068.419999999925</v>
      </c>
      <c r="M40" s="435">
        <v>0</v>
      </c>
      <c r="N40" s="435">
        <v>14622.632999999998</v>
      </c>
      <c r="O40" s="405">
        <v>20909</v>
      </c>
      <c r="P40" s="435">
        <v>79470.736499999926</v>
      </c>
    </row>
    <row r="41" spans="1:16" x14ac:dyDescent="0.25">
      <c r="A41" s="371">
        <v>1945</v>
      </c>
      <c r="B41" s="437" t="s">
        <v>223</v>
      </c>
      <c r="C41" s="405">
        <v>156815.85999999999</v>
      </c>
      <c r="D41" s="405">
        <v>51655.34</v>
      </c>
      <c r="E41" s="432">
        <v>29.912003132812856</v>
      </c>
      <c r="F41" s="433">
        <v>10</v>
      </c>
      <c r="G41" s="436">
        <v>0.1</v>
      </c>
      <c r="H41" s="435">
        <v>5242.5729999999967</v>
      </c>
      <c r="I41" s="435"/>
      <c r="J41" s="435">
        <v>2582.7669999999998</v>
      </c>
      <c r="K41" s="435">
        <v>7825.3399999999965</v>
      </c>
      <c r="L41" s="405">
        <v>7825.3399999999965</v>
      </c>
      <c r="M41" s="435">
        <v>0</v>
      </c>
      <c r="N41" s="435">
        <v>5165.5339999999997</v>
      </c>
      <c r="O41" s="405">
        <v>-420</v>
      </c>
      <c r="P41" s="435">
        <v>10828.106999999996</v>
      </c>
    </row>
    <row r="42" spans="1:16" x14ac:dyDescent="0.25">
      <c r="A42" s="371">
        <v>1955</v>
      </c>
      <c r="B42" s="437" t="s">
        <v>224</v>
      </c>
      <c r="C42" s="405">
        <v>734866.91999999993</v>
      </c>
      <c r="D42" s="405">
        <v>91444.84</v>
      </c>
      <c r="E42" s="432">
        <v>21.2348789672998</v>
      </c>
      <c r="F42" s="433">
        <v>10</v>
      </c>
      <c r="G42" s="436">
        <v>0.1</v>
      </c>
      <c r="H42" s="435">
        <v>34606.598000000027</v>
      </c>
      <c r="I42" s="435"/>
      <c r="J42" s="435">
        <v>4572.2420000000002</v>
      </c>
      <c r="K42" s="435">
        <v>39178.840000000026</v>
      </c>
      <c r="L42" s="405">
        <v>39178.840000000026</v>
      </c>
      <c r="M42" s="435">
        <v>0</v>
      </c>
      <c r="N42" s="435">
        <v>9144.4840000000004</v>
      </c>
      <c r="O42" s="405">
        <v>-243</v>
      </c>
      <c r="P42" s="435">
        <v>43994.082000000024</v>
      </c>
    </row>
    <row r="43" spans="1:16" x14ac:dyDescent="0.25">
      <c r="A43" s="371">
        <v>1960</v>
      </c>
      <c r="B43" s="437" t="s">
        <v>225</v>
      </c>
      <c r="C43" s="405">
        <v>588304.64999999991</v>
      </c>
      <c r="D43" s="405">
        <v>0</v>
      </c>
      <c r="E43" s="432">
        <v>142.03395702559149</v>
      </c>
      <c r="F43" s="433">
        <v>10</v>
      </c>
      <c r="G43" s="436">
        <v>0.1</v>
      </c>
      <c r="H43" s="435">
        <v>4142</v>
      </c>
      <c r="I43" s="435"/>
      <c r="J43" s="435">
        <v>0</v>
      </c>
      <c r="K43" s="435">
        <v>4142</v>
      </c>
      <c r="L43" s="405">
        <v>4142</v>
      </c>
      <c r="M43" s="435">
        <v>0</v>
      </c>
      <c r="N43" s="435">
        <v>0</v>
      </c>
      <c r="O43" s="405">
        <v>2549</v>
      </c>
      <c r="P43" s="435">
        <v>1593</v>
      </c>
    </row>
    <row r="44" spans="1:16" x14ac:dyDescent="0.25">
      <c r="A44" s="371" t="s">
        <v>242</v>
      </c>
      <c r="B44" s="437" t="s">
        <v>225</v>
      </c>
      <c r="C44" s="405">
        <v>0</v>
      </c>
      <c r="D44" s="405">
        <v>0</v>
      </c>
      <c r="E44" s="432"/>
      <c r="F44" s="433">
        <v>5</v>
      </c>
      <c r="G44" s="436">
        <v>0.2</v>
      </c>
      <c r="H44" s="435">
        <v>0</v>
      </c>
      <c r="I44" s="435"/>
      <c r="J44" s="435">
        <v>0</v>
      </c>
      <c r="K44" s="435">
        <v>0</v>
      </c>
      <c r="L44" s="405">
        <v>0</v>
      </c>
      <c r="M44" s="435">
        <v>0</v>
      </c>
      <c r="N44" s="435">
        <v>0</v>
      </c>
      <c r="O44" s="405"/>
      <c r="P44" s="435">
        <v>0</v>
      </c>
    </row>
    <row r="45" spans="1:16" x14ac:dyDescent="0.25">
      <c r="A45" s="371">
        <v>1980</v>
      </c>
      <c r="B45" s="437" t="s">
        <v>231</v>
      </c>
      <c r="C45" s="405">
        <v>5012.0600000000004</v>
      </c>
      <c r="D45" s="405">
        <v>0</v>
      </c>
      <c r="E45" s="432">
        <v>20.04824</v>
      </c>
      <c r="F45" s="433">
        <v>20</v>
      </c>
      <c r="G45" s="436">
        <v>0.05</v>
      </c>
      <c r="H45" s="435">
        <v>250.00000000000003</v>
      </c>
      <c r="I45" s="435"/>
      <c r="J45" s="435">
        <v>0</v>
      </c>
      <c r="K45" s="435">
        <v>250.00000000000003</v>
      </c>
      <c r="L45" s="405">
        <v>250</v>
      </c>
      <c r="M45" s="435">
        <v>2.8421709430404007E-14</v>
      </c>
      <c r="N45" s="435">
        <v>0</v>
      </c>
      <c r="O45" s="405"/>
      <c r="P45" s="435">
        <v>250.00000000000003</v>
      </c>
    </row>
    <row r="46" spans="1:16" x14ac:dyDescent="0.25">
      <c r="A46" s="175">
        <v>1995</v>
      </c>
      <c r="B46" s="438" t="s">
        <v>226</v>
      </c>
      <c r="C46" s="405">
        <v>-223960.96999999997</v>
      </c>
      <c r="D46" s="405">
        <v>-246690.45</v>
      </c>
      <c r="E46" s="432">
        <v>13.649490096605255</v>
      </c>
      <c r="F46" s="432"/>
      <c r="G46" s="436">
        <v>0</v>
      </c>
      <c r="H46" s="435">
        <v>-16408.009999999998</v>
      </c>
      <c r="I46" s="435"/>
      <c r="J46" s="435">
        <v>0</v>
      </c>
      <c r="K46" s="435">
        <v>-16408.009999999998</v>
      </c>
      <c r="L46" s="405">
        <v>-16408.009999999998</v>
      </c>
      <c r="M46" s="435">
        <v>0</v>
      </c>
      <c r="N46" s="435">
        <v>0</v>
      </c>
      <c r="O46" s="405"/>
      <c r="P46" s="435">
        <v>-16408.009999999998</v>
      </c>
    </row>
    <row r="47" spans="1:16" ht="15.75" thickBot="1" x14ac:dyDescent="0.3">
      <c r="A47" s="439"/>
      <c r="B47" s="440"/>
      <c r="C47" s="405"/>
      <c r="D47" s="405"/>
      <c r="E47" s="441"/>
      <c r="F47" s="441"/>
      <c r="G47" s="442">
        <v>0</v>
      </c>
      <c r="H47" s="435">
        <v>0</v>
      </c>
      <c r="I47" s="435"/>
      <c r="J47" s="435">
        <v>0</v>
      </c>
      <c r="K47" s="435">
        <v>0</v>
      </c>
      <c r="L47" s="405"/>
      <c r="M47" s="435">
        <v>0</v>
      </c>
      <c r="N47" s="435">
        <v>0</v>
      </c>
      <c r="O47" s="405"/>
      <c r="P47" s="435">
        <v>0</v>
      </c>
    </row>
    <row r="48" spans="1:16" ht="16.5" thickTop="1" thickBot="1" x14ac:dyDescent="0.3">
      <c r="A48" s="443"/>
      <c r="B48" s="444" t="s">
        <v>102</v>
      </c>
      <c r="C48" s="435">
        <v>135362585.86000001</v>
      </c>
      <c r="D48" s="435">
        <v>9940473.6200000029</v>
      </c>
      <c r="E48" s="445"/>
      <c r="F48" s="446"/>
      <c r="G48" s="447"/>
      <c r="H48" s="435">
        <v>2804963.9222416664</v>
      </c>
      <c r="I48" s="435">
        <v>1142934</v>
      </c>
      <c r="J48" s="435">
        <v>300246.56225833332</v>
      </c>
      <c r="K48" s="435">
        <v>4248144.4844999984</v>
      </c>
      <c r="L48" s="435">
        <v>4248144.4899999984</v>
      </c>
      <c r="M48" s="435">
        <v>-5.499999817374146E-3</v>
      </c>
      <c r="N48" s="435">
        <v>600493.12451666663</v>
      </c>
      <c r="O48" s="435">
        <v>129846</v>
      </c>
      <c r="P48" s="435">
        <v>3285284.0467583323</v>
      </c>
    </row>
    <row r="49" spans="1:16" x14ac:dyDescent="0.25">
      <c r="A49" s="1"/>
      <c r="B49" s="1"/>
      <c r="C49" s="1"/>
      <c r="D49" s="1"/>
      <c r="E49" s="1"/>
      <c r="F49" s="1"/>
      <c r="G49" s="1"/>
      <c r="H49" s="392" t="s">
        <v>399</v>
      </c>
      <c r="I49" s="393"/>
      <c r="J49" s="394"/>
      <c r="K49" s="394">
        <v>318279</v>
      </c>
      <c r="L49" s="395">
        <v>318279</v>
      </c>
      <c r="M49" s="1"/>
      <c r="N49" s="1"/>
      <c r="O49" s="1"/>
      <c r="P49" s="1"/>
    </row>
    <row r="50" spans="1:16" ht="15.75" thickBot="1" x14ac:dyDescent="0.3">
      <c r="A50" s="1"/>
      <c r="B50" s="1"/>
      <c r="C50" s="1"/>
      <c r="D50" s="1"/>
      <c r="E50" s="1"/>
      <c r="F50" s="1"/>
      <c r="G50" s="1"/>
      <c r="H50" s="396" t="s">
        <v>400</v>
      </c>
      <c r="I50" s="397"/>
      <c r="J50" s="398"/>
      <c r="K50" s="399">
        <v>4566423.4844999984</v>
      </c>
      <c r="L50" s="400">
        <v>4566423.4899999984</v>
      </c>
      <c r="M50" s="1"/>
      <c r="N50" s="1"/>
      <c r="O50" s="1"/>
      <c r="P50" s="1"/>
    </row>
    <row r="51" spans="1:16" x14ac:dyDescent="0.25">
      <c r="A51" s="1"/>
      <c r="B51" s="1"/>
      <c r="C51" s="1"/>
      <c r="D51" s="1"/>
      <c r="E51" s="1"/>
      <c r="F51" s="1"/>
      <c r="G51" s="1"/>
      <c r="H51" s="1"/>
      <c r="I51" s="1"/>
      <c r="J51" s="1"/>
      <c r="K51" s="1"/>
      <c r="L51" s="448"/>
      <c r="M51" s="1"/>
      <c r="N51" s="1"/>
      <c r="O51" s="1"/>
      <c r="P51" s="1"/>
    </row>
  </sheetData>
  <mergeCells count="7">
    <mergeCell ref="A9:P9"/>
    <mergeCell ref="A10:P10"/>
    <mergeCell ref="A11:P11"/>
    <mergeCell ref="A14:A15"/>
    <mergeCell ref="B14:B15"/>
    <mergeCell ref="L14:L15"/>
    <mergeCell ref="O14:O15"/>
  </mergeCells>
  <dataValidations count="1">
    <dataValidation allowBlank="1" showInputMessage="1" showErrorMessage="1" promptTitle="Date Format" prompt="E.g:  &quot;August 1, 2011&quot;"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P7"/>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election activeCell="J5" sqref="J5"/>
    </sheetView>
  </sheetViews>
  <sheetFormatPr defaultRowHeight="15" x14ac:dyDescent="0.25"/>
  <cols>
    <col min="2" max="2" width="40.28515625" bestFit="1" customWidth="1"/>
    <col min="3" max="3" width="12.28515625" customWidth="1"/>
    <col min="4" max="4" width="10.140625" customWidth="1"/>
    <col min="5" max="6" width="12.28515625" customWidth="1"/>
    <col min="7" max="8" width="15.7109375" customWidth="1"/>
    <col min="9" max="9" width="12.7109375" customWidth="1"/>
    <col min="10" max="10" width="15.7109375" customWidth="1"/>
    <col min="11" max="11" width="14.42578125" customWidth="1"/>
  </cols>
  <sheetData>
    <row r="1" spans="1:13" s="1" customFormat="1" ht="12.75" customHeight="1" x14ac:dyDescent="0.2">
      <c r="I1" s="56" t="s">
        <v>103</v>
      </c>
      <c r="J1" s="57" t="s">
        <v>465</v>
      </c>
      <c r="K1" s="114"/>
    </row>
    <row r="2" spans="1:13" s="1" customFormat="1" ht="12.75" customHeight="1" x14ac:dyDescent="0.2">
      <c r="I2" s="56" t="s">
        <v>104</v>
      </c>
      <c r="J2" s="58">
        <v>4</v>
      </c>
      <c r="K2" s="114"/>
    </row>
    <row r="3" spans="1:13" s="1" customFormat="1" ht="12.75" customHeight="1" x14ac:dyDescent="0.2">
      <c r="I3" s="56" t="s">
        <v>105</v>
      </c>
      <c r="J3" s="58">
        <v>11</v>
      </c>
      <c r="K3" s="114"/>
    </row>
    <row r="4" spans="1:13" s="1" customFormat="1" ht="12.75" customHeight="1" x14ac:dyDescent="0.2">
      <c r="I4" s="56" t="s">
        <v>106</v>
      </c>
      <c r="J4" s="58">
        <v>2</v>
      </c>
      <c r="K4" s="114"/>
    </row>
    <row r="5" spans="1:13" s="1" customFormat="1" ht="12.75" customHeight="1" x14ac:dyDescent="0.2">
      <c r="I5" s="56" t="s">
        <v>107</v>
      </c>
      <c r="J5" s="59"/>
      <c r="K5" s="114"/>
    </row>
    <row r="6" spans="1:13" s="1" customFormat="1" ht="12.75" customHeight="1" x14ac:dyDescent="0.2">
      <c r="I6" s="56"/>
      <c r="J6" s="57"/>
      <c r="K6" s="114"/>
    </row>
    <row r="7" spans="1:13" s="1" customFormat="1" ht="12.75" customHeight="1" x14ac:dyDescent="0.2">
      <c r="I7" s="56" t="s">
        <v>108</v>
      </c>
      <c r="J7" s="525">
        <v>41771</v>
      </c>
      <c r="K7" s="403"/>
    </row>
    <row r="8" spans="1:13" ht="12.75" customHeight="1" x14ac:dyDescent="0.25">
      <c r="A8" s="1"/>
      <c r="B8" s="1"/>
      <c r="C8" s="1"/>
      <c r="D8" s="1"/>
      <c r="E8" s="1"/>
      <c r="F8" s="1"/>
      <c r="G8" s="1"/>
      <c r="H8" s="1"/>
      <c r="I8" s="1"/>
      <c r="J8" s="1"/>
      <c r="K8" s="1"/>
      <c r="L8" s="1"/>
      <c r="M8" s="1"/>
    </row>
    <row r="9" spans="1:13" ht="18" x14ac:dyDescent="0.25">
      <c r="A9" s="1124" t="s">
        <v>426</v>
      </c>
      <c r="B9" s="1124"/>
      <c r="C9" s="1124"/>
      <c r="D9" s="1124"/>
      <c r="E9" s="1124"/>
      <c r="F9" s="1124"/>
      <c r="G9" s="1124"/>
      <c r="H9" s="1124"/>
      <c r="I9" s="1124"/>
      <c r="J9" s="1124"/>
      <c r="K9" s="1124"/>
      <c r="L9" s="1"/>
      <c r="M9" s="1"/>
    </row>
    <row r="10" spans="1:13" ht="18" x14ac:dyDescent="0.25">
      <c r="A10" s="1124" t="s">
        <v>376</v>
      </c>
      <c r="B10" s="1124"/>
      <c r="C10" s="1124"/>
      <c r="D10" s="1124"/>
      <c r="E10" s="1124"/>
      <c r="F10" s="1124"/>
      <c r="G10" s="1124"/>
      <c r="H10" s="1124"/>
      <c r="I10" s="1124"/>
      <c r="J10" s="1124"/>
      <c r="K10" s="1124"/>
      <c r="L10" s="1"/>
      <c r="M10" s="1"/>
    </row>
    <row r="11" spans="1:13" x14ac:dyDescent="0.25">
      <c r="A11" s="1113" t="s">
        <v>409</v>
      </c>
      <c r="B11" s="1113"/>
      <c r="C11" s="1113"/>
      <c r="D11" s="1113"/>
      <c r="E11" s="1113"/>
      <c r="F11" s="1113"/>
      <c r="G11" s="1113"/>
      <c r="H11" s="1113"/>
      <c r="I11" s="1113"/>
      <c r="J11" s="1113"/>
      <c r="K11" s="1113"/>
      <c r="L11" s="1113"/>
      <c r="M11" s="1113"/>
    </row>
    <row r="12" spans="1:13" ht="18" x14ac:dyDescent="0.25">
      <c r="A12" s="410"/>
      <c r="B12" s="410"/>
      <c r="C12" s="449" t="s">
        <v>401</v>
      </c>
      <c r="D12" s="412">
        <v>2014</v>
      </c>
      <c r="E12" s="421" t="s">
        <v>411</v>
      </c>
      <c r="F12" s="421"/>
      <c r="G12" s="410"/>
      <c r="H12" s="410"/>
      <c r="I12" s="410"/>
      <c r="J12" s="1"/>
      <c r="K12" s="1"/>
      <c r="L12" s="1"/>
      <c r="M12" s="1"/>
    </row>
    <row r="13" spans="1:13" ht="15.75" thickBot="1" x14ac:dyDescent="0.3">
      <c r="A13" s="1"/>
      <c r="B13" s="1"/>
      <c r="C13" s="1"/>
      <c r="D13" s="1"/>
      <c r="E13" s="1"/>
      <c r="F13" s="1"/>
      <c r="G13" s="1"/>
      <c r="H13" s="1"/>
      <c r="I13" s="1"/>
      <c r="J13" s="1"/>
      <c r="K13" s="1"/>
      <c r="L13" s="1"/>
      <c r="M13" s="1"/>
    </row>
    <row r="14" spans="1:13" ht="63.75" x14ac:dyDescent="0.25">
      <c r="A14" s="1115" t="s">
        <v>377</v>
      </c>
      <c r="B14" s="1117" t="s">
        <v>246</v>
      </c>
      <c r="C14" s="360" t="s">
        <v>381</v>
      </c>
      <c r="D14" s="360" t="s">
        <v>427</v>
      </c>
      <c r="E14" s="360" t="s">
        <v>412</v>
      </c>
      <c r="F14" s="362" t="s">
        <v>428</v>
      </c>
      <c r="G14" s="423" t="s">
        <v>429</v>
      </c>
      <c r="H14" s="1119" t="s">
        <v>430</v>
      </c>
      <c r="I14" s="422" t="s">
        <v>417</v>
      </c>
      <c r="J14" s="450" t="s">
        <v>431</v>
      </c>
      <c r="K14" s="1"/>
      <c r="L14" s="1"/>
      <c r="M14" s="1"/>
    </row>
    <row r="15" spans="1:13" ht="52.5" thickBot="1" x14ac:dyDescent="0.3">
      <c r="A15" s="1116"/>
      <c r="B15" s="1118"/>
      <c r="C15" s="424" t="s">
        <v>392</v>
      </c>
      <c r="D15" s="424" t="s">
        <v>394</v>
      </c>
      <c r="E15" s="424" t="s">
        <v>395</v>
      </c>
      <c r="F15" s="451"/>
      <c r="G15" s="427" t="s">
        <v>432</v>
      </c>
      <c r="H15" s="1120"/>
      <c r="I15" s="451" t="s">
        <v>433</v>
      </c>
      <c r="J15" s="452"/>
      <c r="K15" s="1"/>
      <c r="L15" s="1"/>
      <c r="M15" s="1"/>
    </row>
    <row r="16" spans="1:13" x14ac:dyDescent="0.25">
      <c r="A16" s="431">
        <v>1611</v>
      </c>
      <c r="B16" s="61" t="s">
        <v>65</v>
      </c>
      <c r="C16" s="405">
        <v>343219.69</v>
      </c>
      <c r="D16" s="433">
        <v>5</v>
      </c>
      <c r="E16" s="434">
        <v>0.2</v>
      </c>
      <c r="F16" s="453">
        <v>-141087</v>
      </c>
      <c r="G16" s="435">
        <v>172650.10399999999</v>
      </c>
      <c r="H16" s="405">
        <v>172649.96900000001</v>
      </c>
      <c r="I16" s="454">
        <v>0.1349999999802094</v>
      </c>
      <c r="J16" s="455">
        <v>206972.07299999997</v>
      </c>
      <c r="K16" s="1"/>
      <c r="L16" s="1"/>
      <c r="M16" s="1"/>
    </row>
    <row r="17" spans="1:13" x14ac:dyDescent="0.25">
      <c r="A17" s="371" t="s">
        <v>234</v>
      </c>
      <c r="B17" s="372" t="s">
        <v>65</v>
      </c>
      <c r="C17" s="405">
        <v>0</v>
      </c>
      <c r="D17" s="432">
        <v>10</v>
      </c>
      <c r="E17" s="436">
        <v>0.1</v>
      </c>
      <c r="F17" s="453">
        <v>141087</v>
      </c>
      <c r="G17" s="435">
        <v>147152.59599999999</v>
      </c>
      <c r="H17" s="405">
        <v>147152.95999999999</v>
      </c>
      <c r="I17" s="454">
        <v>-0.36400000000139698</v>
      </c>
      <c r="J17" s="455">
        <v>147152.59599999999</v>
      </c>
      <c r="K17" s="1"/>
      <c r="L17" s="1"/>
      <c r="M17" s="1"/>
    </row>
    <row r="18" spans="1:13" x14ac:dyDescent="0.25">
      <c r="A18" s="371">
        <v>1612</v>
      </c>
      <c r="B18" s="372" t="s">
        <v>207</v>
      </c>
      <c r="C18" s="405">
        <v>204926.91999999998</v>
      </c>
      <c r="D18" s="432">
        <v>40</v>
      </c>
      <c r="E18" s="436">
        <v>2.5000000000000001E-2</v>
      </c>
      <c r="F18" s="453"/>
      <c r="G18" s="435">
        <v>520788.51175000006</v>
      </c>
      <c r="H18" s="405">
        <v>520788.49649999995</v>
      </c>
      <c r="I18" s="454">
        <v>1.5250000113155693E-2</v>
      </c>
      <c r="J18" s="455">
        <v>523350.0982500001</v>
      </c>
      <c r="K18" s="1"/>
      <c r="L18" s="1"/>
      <c r="M18" s="1"/>
    </row>
    <row r="19" spans="1:13" x14ac:dyDescent="0.25">
      <c r="A19" s="371">
        <v>1808</v>
      </c>
      <c r="B19" s="437" t="s">
        <v>209</v>
      </c>
      <c r="C19" s="405">
        <v>614000</v>
      </c>
      <c r="D19" s="432">
        <v>50</v>
      </c>
      <c r="E19" s="436">
        <v>0.02</v>
      </c>
      <c r="F19" s="453">
        <v>-10468</v>
      </c>
      <c r="G19" s="435">
        <v>20797.227200000001</v>
      </c>
      <c r="H19" s="405">
        <v>20797.72</v>
      </c>
      <c r="I19" s="454">
        <v>-0.49279999999998836</v>
      </c>
      <c r="J19" s="455">
        <v>26937.227200000001</v>
      </c>
      <c r="K19" s="1"/>
      <c r="L19" s="1"/>
      <c r="M19" s="1"/>
    </row>
    <row r="20" spans="1:13" x14ac:dyDescent="0.25">
      <c r="A20" s="371" t="s">
        <v>235</v>
      </c>
      <c r="B20" s="437" t="s">
        <v>209</v>
      </c>
      <c r="C20" s="405">
        <v>0</v>
      </c>
      <c r="D20" s="432">
        <v>25</v>
      </c>
      <c r="E20" s="436">
        <v>0.04</v>
      </c>
      <c r="F20" s="453">
        <v>10468</v>
      </c>
      <c r="G20" s="435">
        <v>10468</v>
      </c>
      <c r="H20" s="405">
        <v>10468</v>
      </c>
      <c r="I20" s="454">
        <v>0</v>
      </c>
      <c r="J20" s="455">
        <v>10468</v>
      </c>
      <c r="K20" s="1"/>
      <c r="L20" s="1"/>
      <c r="M20" s="1"/>
    </row>
    <row r="21" spans="1:13" x14ac:dyDescent="0.25">
      <c r="A21" s="371">
        <v>1820</v>
      </c>
      <c r="B21" s="437" t="s">
        <v>210</v>
      </c>
      <c r="C21" s="405">
        <v>725412.67</v>
      </c>
      <c r="D21" s="432">
        <v>50</v>
      </c>
      <c r="E21" s="436">
        <v>0.02</v>
      </c>
      <c r="F21" s="453">
        <v>-31524</v>
      </c>
      <c r="G21" s="435">
        <v>136900.34669999999</v>
      </c>
      <c r="H21" s="405">
        <v>136900.12669999999</v>
      </c>
      <c r="I21" s="454">
        <v>0.22000000000116415</v>
      </c>
      <c r="J21" s="455">
        <v>144154.47340000002</v>
      </c>
      <c r="K21" s="1"/>
      <c r="L21" s="1"/>
      <c r="M21" s="1"/>
    </row>
    <row r="22" spans="1:13" x14ac:dyDescent="0.25">
      <c r="A22" s="371" t="s">
        <v>236</v>
      </c>
      <c r="B22" s="437" t="s">
        <v>210</v>
      </c>
      <c r="C22" s="405">
        <v>87540.11</v>
      </c>
      <c r="D22" s="432">
        <v>40</v>
      </c>
      <c r="E22" s="436">
        <v>2.5000000000000001E-2</v>
      </c>
      <c r="F22" s="453">
        <v>31524</v>
      </c>
      <c r="G22" s="435">
        <v>32618.251375</v>
      </c>
      <c r="H22" s="405">
        <v>32618.251375</v>
      </c>
      <c r="I22" s="454">
        <v>0</v>
      </c>
      <c r="J22" s="455">
        <v>33712.50275</v>
      </c>
      <c r="K22" s="1"/>
      <c r="L22" s="1"/>
      <c r="M22" s="1"/>
    </row>
    <row r="23" spans="1:13" x14ac:dyDescent="0.25">
      <c r="A23" s="371">
        <v>1830</v>
      </c>
      <c r="B23" s="437" t="s">
        <v>211</v>
      </c>
      <c r="C23" s="405">
        <v>3311278.9</v>
      </c>
      <c r="D23" s="432">
        <v>45</v>
      </c>
      <c r="E23" s="436">
        <v>2.2222222222222223E-2</v>
      </c>
      <c r="F23" s="453"/>
      <c r="G23" s="435">
        <v>851217.20122222241</v>
      </c>
      <c r="H23" s="405">
        <v>851217.40777777787</v>
      </c>
      <c r="I23" s="454">
        <v>-0.20655555545818061</v>
      </c>
      <c r="J23" s="455">
        <v>888009.18900000013</v>
      </c>
      <c r="K23" s="1"/>
      <c r="L23" s="1"/>
      <c r="M23" s="1"/>
    </row>
    <row r="24" spans="1:13" x14ac:dyDescent="0.25">
      <c r="A24" s="371">
        <v>1835</v>
      </c>
      <c r="B24" s="437" t="s">
        <v>212</v>
      </c>
      <c r="C24" s="405">
        <v>2252668.1300000004</v>
      </c>
      <c r="D24" s="432">
        <v>45</v>
      </c>
      <c r="E24" s="436">
        <v>2.2222222222222223E-2</v>
      </c>
      <c r="F24" s="453"/>
      <c r="G24" s="435">
        <v>404177.19577777677</v>
      </c>
      <c r="H24" s="405">
        <v>404177.53588888893</v>
      </c>
      <c r="I24" s="454">
        <v>-0.3401111121638678</v>
      </c>
      <c r="J24" s="455">
        <v>429206.84166666563</v>
      </c>
      <c r="K24" s="1"/>
      <c r="L24" s="1"/>
      <c r="M24" s="1"/>
    </row>
    <row r="25" spans="1:13" x14ac:dyDescent="0.25">
      <c r="A25" s="371">
        <v>1845</v>
      </c>
      <c r="B25" s="437" t="s">
        <v>213</v>
      </c>
      <c r="C25" s="405">
        <v>0</v>
      </c>
      <c r="D25" s="432">
        <v>40</v>
      </c>
      <c r="E25" s="436">
        <v>2.5000000000000001E-2</v>
      </c>
      <c r="F25" s="453"/>
      <c r="G25" s="435">
        <v>30453.660374999981</v>
      </c>
      <c r="H25" s="405">
        <v>30453.45</v>
      </c>
      <c r="I25" s="454">
        <v>0.21037499998055864</v>
      </c>
      <c r="J25" s="455">
        <v>30453.660374999981</v>
      </c>
      <c r="K25" s="1"/>
      <c r="L25" s="1"/>
      <c r="M25" s="1"/>
    </row>
    <row r="26" spans="1:13" x14ac:dyDescent="0.25">
      <c r="A26" s="371">
        <v>1850</v>
      </c>
      <c r="B26" s="437" t="s">
        <v>214</v>
      </c>
      <c r="C26" s="405">
        <v>477500.32999999996</v>
      </c>
      <c r="D26" s="432">
        <v>40</v>
      </c>
      <c r="E26" s="436">
        <v>2.5000000000000001E-2</v>
      </c>
      <c r="F26" s="453"/>
      <c r="G26" s="435">
        <v>173029.62212500014</v>
      </c>
      <c r="H26" s="405">
        <v>173029.72412500001</v>
      </c>
      <c r="I26" s="454">
        <v>-0.10199999986798503</v>
      </c>
      <c r="J26" s="455">
        <v>178998.37625000015</v>
      </c>
      <c r="K26" s="1"/>
      <c r="L26" s="1"/>
      <c r="M26" s="1"/>
    </row>
    <row r="27" spans="1:13" x14ac:dyDescent="0.25">
      <c r="A27" s="371">
        <v>1855</v>
      </c>
      <c r="B27" s="377" t="s">
        <v>215</v>
      </c>
      <c r="C27" s="405">
        <v>0</v>
      </c>
      <c r="D27" s="432">
        <v>40</v>
      </c>
      <c r="E27" s="436">
        <v>2.5000000000000001E-2</v>
      </c>
      <c r="F27" s="453"/>
      <c r="G27" s="435">
        <v>41006</v>
      </c>
      <c r="H27" s="405">
        <v>41006</v>
      </c>
      <c r="I27" s="454">
        <v>0</v>
      </c>
      <c r="J27" s="455">
        <v>41006</v>
      </c>
      <c r="K27" s="1"/>
      <c r="L27" s="1"/>
      <c r="M27" s="1"/>
    </row>
    <row r="28" spans="1:13" x14ac:dyDescent="0.25">
      <c r="A28" s="371">
        <v>1860</v>
      </c>
      <c r="B28" s="437" t="s">
        <v>216</v>
      </c>
      <c r="C28" s="405">
        <v>0</v>
      </c>
      <c r="D28" s="432">
        <v>25</v>
      </c>
      <c r="E28" s="436">
        <v>0.04</v>
      </c>
      <c r="F28" s="453">
        <v>-235388</v>
      </c>
      <c r="G28" s="435">
        <v>46906.523600000015</v>
      </c>
      <c r="H28" s="405">
        <v>46907</v>
      </c>
      <c r="I28" s="454">
        <v>-0.47639999998500571</v>
      </c>
      <c r="J28" s="455">
        <v>46906.523600000015</v>
      </c>
      <c r="K28" s="1"/>
      <c r="L28" s="1"/>
      <c r="M28" s="1"/>
    </row>
    <row r="29" spans="1:13" x14ac:dyDescent="0.25">
      <c r="A29" s="371" t="s">
        <v>237</v>
      </c>
      <c r="B29" s="437" t="s">
        <v>216</v>
      </c>
      <c r="C29" s="405">
        <v>22073.5</v>
      </c>
      <c r="D29" s="432">
        <v>15</v>
      </c>
      <c r="E29" s="436">
        <v>6.6666666666666666E-2</v>
      </c>
      <c r="F29" s="453">
        <v>230035</v>
      </c>
      <c r="G29" s="435">
        <v>236737.13066666666</v>
      </c>
      <c r="H29" s="405">
        <v>236736.99333333332</v>
      </c>
      <c r="I29" s="454">
        <v>0.1373333333467599</v>
      </c>
      <c r="J29" s="455">
        <v>237472.91399999999</v>
      </c>
      <c r="K29" s="1"/>
      <c r="L29" s="1"/>
      <c r="M29" s="1"/>
    </row>
    <row r="30" spans="1:13" x14ac:dyDescent="0.25">
      <c r="A30" s="371" t="s">
        <v>238</v>
      </c>
      <c r="B30" s="437" t="s">
        <v>216</v>
      </c>
      <c r="C30" s="405">
        <v>22073.5</v>
      </c>
      <c r="D30" s="432">
        <v>30</v>
      </c>
      <c r="E30" s="436">
        <v>3.3333333333333333E-2</v>
      </c>
      <c r="F30" s="453">
        <v>5353</v>
      </c>
      <c r="G30" s="435">
        <v>6274.1573333333336</v>
      </c>
      <c r="H30" s="405">
        <v>6273.8916666666664</v>
      </c>
      <c r="I30" s="454">
        <v>0.2656666666671299</v>
      </c>
      <c r="J30" s="455">
        <v>6642.049</v>
      </c>
      <c r="K30" s="1"/>
      <c r="L30" s="1"/>
      <c r="M30" s="1"/>
    </row>
    <row r="31" spans="1:13" x14ac:dyDescent="0.25">
      <c r="A31" s="371">
        <v>1865</v>
      </c>
      <c r="B31" s="437" t="s">
        <v>239</v>
      </c>
      <c r="C31" s="405">
        <v>0</v>
      </c>
      <c r="D31" s="432">
        <v>10</v>
      </c>
      <c r="E31" s="436">
        <v>0.1</v>
      </c>
      <c r="F31" s="453"/>
      <c r="G31" s="435">
        <v>19406.3</v>
      </c>
      <c r="H31" s="405">
        <v>19406</v>
      </c>
      <c r="I31" s="454">
        <v>0.2999999999992724</v>
      </c>
      <c r="J31" s="455">
        <v>19406.3</v>
      </c>
      <c r="K31" s="1"/>
      <c r="L31" s="1"/>
      <c r="M31" s="1"/>
    </row>
    <row r="32" spans="1:13" x14ac:dyDescent="0.25">
      <c r="A32" s="371">
        <v>1910</v>
      </c>
      <c r="B32" s="377" t="s">
        <v>240</v>
      </c>
      <c r="C32" s="405">
        <v>2000</v>
      </c>
      <c r="D32" s="432">
        <v>0</v>
      </c>
      <c r="E32" s="436">
        <v>0</v>
      </c>
      <c r="F32" s="453"/>
      <c r="G32" s="435">
        <v>10006</v>
      </c>
      <c r="H32" s="405">
        <v>10006</v>
      </c>
      <c r="I32" s="454">
        <v>0</v>
      </c>
      <c r="J32" s="455">
        <v>10006</v>
      </c>
      <c r="K32" s="1"/>
      <c r="L32" s="1"/>
      <c r="M32" s="1"/>
    </row>
    <row r="33" spans="1:13" x14ac:dyDescent="0.25">
      <c r="A33" s="371">
        <v>1915</v>
      </c>
      <c r="B33" s="437" t="s">
        <v>219</v>
      </c>
      <c r="C33" s="405">
        <v>0</v>
      </c>
      <c r="D33" s="432">
        <v>10</v>
      </c>
      <c r="E33" s="436">
        <v>0.1</v>
      </c>
      <c r="F33" s="453"/>
      <c r="G33" s="435">
        <v>64807.001499999926</v>
      </c>
      <c r="H33" s="405">
        <v>64807</v>
      </c>
      <c r="I33" s="454">
        <v>1.4999999257270247E-3</v>
      </c>
      <c r="J33" s="455">
        <v>64807.001499999926</v>
      </c>
      <c r="K33" s="1"/>
      <c r="L33" s="1"/>
      <c r="M33" s="1"/>
    </row>
    <row r="34" spans="1:13" x14ac:dyDescent="0.25">
      <c r="A34" s="371">
        <v>1920</v>
      </c>
      <c r="B34" s="437" t="s">
        <v>220</v>
      </c>
      <c r="C34" s="405">
        <v>106881.83</v>
      </c>
      <c r="D34" s="432">
        <v>5</v>
      </c>
      <c r="E34" s="436">
        <v>0.2</v>
      </c>
      <c r="F34" s="453"/>
      <c r="G34" s="435">
        <v>141602.28099999999</v>
      </c>
      <c r="H34" s="405">
        <v>141601.90299999999</v>
      </c>
      <c r="I34" s="454">
        <v>0.3779999999969732</v>
      </c>
      <c r="J34" s="455">
        <v>152290.46400000001</v>
      </c>
      <c r="K34" s="1"/>
      <c r="L34" s="1"/>
      <c r="M34" s="1"/>
    </row>
    <row r="35" spans="1:13" x14ac:dyDescent="0.25">
      <c r="A35" s="371">
        <v>1930</v>
      </c>
      <c r="B35" s="437" t="s">
        <v>221</v>
      </c>
      <c r="C35" s="405">
        <v>200000</v>
      </c>
      <c r="D35" s="432">
        <v>5</v>
      </c>
      <c r="E35" s="436">
        <v>0.2</v>
      </c>
      <c r="F35" s="453">
        <v>-80824</v>
      </c>
      <c r="G35" s="435">
        <v>168391.50000000003</v>
      </c>
      <c r="H35" s="405">
        <v>168391.26</v>
      </c>
      <c r="I35" s="454">
        <v>0.2400000000197906</v>
      </c>
      <c r="J35" s="455">
        <v>188391.5</v>
      </c>
      <c r="K35" s="1"/>
      <c r="L35" s="1"/>
      <c r="M35" s="1"/>
    </row>
    <row r="36" spans="1:13" x14ac:dyDescent="0.25">
      <c r="A36" s="371" t="s">
        <v>241</v>
      </c>
      <c r="B36" s="437" t="s">
        <v>221</v>
      </c>
      <c r="C36" s="405">
        <v>351350</v>
      </c>
      <c r="D36" s="432">
        <v>10</v>
      </c>
      <c r="E36" s="436">
        <v>0.1</v>
      </c>
      <c r="F36" s="453">
        <v>80824</v>
      </c>
      <c r="G36" s="435">
        <v>99021.2</v>
      </c>
      <c r="H36" s="405">
        <v>99021.5</v>
      </c>
      <c r="I36" s="454">
        <v>-0.30000000000291038</v>
      </c>
      <c r="J36" s="455">
        <v>116588.7</v>
      </c>
      <c r="K36" s="1"/>
      <c r="L36" s="1"/>
      <c r="M36" s="1"/>
    </row>
    <row r="37" spans="1:13" x14ac:dyDescent="0.25">
      <c r="A37" s="371">
        <v>1935</v>
      </c>
      <c r="B37" s="437" t="s">
        <v>243</v>
      </c>
      <c r="C37" s="405">
        <v>4000</v>
      </c>
      <c r="D37" s="432">
        <v>10</v>
      </c>
      <c r="E37" s="436">
        <v>0.1</v>
      </c>
      <c r="F37" s="453"/>
      <c r="G37" s="435">
        <v>200</v>
      </c>
      <c r="H37" s="405">
        <v>200</v>
      </c>
      <c r="I37" s="454">
        <v>0</v>
      </c>
      <c r="J37" s="455">
        <v>400</v>
      </c>
      <c r="K37" s="1"/>
      <c r="L37" s="1"/>
      <c r="M37" s="1"/>
    </row>
    <row r="38" spans="1:13" x14ac:dyDescent="0.25">
      <c r="A38" s="371">
        <v>1940</v>
      </c>
      <c r="B38" s="437" t="s">
        <v>222</v>
      </c>
      <c r="C38" s="405">
        <v>75000</v>
      </c>
      <c r="D38" s="432">
        <v>10</v>
      </c>
      <c r="E38" s="436">
        <v>0.1</v>
      </c>
      <c r="F38" s="453"/>
      <c r="G38" s="435">
        <v>83220.736499999926</v>
      </c>
      <c r="H38" s="405">
        <v>83220.91</v>
      </c>
      <c r="I38" s="454">
        <v>-0.17350000007718336</v>
      </c>
      <c r="J38" s="455">
        <v>86970.736499999926</v>
      </c>
      <c r="K38" s="1"/>
      <c r="L38" s="1"/>
      <c r="M38" s="1"/>
    </row>
    <row r="39" spans="1:13" x14ac:dyDescent="0.25">
      <c r="A39" s="371">
        <v>1945</v>
      </c>
      <c r="B39" s="437" t="s">
        <v>223</v>
      </c>
      <c r="C39" s="405">
        <v>0</v>
      </c>
      <c r="D39" s="432">
        <v>10</v>
      </c>
      <c r="E39" s="436">
        <v>0.1</v>
      </c>
      <c r="F39" s="453"/>
      <c r="G39" s="435">
        <v>10828.106999999996</v>
      </c>
      <c r="H39" s="405">
        <v>10828</v>
      </c>
      <c r="I39" s="454">
        <v>0.10699999999633292</v>
      </c>
      <c r="J39" s="455">
        <v>10828.106999999996</v>
      </c>
      <c r="K39" s="1"/>
      <c r="L39" s="1"/>
      <c r="M39" s="1"/>
    </row>
    <row r="40" spans="1:13" x14ac:dyDescent="0.25">
      <c r="A40" s="371">
        <v>1955</v>
      </c>
      <c r="B40" s="437" t="s">
        <v>224</v>
      </c>
      <c r="C40" s="405">
        <v>8412.81</v>
      </c>
      <c r="D40" s="432">
        <v>10</v>
      </c>
      <c r="E40" s="436">
        <v>0.1</v>
      </c>
      <c r="F40" s="453"/>
      <c r="G40" s="435">
        <v>44414.722500000025</v>
      </c>
      <c r="H40" s="405">
        <v>44414.640500000001</v>
      </c>
      <c r="I40" s="454">
        <v>8.2000000023981556E-2</v>
      </c>
      <c r="J40" s="455">
        <v>44835.363000000027</v>
      </c>
      <c r="K40" s="1"/>
      <c r="L40" s="1"/>
      <c r="M40" s="1"/>
    </row>
    <row r="41" spans="1:13" x14ac:dyDescent="0.25">
      <c r="A41" s="371">
        <v>1960</v>
      </c>
      <c r="B41" s="437" t="s">
        <v>225</v>
      </c>
      <c r="C41" s="405">
        <v>0</v>
      </c>
      <c r="D41" s="432">
        <v>10</v>
      </c>
      <c r="E41" s="436">
        <v>0.1</v>
      </c>
      <c r="F41" s="453"/>
      <c r="G41" s="435">
        <v>1593</v>
      </c>
      <c r="H41" s="405">
        <v>1593</v>
      </c>
      <c r="I41" s="454">
        <v>0</v>
      </c>
      <c r="J41" s="455">
        <v>1593</v>
      </c>
      <c r="K41" s="1"/>
      <c r="L41" s="1"/>
      <c r="M41" s="1"/>
    </row>
    <row r="42" spans="1:13" x14ac:dyDescent="0.25">
      <c r="A42" s="371">
        <v>1980</v>
      </c>
      <c r="B42" s="437" t="s">
        <v>231</v>
      </c>
      <c r="C42" s="405">
        <v>0</v>
      </c>
      <c r="D42" s="432">
        <v>20</v>
      </c>
      <c r="E42" s="436">
        <v>0.05</v>
      </c>
      <c r="F42" s="453"/>
      <c r="G42" s="435">
        <v>250.00000000000003</v>
      </c>
      <c r="H42" s="405">
        <v>250</v>
      </c>
      <c r="I42" s="454">
        <v>2.8421709430404007E-14</v>
      </c>
      <c r="J42" s="455">
        <v>250.00000000000003</v>
      </c>
      <c r="K42" s="1"/>
      <c r="L42" s="1"/>
      <c r="M42" s="1"/>
    </row>
    <row r="43" spans="1:13" x14ac:dyDescent="0.25">
      <c r="A43" s="175">
        <v>1995</v>
      </c>
      <c r="B43" s="438" t="s">
        <v>226</v>
      </c>
      <c r="C43" s="405">
        <v>-91000</v>
      </c>
      <c r="D43" s="432"/>
      <c r="E43" s="436">
        <v>0</v>
      </c>
      <c r="F43" s="453"/>
      <c r="G43" s="435">
        <v>-18128</v>
      </c>
      <c r="H43" s="405">
        <v>-18127.72</v>
      </c>
      <c r="I43" s="454">
        <v>-0.27999999999883585</v>
      </c>
      <c r="J43" s="455">
        <v>18128</v>
      </c>
      <c r="K43" s="1"/>
      <c r="L43" s="1"/>
      <c r="M43" s="1"/>
    </row>
    <row r="44" spans="1:13" ht="15.75" thickBot="1" x14ac:dyDescent="0.3">
      <c r="A44" s="439"/>
      <c r="B44" s="440"/>
      <c r="C44" s="405"/>
      <c r="D44" s="456"/>
      <c r="E44" s="457">
        <v>0</v>
      </c>
      <c r="F44" s="442"/>
      <c r="G44" s="435">
        <v>0</v>
      </c>
      <c r="H44" s="405"/>
      <c r="I44" s="454">
        <v>0</v>
      </c>
      <c r="J44" s="458"/>
      <c r="K44" s="1"/>
      <c r="L44" s="1"/>
      <c r="M44" s="1"/>
    </row>
    <row r="45" spans="1:13" ht="16.5" thickTop="1" thickBot="1" x14ac:dyDescent="0.3">
      <c r="A45" s="443"/>
      <c r="B45" s="459" t="s">
        <v>102</v>
      </c>
      <c r="C45" s="460">
        <v>8717338.3900000006</v>
      </c>
      <c r="D45" s="461"/>
      <c r="E45" s="461"/>
      <c r="F45" s="460">
        <v>0</v>
      </c>
      <c r="G45" s="460">
        <v>3456789.3766249991</v>
      </c>
      <c r="H45" s="460">
        <v>3456790.0198666668</v>
      </c>
      <c r="I45" s="454">
        <v>-0.64324166750427025</v>
      </c>
      <c r="J45" s="462">
        <v>3665937.6964916657</v>
      </c>
      <c r="K45" s="1"/>
      <c r="L45" s="1"/>
      <c r="M45" s="1"/>
    </row>
    <row r="46" spans="1:13" x14ac:dyDescent="0.25">
      <c r="A46" s="463"/>
      <c r="B46" s="392" t="s">
        <v>399</v>
      </c>
      <c r="C46" s="464"/>
      <c r="D46" s="465"/>
      <c r="E46" s="465"/>
      <c r="F46" s="466"/>
      <c r="G46" s="467">
        <v>445904</v>
      </c>
      <c r="H46" s="468">
        <v>445904</v>
      </c>
      <c r="I46" s="469"/>
      <c r="J46" s="1"/>
      <c r="K46" s="1"/>
      <c r="L46" s="1"/>
      <c r="M46" s="1"/>
    </row>
    <row r="47" spans="1:13" ht="15.75" thickBot="1" x14ac:dyDescent="0.3">
      <c r="A47" s="463"/>
      <c r="B47" s="1122" t="s">
        <v>434</v>
      </c>
      <c r="C47" s="1123"/>
      <c r="D47" s="1123"/>
      <c r="E47" s="1123"/>
      <c r="F47" s="470"/>
      <c r="G47" s="471">
        <v>3902693.3766249991</v>
      </c>
      <c r="H47" s="472">
        <v>3902694.0198666668</v>
      </c>
      <c r="I47" s="473"/>
      <c r="J47" s="474"/>
      <c r="K47" s="475"/>
      <c r="L47" s="1"/>
      <c r="M47" s="1"/>
    </row>
    <row r="48" spans="1:13" x14ac:dyDescent="0.25">
      <c r="A48" s="1"/>
      <c r="B48" s="1"/>
      <c r="C48" s="1"/>
      <c r="D48" s="1"/>
      <c r="E48" s="1"/>
      <c r="F48" s="1"/>
      <c r="G48" s="1"/>
      <c r="H48" s="1"/>
      <c r="I48" s="1"/>
      <c r="J48" s="1"/>
      <c r="K48" s="1"/>
      <c r="L48" s="1"/>
      <c r="M48" s="1"/>
    </row>
  </sheetData>
  <mergeCells count="7">
    <mergeCell ref="B47:E47"/>
    <mergeCell ref="A9:K9"/>
    <mergeCell ref="A10:K10"/>
    <mergeCell ref="A11:M11"/>
    <mergeCell ref="A14:A15"/>
    <mergeCell ref="B14:B15"/>
    <mergeCell ref="H14:H15"/>
  </mergeCells>
  <dataValidations count="1">
    <dataValidation allowBlank="1" showInputMessage="1" showErrorMessage="1" promptTitle="Date Format" prompt="E.g:  &quot;August 1, 2011&quot;" sqref="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7"/>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8"/>
  <sheetViews>
    <sheetView showGridLines="0" workbookViewId="0">
      <selection activeCell="L13" sqref="L13"/>
    </sheetView>
  </sheetViews>
  <sheetFormatPr defaultRowHeight="15" x14ac:dyDescent="0.25"/>
  <cols>
    <col min="1" max="1" width="1.7109375" customWidth="1"/>
    <col min="3" max="3" width="40.28515625" bestFit="1" customWidth="1"/>
    <col min="4" max="4" width="12.28515625" customWidth="1"/>
    <col min="5" max="5" width="10.140625" customWidth="1"/>
    <col min="6" max="7" width="12.28515625" customWidth="1"/>
    <col min="8" max="9" width="15.7109375" customWidth="1"/>
    <col min="10" max="10" width="12.7109375" customWidth="1"/>
    <col min="11" max="11" width="14.28515625" customWidth="1"/>
    <col min="12" max="12" width="14.42578125" customWidth="1"/>
  </cols>
  <sheetData>
    <row r="1" spans="2:14" s="1" customFormat="1" ht="12.75" customHeight="1" x14ac:dyDescent="0.2">
      <c r="J1" s="56" t="s">
        <v>103</v>
      </c>
      <c r="K1" s="57" t="s">
        <v>465</v>
      </c>
    </row>
    <row r="2" spans="2:14" s="1" customFormat="1" ht="12.75" customHeight="1" x14ac:dyDescent="0.2">
      <c r="J2" s="56" t="s">
        <v>104</v>
      </c>
      <c r="K2" s="58">
        <v>4</v>
      </c>
    </row>
    <row r="3" spans="2:14" s="1" customFormat="1" ht="12.75" customHeight="1" x14ac:dyDescent="0.2">
      <c r="J3" s="56" t="s">
        <v>105</v>
      </c>
      <c r="K3" s="58">
        <v>11</v>
      </c>
    </row>
    <row r="4" spans="2:14" s="1" customFormat="1" ht="12.75" customHeight="1" x14ac:dyDescent="0.2">
      <c r="J4" s="56" t="s">
        <v>106</v>
      </c>
      <c r="K4" s="58">
        <v>2</v>
      </c>
    </row>
    <row r="5" spans="2:14" s="1" customFormat="1" ht="12.75" customHeight="1" x14ac:dyDescent="0.2">
      <c r="J5" s="56" t="s">
        <v>107</v>
      </c>
      <c r="K5" s="59"/>
    </row>
    <row r="6" spans="2:14" s="1" customFormat="1" ht="12.75" customHeight="1" x14ac:dyDescent="0.2">
      <c r="J6" s="56"/>
      <c r="K6" s="57"/>
    </row>
    <row r="7" spans="2:14" s="1" customFormat="1" ht="12.75" customHeight="1" x14ac:dyDescent="0.2">
      <c r="J7" s="56" t="s">
        <v>108</v>
      </c>
      <c r="K7" s="525">
        <v>41771</v>
      </c>
    </row>
    <row r="8" spans="2:14" ht="12.75" customHeight="1" x14ac:dyDescent="0.25">
      <c r="B8" s="1"/>
      <c r="C8" s="1"/>
      <c r="D8" s="1"/>
      <c r="E8" s="1"/>
      <c r="F8" s="1"/>
      <c r="G8" s="1"/>
      <c r="H8" s="1"/>
      <c r="I8" s="1"/>
      <c r="J8" s="1"/>
      <c r="K8" s="1"/>
      <c r="L8" s="1"/>
      <c r="M8" s="1"/>
      <c r="N8" s="1"/>
    </row>
    <row r="9" spans="2:14" ht="18" customHeight="1" x14ac:dyDescent="0.25">
      <c r="B9" s="1124" t="s">
        <v>426</v>
      </c>
      <c r="C9" s="1124"/>
      <c r="D9" s="1124"/>
      <c r="E9" s="1124"/>
      <c r="F9" s="1124"/>
      <c r="G9" s="1124"/>
      <c r="H9" s="1124"/>
      <c r="I9" s="1124"/>
      <c r="J9" s="1124"/>
      <c r="K9" s="476"/>
      <c r="L9" s="476"/>
      <c r="M9" s="1"/>
      <c r="N9" s="1"/>
    </row>
    <row r="10" spans="2:14" ht="18" customHeight="1" x14ac:dyDescent="0.25">
      <c r="B10" s="1124" t="s">
        <v>376</v>
      </c>
      <c r="C10" s="1124"/>
      <c r="D10" s="1124"/>
      <c r="E10" s="1124"/>
      <c r="F10" s="1124"/>
      <c r="G10" s="1124"/>
      <c r="H10" s="1124"/>
      <c r="I10" s="1124"/>
      <c r="J10" s="1124"/>
      <c r="K10" s="476"/>
      <c r="L10" s="476"/>
      <c r="M10" s="1"/>
      <c r="N10" s="1"/>
    </row>
    <row r="11" spans="2:14" x14ac:dyDescent="0.25">
      <c r="B11" s="1113" t="s">
        <v>409</v>
      </c>
      <c r="C11" s="1113"/>
      <c r="D11" s="1113"/>
      <c r="E11" s="1113"/>
      <c r="F11" s="1113"/>
      <c r="G11" s="1113"/>
      <c r="H11" s="1113"/>
      <c r="I11" s="1113"/>
      <c r="J11" s="1113"/>
      <c r="K11" s="477"/>
      <c r="L11" s="477"/>
      <c r="M11" s="477"/>
      <c r="N11" s="477"/>
    </row>
    <row r="12" spans="2:14" ht="18" x14ac:dyDescent="0.25">
      <c r="B12" s="410"/>
      <c r="C12" s="410"/>
      <c r="D12" s="449" t="s">
        <v>401</v>
      </c>
      <c r="E12" s="412">
        <v>2015</v>
      </c>
      <c r="F12" s="421" t="s">
        <v>411</v>
      </c>
      <c r="G12" s="421"/>
      <c r="H12" s="410"/>
      <c r="I12" s="410"/>
      <c r="J12" s="410"/>
      <c r="K12" s="1"/>
      <c r="L12" s="1"/>
      <c r="M12" s="1"/>
      <c r="N12" s="1"/>
    </row>
    <row r="13" spans="2:14" ht="15.75" thickBot="1" x14ac:dyDescent="0.3">
      <c r="B13" s="1"/>
      <c r="C13" s="1"/>
      <c r="D13" s="1"/>
      <c r="E13" s="1"/>
      <c r="F13" s="1"/>
      <c r="G13" s="1"/>
      <c r="H13" s="1"/>
      <c r="I13" s="1"/>
      <c r="J13" s="1"/>
      <c r="K13" s="1"/>
      <c r="L13" s="1"/>
      <c r="M13" s="1"/>
      <c r="N13" s="1"/>
    </row>
    <row r="14" spans="2:14" ht="51" x14ac:dyDescent="0.25">
      <c r="B14" s="1115" t="s">
        <v>377</v>
      </c>
      <c r="C14" s="1117" t="s">
        <v>246</v>
      </c>
      <c r="D14" s="360" t="s">
        <v>381</v>
      </c>
      <c r="E14" s="360" t="s">
        <v>427</v>
      </c>
      <c r="F14" s="360" t="s">
        <v>412</v>
      </c>
      <c r="G14" s="1119" t="s">
        <v>436</v>
      </c>
      <c r="H14" s="423" t="s">
        <v>445</v>
      </c>
      <c r="I14" s="1119" t="s">
        <v>437</v>
      </c>
      <c r="J14" s="423" t="s">
        <v>443</v>
      </c>
      <c r="K14" s="1"/>
      <c r="L14" s="1"/>
      <c r="M14" s="1"/>
      <c r="N14" s="1"/>
    </row>
    <row r="15" spans="2:14" ht="52.5" thickBot="1" x14ac:dyDescent="0.3">
      <c r="B15" s="1116"/>
      <c r="C15" s="1118"/>
      <c r="D15" s="424" t="s">
        <v>392</v>
      </c>
      <c r="E15" s="424" t="s">
        <v>394</v>
      </c>
      <c r="F15" s="424" t="s">
        <v>395</v>
      </c>
      <c r="G15" s="1121"/>
      <c r="H15" s="427" t="s">
        <v>438</v>
      </c>
      <c r="I15" s="1120"/>
      <c r="J15" s="429" t="s">
        <v>433</v>
      </c>
      <c r="K15" s="1"/>
      <c r="L15" s="1"/>
      <c r="M15" s="1"/>
      <c r="N15" s="1"/>
    </row>
    <row r="16" spans="2:14" x14ac:dyDescent="0.25">
      <c r="B16" s="431">
        <v>1611</v>
      </c>
      <c r="C16" s="61" t="s">
        <v>65</v>
      </c>
      <c r="D16" s="405">
        <v>96554.77</v>
      </c>
      <c r="E16" s="433">
        <v>5</v>
      </c>
      <c r="F16" s="434">
        <v>0.2</v>
      </c>
      <c r="G16" s="453">
        <v>48951</v>
      </c>
      <c r="H16" s="435">
        <v>167676.54999999999</v>
      </c>
      <c r="I16" s="405">
        <v>167676.41500000004</v>
      </c>
      <c r="J16" s="435">
        <v>0.13499999995110556</v>
      </c>
      <c r="K16" s="1"/>
      <c r="L16" s="1"/>
      <c r="M16" s="1"/>
      <c r="N16" s="1"/>
    </row>
    <row r="17" spans="2:14" x14ac:dyDescent="0.25">
      <c r="B17" s="371" t="s">
        <v>234</v>
      </c>
      <c r="C17" s="372" t="s">
        <v>65</v>
      </c>
      <c r="D17" s="405">
        <v>0</v>
      </c>
      <c r="E17" s="432">
        <v>10</v>
      </c>
      <c r="F17" s="436">
        <v>0.1</v>
      </c>
      <c r="G17" s="453"/>
      <c r="H17" s="435">
        <v>147152.59599999999</v>
      </c>
      <c r="I17" s="405">
        <v>147152</v>
      </c>
      <c r="J17" s="435">
        <v>0.59599999999045394</v>
      </c>
      <c r="K17" s="1"/>
      <c r="L17" s="1"/>
      <c r="M17" s="1"/>
      <c r="N17" s="1"/>
    </row>
    <row r="18" spans="2:14" x14ac:dyDescent="0.25">
      <c r="B18" s="371">
        <v>1612</v>
      </c>
      <c r="C18" s="372" t="s">
        <v>207</v>
      </c>
      <c r="D18" s="405">
        <v>153485.70000000001</v>
      </c>
      <c r="E18" s="432">
        <v>40</v>
      </c>
      <c r="F18" s="436">
        <v>2.5000000000000001E-2</v>
      </c>
      <c r="G18" s="453"/>
      <c r="H18" s="435">
        <v>525268.66950000008</v>
      </c>
      <c r="I18" s="405">
        <v>525270.74424999999</v>
      </c>
      <c r="J18" s="435">
        <v>-2.0747499999124557</v>
      </c>
      <c r="K18" s="1"/>
      <c r="L18" s="1"/>
      <c r="M18" s="1"/>
      <c r="N18" s="1"/>
    </row>
    <row r="19" spans="2:14" x14ac:dyDescent="0.25">
      <c r="B19" s="371">
        <v>1808</v>
      </c>
      <c r="C19" s="437" t="s">
        <v>209</v>
      </c>
      <c r="D19" s="405">
        <v>0</v>
      </c>
      <c r="E19" s="432">
        <v>50</v>
      </c>
      <c r="F19" s="436">
        <v>0.02</v>
      </c>
      <c r="G19" s="453"/>
      <c r="H19" s="435">
        <v>26937.227200000001</v>
      </c>
      <c r="I19" s="405">
        <v>26937</v>
      </c>
      <c r="J19" s="435">
        <v>0.22720000000117579</v>
      </c>
      <c r="K19" s="1"/>
      <c r="L19" s="1"/>
      <c r="M19" s="1"/>
      <c r="N19" s="1"/>
    </row>
    <row r="20" spans="2:14" x14ac:dyDescent="0.25">
      <c r="B20" s="371" t="s">
        <v>235</v>
      </c>
      <c r="C20" s="437" t="s">
        <v>209</v>
      </c>
      <c r="D20" s="405">
        <v>23855.33</v>
      </c>
      <c r="E20" s="432">
        <v>25</v>
      </c>
      <c r="F20" s="436">
        <v>0.04</v>
      </c>
      <c r="G20" s="453"/>
      <c r="H20" s="435">
        <v>10945.106599999999</v>
      </c>
      <c r="I20" s="405">
        <v>10944.106599999999</v>
      </c>
      <c r="J20" s="435">
        <v>1</v>
      </c>
      <c r="K20" s="1"/>
      <c r="L20" s="1"/>
      <c r="M20" s="1"/>
      <c r="N20" s="1"/>
    </row>
    <row r="21" spans="2:14" x14ac:dyDescent="0.25">
      <c r="B21" s="371">
        <v>1820</v>
      </c>
      <c r="C21" s="437" t="s">
        <v>210</v>
      </c>
      <c r="D21" s="405">
        <v>996819.54</v>
      </c>
      <c r="E21" s="432">
        <v>50</v>
      </c>
      <c r="F21" s="436">
        <v>0.02</v>
      </c>
      <c r="G21" s="453"/>
      <c r="H21" s="435">
        <v>154122.66880000001</v>
      </c>
      <c r="I21" s="405">
        <v>154120.44879999998</v>
      </c>
      <c r="J21" s="435">
        <v>2.220000000030268</v>
      </c>
      <c r="K21" s="1"/>
      <c r="L21" s="1"/>
      <c r="M21" s="1"/>
      <c r="N21" s="1"/>
    </row>
    <row r="22" spans="2:14" x14ac:dyDescent="0.25">
      <c r="B22" s="371" t="s">
        <v>236</v>
      </c>
      <c r="C22" s="437" t="s">
        <v>210</v>
      </c>
      <c r="D22" s="405">
        <v>163000</v>
      </c>
      <c r="E22" s="432">
        <v>40</v>
      </c>
      <c r="F22" s="436">
        <v>2.5000000000000001E-2</v>
      </c>
      <c r="G22" s="453"/>
      <c r="H22" s="435">
        <v>35750.00275</v>
      </c>
      <c r="I22" s="405">
        <v>35750.00275</v>
      </c>
      <c r="J22" s="435">
        <v>0</v>
      </c>
      <c r="K22" s="1"/>
      <c r="L22" s="1"/>
      <c r="M22" s="1"/>
      <c r="N22" s="1"/>
    </row>
    <row r="23" spans="2:14" x14ac:dyDescent="0.25">
      <c r="B23" s="371">
        <v>1830</v>
      </c>
      <c r="C23" s="437" t="s">
        <v>211</v>
      </c>
      <c r="D23" s="405">
        <v>3194717.71</v>
      </c>
      <c r="E23" s="432">
        <v>45</v>
      </c>
      <c r="F23" s="436">
        <v>2.2222222222222223E-2</v>
      </c>
      <c r="G23" s="453"/>
      <c r="H23" s="435">
        <v>923506.05244444462</v>
      </c>
      <c r="I23" s="405">
        <v>923499.83900000004</v>
      </c>
      <c r="J23" s="435">
        <v>6.2134444445837289</v>
      </c>
      <c r="K23" s="1"/>
      <c r="L23" s="1"/>
      <c r="M23" s="1"/>
      <c r="N23" s="1"/>
    </row>
    <row r="24" spans="2:14" x14ac:dyDescent="0.25">
      <c r="B24" s="371">
        <v>1835</v>
      </c>
      <c r="C24" s="437" t="s">
        <v>212</v>
      </c>
      <c r="D24" s="405">
        <v>3214544.0300000003</v>
      </c>
      <c r="E24" s="432">
        <v>45</v>
      </c>
      <c r="F24" s="436">
        <v>2.2222222222222223E-2</v>
      </c>
      <c r="G24" s="453"/>
      <c r="H24" s="435">
        <v>464923.9975555545</v>
      </c>
      <c r="I24" s="405">
        <v>464921.44766666665</v>
      </c>
      <c r="J24" s="435">
        <v>2.549888887850102</v>
      </c>
      <c r="K24" s="1"/>
      <c r="L24" s="1"/>
      <c r="M24" s="1"/>
      <c r="N24" s="1"/>
    </row>
    <row r="25" spans="2:14" x14ac:dyDescent="0.25">
      <c r="B25" s="371">
        <v>1845</v>
      </c>
      <c r="C25" s="437" t="s">
        <v>213</v>
      </c>
      <c r="D25" s="405">
        <v>0</v>
      </c>
      <c r="E25" s="432">
        <v>40</v>
      </c>
      <c r="F25" s="436">
        <v>2.5000000000000001E-2</v>
      </c>
      <c r="G25" s="453"/>
      <c r="H25" s="435">
        <v>30453.660374999981</v>
      </c>
      <c r="I25" s="405">
        <v>30457</v>
      </c>
      <c r="J25" s="435">
        <v>-3.3396250000187138</v>
      </c>
      <c r="K25" s="1"/>
      <c r="L25" s="1"/>
      <c r="M25" s="1"/>
      <c r="N25" s="1"/>
    </row>
    <row r="26" spans="2:14" x14ac:dyDescent="0.25">
      <c r="B26" s="371">
        <v>1850</v>
      </c>
      <c r="C26" s="437" t="s">
        <v>214</v>
      </c>
      <c r="D26" s="405">
        <v>262646.76</v>
      </c>
      <c r="E26" s="432">
        <v>40</v>
      </c>
      <c r="F26" s="436">
        <v>2.5000000000000001E-2</v>
      </c>
      <c r="G26" s="453"/>
      <c r="H26" s="435">
        <v>182281.46075000014</v>
      </c>
      <c r="I26" s="405">
        <v>182289.59275000001</v>
      </c>
      <c r="J26" s="435">
        <v>-8.1319999998668209</v>
      </c>
      <c r="K26" s="1"/>
      <c r="L26" s="1"/>
      <c r="M26" s="1"/>
      <c r="N26" s="1"/>
    </row>
    <row r="27" spans="2:14" x14ac:dyDescent="0.25">
      <c r="B27" s="371">
        <v>1855</v>
      </c>
      <c r="C27" s="377" t="s">
        <v>215</v>
      </c>
      <c r="D27" s="405">
        <v>0</v>
      </c>
      <c r="E27" s="432">
        <v>40</v>
      </c>
      <c r="F27" s="436">
        <v>2.5000000000000001E-2</v>
      </c>
      <c r="G27" s="453"/>
      <c r="H27" s="435">
        <v>41006</v>
      </c>
      <c r="I27" s="405">
        <v>41003</v>
      </c>
      <c r="J27" s="435">
        <v>3</v>
      </c>
      <c r="K27" s="1"/>
      <c r="L27" s="1"/>
      <c r="M27" s="1"/>
      <c r="N27" s="1"/>
    </row>
    <row r="28" spans="2:14" x14ac:dyDescent="0.25">
      <c r="B28" s="371">
        <v>1860</v>
      </c>
      <c r="C28" s="437" t="s">
        <v>216</v>
      </c>
      <c r="D28" s="405">
        <v>0</v>
      </c>
      <c r="E28" s="432">
        <v>25</v>
      </c>
      <c r="F28" s="436">
        <v>0.04</v>
      </c>
      <c r="G28" s="453">
        <v>25443</v>
      </c>
      <c r="H28" s="435">
        <v>21463.523600000015</v>
      </c>
      <c r="I28" s="405">
        <v>21464</v>
      </c>
      <c r="J28" s="435">
        <v>-0.47639999998500571</v>
      </c>
      <c r="K28" s="1"/>
      <c r="L28" s="1"/>
      <c r="M28" s="1"/>
      <c r="N28" s="1"/>
    </row>
    <row r="29" spans="2:14" x14ac:dyDescent="0.25">
      <c r="B29" s="371" t="s">
        <v>237</v>
      </c>
      <c r="C29" s="437" t="s">
        <v>216</v>
      </c>
      <c r="D29" s="405">
        <v>15937.5</v>
      </c>
      <c r="E29" s="432">
        <v>15</v>
      </c>
      <c r="F29" s="436">
        <v>6.6666666666666666E-2</v>
      </c>
      <c r="G29" s="453"/>
      <c r="H29" s="435">
        <v>238004.16399999999</v>
      </c>
      <c r="I29" s="405">
        <v>238002.81666666668</v>
      </c>
      <c r="J29" s="435">
        <v>1.347333333309507</v>
      </c>
      <c r="K29" s="1"/>
      <c r="L29" s="1"/>
      <c r="M29" s="1"/>
      <c r="N29" s="1"/>
    </row>
    <row r="30" spans="2:14" x14ac:dyDescent="0.25">
      <c r="B30" s="371" t="s">
        <v>238</v>
      </c>
      <c r="C30" s="437" t="s">
        <v>216</v>
      </c>
      <c r="D30" s="405">
        <v>15937.5</v>
      </c>
      <c r="E30" s="432">
        <v>30</v>
      </c>
      <c r="F30" s="436">
        <v>3.3333333333333333E-2</v>
      </c>
      <c r="G30" s="453"/>
      <c r="H30" s="435">
        <v>6907.674</v>
      </c>
      <c r="I30" s="405">
        <v>6907.4083333333328</v>
      </c>
      <c r="J30" s="435">
        <v>0.2656666666671299</v>
      </c>
      <c r="K30" s="1"/>
      <c r="L30" s="1"/>
      <c r="M30" s="1"/>
      <c r="N30" s="1"/>
    </row>
    <row r="31" spans="2:14" x14ac:dyDescent="0.25">
      <c r="B31" s="371">
        <v>1865</v>
      </c>
      <c r="C31" s="437" t="s">
        <v>239</v>
      </c>
      <c r="D31" s="405">
        <v>0</v>
      </c>
      <c r="E31" s="432">
        <v>10</v>
      </c>
      <c r="F31" s="436">
        <v>0.1</v>
      </c>
      <c r="G31" s="453"/>
      <c r="H31" s="435">
        <v>19406.3</v>
      </c>
      <c r="I31" s="405">
        <v>19406</v>
      </c>
      <c r="J31" s="435">
        <v>0.2999999999992724</v>
      </c>
      <c r="K31" s="1"/>
      <c r="L31" s="1"/>
      <c r="M31" s="1"/>
      <c r="N31" s="1"/>
    </row>
    <row r="32" spans="2:14" x14ac:dyDescent="0.25">
      <c r="B32" s="371">
        <v>1910</v>
      </c>
      <c r="C32" s="377" t="s">
        <v>240</v>
      </c>
      <c r="D32" s="405">
        <v>3407.9</v>
      </c>
      <c r="E32" s="432"/>
      <c r="F32" s="436">
        <v>0</v>
      </c>
      <c r="G32" s="453"/>
      <c r="H32" s="435">
        <v>926</v>
      </c>
      <c r="I32" s="405">
        <v>925.98749999999995</v>
      </c>
      <c r="J32" s="435">
        <v>1.2500000000045475E-2</v>
      </c>
      <c r="K32" s="1"/>
      <c r="L32" s="1"/>
      <c r="M32" s="1"/>
      <c r="N32" s="1"/>
    </row>
    <row r="33" spans="2:14" x14ac:dyDescent="0.25">
      <c r="B33" s="371">
        <v>1915</v>
      </c>
      <c r="C33" s="437" t="s">
        <v>219</v>
      </c>
      <c r="D33" s="405">
        <v>10691.04</v>
      </c>
      <c r="E33" s="432">
        <v>10</v>
      </c>
      <c r="F33" s="436">
        <v>0.1</v>
      </c>
      <c r="G33" s="453">
        <v>18098</v>
      </c>
      <c r="H33" s="435">
        <v>47243.553499999929</v>
      </c>
      <c r="I33" s="405">
        <v>47243.552000000003</v>
      </c>
      <c r="J33" s="435">
        <v>1.4999999257270247E-3</v>
      </c>
      <c r="K33" s="1"/>
      <c r="L33" s="1"/>
      <c r="M33" s="1"/>
      <c r="N33" s="1"/>
    </row>
    <row r="34" spans="2:14" x14ac:dyDescent="0.25">
      <c r="B34" s="371">
        <v>1920</v>
      </c>
      <c r="C34" s="437" t="s">
        <v>220</v>
      </c>
      <c r="D34" s="405">
        <v>169757.56</v>
      </c>
      <c r="E34" s="432">
        <v>5</v>
      </c>
      <c r="F34" s="436">
        <v>0.2</v>
      </c>
      <c r="G34" s="453">
        <v>10927</v>
      </c>
      <c r="H34" s="435">
        <v>158339.22</v>
      </c>
      <c r="I34" s="405">
        <v>158339.122</v>
      </c>
      <c r="J34" s="435">
        <v>9.7999999998137355E-2</v>
      </c>
      <c r="K34" s="1"/>
      <c r="L34" s="1"/>
      <c r="M34" s="1"/>
      <c r="N34" s="1"/>
    </row>
    <row r="35" spans="2:14" x14ac:dyDescent="0.25">
      <c r="B35" s="371">
        <v>1930</v>
      </c>
      <c r="C35" s="437" t="s">
        <v>221</v>
      </c>
      <c r="D35" s="405">
        <v>150541.76000000001</v>
      </c>
      <c r="E35" s="432">
        <v>5</v>
      </c>
      <c r="F35" s="436">
        <v>0.2</v>
      </c>
      <c r="G35" s="453">
        <v>66419</v>
      </c>
      <c r="H35" s="435">
        <v>137026.67600000001</v>
      </c>
      <c r="I35" s="405">
        <v>137027.17600000001</v>
      </c>
      <c r="J35" s="435">
        <v>-0.5</v>
      </c>
      <c r="K35" s="1"/>
      <c r="L35" s="1"/>
      <c r="M35" s="1"/>
      <c r="N35" s="1"/>
    </row>
    <row r="36" spans="2:14" x14ac:dyDescent="0.25">
      <c r="B36" s="371" t="s">
        <v>241</v>
      </c>
      <c r="C36" s="437" t="s">
        <v>221</v>
      </c>
      <c r="D36" s="405">
        <v>400000</v>
      </c>
      <c r="E36" s="432">
        <v>10</v>
      </c>
      <c r="F36" s="436">
        <v>0.1</v>
      </c>
      <c r="G36" s="453"/>
      <c r="H36" s="435">
        <v>136588.70000000001</v>
      </c>
      <c r="I36" s="405">
        <v>136589</v>
      </c>
      <c r="J36" s="435">
        <v>-0.29999999998835847</v>
      </c>
      <c r="K36" s="1"/>
      <c r="L36" s="1"/>
      <c r="M36" s="1"/>
      <c r="N36" s="1"/>
    </row>
    <row r="37" spans="2:14" x14ac:dyDescent="0.25">
      <c r="B37" s="371">
        <v>1935</v>
      </c>
      <c r="C37" s="437" t="s">
        <v>243</v>
      </c>
      <c r="D37" s="405">
        <v>6815.81</v>
      </c>
      <c r="E37" s="432">
        <v>10</v>
      </c>
      <c r="F37" s="436">
        <v>0.1</v>
      </c>
      <c r="G37" s="453"/>
      <c r="H37" s="435">
        <v>740.79050000000007</v>
      </c>
      <c r="I37" s="405">
        <v>740.79050000000007</v>
      </c>
      <c r="J37" s="435">
        <v>0</v>
      </c>
      <c r="K37" s="1"/>
      <c r="L37" s="478"/>
      <c r="M37" s="1"/>
      <c r="N37" s="1"/>
    </row>
    <row r="38" spans="2:14" x14ac:dyDescent="0.25">
      <c r="B38" s="371">
        <v>1940</v>
      </c>
      <c r="C38" s="437" t="s">
        <v>222</v>
      </c>
      <c r="D38" s="405">
        <v>97359.96</v>
      </c>
      <c r="E38" s="432">
        <v>10</v>
      </c>
      <c r="F38" s="436">
        <v>0.1</v>
      </c>
      <c r="G38" s="453">
        <v>8601</v>
      </c>
      <c r="H38" s="435">
        <v>83237.734499999933</v>
      </c>
      <c r="I38" s="405">
        <v>83237.998000000007</v>
      </c>
      <c r="J38" s="435">
        <v>-0.2635000000736909</v>
      </c>
      <c r="K38" s="1"/>
      <c r="L38" s="478"/>
      <c r="M38" s="1"/>
      <c r="N38" s="1"/>
    </row>
    <row r="39" spans="2:14" x14ac:dyDescent="0.25">
      <c r="B39" s="371">
        <v>1945</v>
      </c>
      <c r="C39" s="437" t="s">
        <v>223</v>
      </c>
      <c r="D39" s="405">
        <v>0</v>
      </c>
      <c r="E39" s="432">
        <v>10</v>
      </c>
      <c r="F39" s="436">
        <v>0.1</v>
      </c>
      <c r="G39" s="453"/>
      <c r="H39" s="435">
        <v>10828.106999999996</v>
      </c>
      <c r="I39" s="405">
        <v>10828</v>
      </c>
      <c r="J39" s="435">
        <v>0.10699999999633292</v>
      </c>
      <c r="K39" s="1"/>
      <c r="L39" s="1"/>
      <c r="M39" s="1"/>
      <c r="N39" s="1"/>
    </row>
    <row r="40" spans="2:14" x14ac:dyDescent="0.25">
      <c r="B40" s="371">
        <v>1955</v>
      </c>
      <c r="C40" s="437" t="s">
        <v>224</v>
      </c>
      <c r="D40" s="405">
        <v>0</v>
      </c>
      <c r="E40" s="432">
        <v>10</v>
      </c>
      <c r="F40" s="436">
        <v>0.1</v>
      </c>
      <c r="G40" s="453">
        <v>136</v>
      </c>
      <c r="H40" s="435">
        <v>44699.363000000027</v>
      </c>
      <c r="I40" s="405">
        <v>44699.281000000003</v>
      </c>
      <c r="J40" s="435">
        <v>8.2000000023981556E-2</v>
      </c>
      <c r="K40" s="1"/>
      <c r="L40" s="1"/>
      <c r="M40" s="1"/>
      <c r="N40" s="1"/>
    </row>
    <row r="41" spans="2:14" x14ac:dyDescent="0.25">
      <c r="B41" s="371">
        <v>1960</v>
      </c>
      <c r="C41" s="437" t="s">
        <v>225</v>
      </c>
      <c r="D41" s="405">
        <v>0</v>
      </c>
      <c r="E41" s="432">
        <v>10</v>
      </c>
      <c r="F41" s="436">
        <v>0.1</v>
      </c>
      <c r="G41" s="453"/>
      <c r="H41" s="435">
        <v>1593</v>
      </c>
      <c r="I41" s="405">
        <v>1594</v>
      </c>
      <c r="J41" s="435">
        <v>-1</v>
      </c>
      <c r="K41" s="1"/>
      <c r="L41" s="1"/>
      <c r="M41" s="1"/>
      <c r="N41" s="1"/>
    </row>
    <row r="42" spans="2:14" x14ac:dyDescent="0.25">
      <c r="B42" s="371">
        <v>1980</v>
      </c>
      <c r="C42" s="437" t="s">
        <v>231</v>
      </c>
      <c r="D42" s="405">
        <v>0</v>
      </c>
      <c r="E42" s="432">
        <v>20</v>
      </c>
      <c r="F42" s="436">
        <v>0.05</v>
      </c>
      <c r="G42" s="453"/>
      <c r="H42" s="435">
        <v>250.00000000000003</v>
      </c>
      <c r="I42" s="405">
        <v>249</v>
      </c>
      <c r="J42" s="435">
        <v>1.0000000000000284</v>
      </c>
      <c r="K42" s="1"/>
      <c r="L42" s="1"/>
      <c r="M42" s="1"/>
      <c r="N42" s="1"/>
    </row>
    <row r="43" spans="2:14" x14ac:dyDescent="0.25">
      <c r="B43" s="175">
        <v>1995</v>
      </c>
      <c r="C43" s="438" t="s">
        <v>226</v>
      </c>
      <c r="D43" s="405">
        <v>-100000</v>
      </c>
      <c r="E43" s="432"/>
      <c r="F43" s="436">
        <v>0</v>
      </c>
      <c r="G43" s="453"/>
      <c r="H43" s="435">
        <v>-20553</v>
      </c>
      <c r="I43" s="405">
        <v>-20553</v>
      </c>
      <c r="J43" s="435">
        <v>0</v>
      </c>
      <c r="K43" s="1"/>
      <c r="L43" s="1"/>
      <c r="M43" s="1"/>
      <c r="N43" s="1"/>
    </row>
    <row r="44" spans="2:14" ht="15.75" thickBot="1" x14ac:dyDescent="0.3">
      <c r="B44" s="439"/>
      <c r="C44" s="440"/>
      <c r="D44" s="405"/>
      <c r="E44" s="456"/>
      <c r="F44" s="457">
        <v>0</v>
      </c>
      <c r="G44" s="442"/>
      <c r="H44" s="435">
        <v>0</v>
      </c>
      <c r="I44" s="405"/>
      <c r="J44" s="435">
        <v>0</v>
      </c>
      <c r="K44" s="1"/>
      <c r="L44" s="1"/>
      <c r="M44" s="1"/>
      <c r="N44" s="1"/>
    </row>
    <row r="45" spans="2:14" ht="16.5" thickTop="1" thickBot="1" x14ac:dyDescent="0.3">
      <c r="B45" s="443"/>
      <c r="C45" s="459" t="s">
        <v>102</v>
      </c>
      <c r="D45" s="460">
        <v>8876072.870000001</v>
      </c>
      <c r="E45" s="461"/>
      <c r="F45" s="461"/>
      <c r="G45" s="460">
        <v>178575</v>
      </c>
      <c r="H45" s="460">
        <v>3596725.7980749989</v>
      </c>
      <c r="I45" s="460">
        <v>3596722.7288166666</v>
      </c>
      <c r="J45" s="435">
        <v>3.0692583324819509</v>
      </c>
      <c r="K45" s="1"/>
      <c r="L45" s="1"/>
      <c r="M45" s="1"/>
      <c r="N45" s="1"/>
    </row>
    <row r="46" spans="2:14" x14ac:dyDescent="0.25">
      <c r="B46" s="463"/>
      <c r="C46" s="392" t="s">
        <v>399</v>
      </c>
      <c r="D46" s="464"/>
      <c r="E46" s="465"/>
      <c r="F46" s="465"/>
      <c r="G46" s="466"/>
      <c r="H46" s="467">
        <v>350286</v>
      </c>
      <c r="I46" s="468">
        <v>350286</v>
      </c>
      <c r="J46" s="469"/>
      <c r="K46" s="1"/>
      <c r="L46" s="1"/>
      <c r="M46" s="1"/>
      <c r="N46" s="1"/>
    </row>
    <row r="47" spans="2:14" ht="15.75" thickBot="1" x14ac:dyDescent="0.3">
      <c r="B47" s="463"/>
      <c r="C47" s="1122" t="s">
        <v>434</v>
      </c>
      <c r="D47" s="1123"/>
      <c r="E47" s="1123"/>
      <c r="F47" s="1123"/>
      <c r="G47" s="470"/>
      <c r="H47" s="471">
        <v>3947011.7980749989</v>
      </c>
      <c r="I47" s="472">
        <v>3947008.7288166666</v>
      </c>
      <c r="J47" s="473"/>
      <c r="K47" s="474"/>
      <c r="L47" s="475"/>
      <c r="M47" s="1"/>
      <c r="N47" s="1"/>
    </row>
    <row r="48" spans="2:14" x14ac:dyDescent="0.25">
      <c r="B48" s="1"/>
      <c r="C48" s="1"/>
      <c r="D48" s="1"/>
      <c r="E48" s="1"/>
      <c r="F48" s="1"/>
      <c r="G48" s="1"/>
      <c r="H48" s="1"/>
      <c r="I48" s="1"/>
      <c r="J48" s="1"/>
      <c r="K48" s="1"/>
      <c r="L48" s="1"/>
      <c r="M48" s="1"/>
      <c r="N48" s="1"/>
    </row>
  </sheetData>
  <mergeCells count="8">
    <mergeCell ref="C47:F47"/>
    <mergeCell ref="B9:J9"/>
    <mergeCell ref="B10:J10"/>
    <mergeCell ref="B11:J11"/>
    <mergeCell ref="B14:B15"/>
    <mergeCell ref="C14:C15"/>
    <mergeCell ref="G14:G15"/>
    <mergeCell ref="I14:I15"/>
  </mergeCells>
  <dataValidations count="1">
    <dataValidation allowBlank="1" showInputMessage="1" showErrorMessage="1" promptTitle="Date Format" prompt="E.g:  &quot;August 1, 2011&quot;" sqref="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K7"/>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topLeftCell="E1" workbookViewId="0">
      <selection activeCell="N4" sqref="N4"/>
    </sheetView>
  </sheetViews>
  <sheetFormatPr defaultRowHeight="15" x14ac:dyDescent="0.25"/>
  <cols>
    <col min="1" max="1" width="1.28515625" customWidth="1"/>
    <col min="2" max="2" width="5" customWidth="1"/>
    <col min="3" max="3" width="62" customWidth="1"/>
    <col min="4" max="4" width="12.7109375" bestFit="1" customWidth="1"/>
    <col min="5" max="5" width="1.7109375" customWidth="1"/>
    <col min="6" max="8" width="15.7109375" customWidth="1"/>
    <col min="9" max="9" width="17.85546875" bestFit="1" customWidth="1"/>
    <col min="10" max="10" width="18.5703125" bestFit="1" customWidth="1"/>
    <col min="11" max="13" width="15.7109375" customWidth="1"/>
    <col min="14" max="14" width="20" customWidth="1"/>
  </cols>
  <sheetData>
    <row r="1" spans="2:14" s="1" customFormat="1" ht="12.75" x14ac:dyDescent="0.2">
      <c r="F1" s="114"/>
      <c r="K1" s="56"/>
      <c r="M1" s="56" t="s">
        <v>103</v>
      </c>
      <c r="N1" s="57" t="s">
        <v>465</v>
      </c>
    </row>
    <row r="2" spans="2:14" s="1" customFormat="1" ht="12.75" x14ac:dyDescent="0.2">
      <c r="F2" s="114"/>
      <c r="K2" s="56"/>
      <c r="M2" s="56" t="s">
        <v>104</v>
      </c>
      <c r="N2" s="58">
        <v>2</v>
      </c>
    </row>
    <row r="3" spans="2:14" s="1" customFormat="1" ht="12.75" x14ac:dyDescent="0.2">
      <c r="F3" s="114"/>
      <c r="K3" s="56"/>
      <c r="M3" s="56" t="s">
        <v>105</v>
      </c>
      <c r="N3" s="58">
        <v>5</v>
      </c>
    </row>
    <row r="4" spans="2:14" s="1" customFormat="1" ht="12.75" x14ac:dyDescent="0.2">
      <c r="F4" s="114"/>
      <c r="K4" s="56"/>
      <c r="M4" s="56" t="s">
        <v>106</v>
      </c>
      <c r="N4" s="58">
        <v>1</v>
      </c>
    </row>
    <row r="5" spans="2:14" s="1" customFormat="1" ht="12.75" x14ac:dyDescent="0.2">
      <c r="F5" s="114"/>
      <c r="K5" s="56"/>
      <c r="M5" s="56" t="s">
        <v>107</v>
      </c>
      <c r="N5" s="59"/>
    </row>
    <row r="6" spans="2:14" s="1" customFormat="1" ht="12.75" x14ac:dyDescent="0.2">
      <c r="F6" s="114"/>
      <c r="K6" s="56"/>
      <c r="M6" s="56"/>
      <c r="N6" s="57"/>
    </row>
    <row r="7" spans="2:14" s="1" customFormat="1" ht="12.75" x14ac:dyDescent="0.2">
      <c r="F7" s="114"/>
      <c r="K7" s="56"/>
      <c r="M7" s="56" t="s">
        <v>108</v>
      </c>
      <c r="N7" s="525">
        <v>41771</v>
      </c>
    </row>
    <row r="8" spans="2:14" x14ac:dyDescent="0.25">
      <c r="B8" s="1"/>
      <c r="C8" s="1"/>
      <c r="D8" s="1"/>
      <c r="E8" s="1"/>
      <c r="F8" s="1"/>
      <c r="G8" s="1"/>
      <c r="H8" s="1"/>
      <c r="I8" s="1"/>
      <c r="J8" s="1"/>
      <c r="K8" s="1"/>
      <c r="L8" s="1"/>
      <c r="M8" s="1"/>
      <c r="N8" s="1"/>
    </row>
    <row r="9" spans="2:14" ht="18" x14ac:dyDescent="0.25">
      <c r="B9" s="1112" t="s">
        <v>138</v>
      </c>
      <c r="C9" s="1112"/>
      <c r="D9" s="1112"/>
      <c r="E9" s="1112"/>
      <c r="F9" s="1112"/>
      <c r="G9" s="1112"/>
      <c r="H9" s="1112"/>
      <c r="I9" s="1112"/>
      <c r="J9" s="1112"/>
      <c r="K9" s="1112"/>
      <c r="L9" s="1112"/>
      <c r="M9" s="1112"/>
      <c r="N9" s="1112"/>
    </row>
    <row r="10" spans="2:14" ht="18" x14ac:dyDescent="0.25">
      <c r="B10" s="1112" t="s">
        <v>139</v>
      </c>
      <c r="C10" s="1112"/>
      <c r="D10" s="1112"/>
      <c r="E10" s="1112"/>
      <c r="F10" s="1112"/>
      <c r="G10" s="1112"/>
      <c r="H10" s="1112"/>
      <c r="I10" s="1112"/>
      <c r="J10" s="1112"/>
      <c r="K10" s="1112"/>
      <c r="L10" s="1112"/>
      <c r="M10" s="1112"/>
      <c r="N10" s="1112"/>
    </row>
    <row r="11" spans="2:14" x14ac:dyDescent="0.25">
      <c r="B11" s="1"/>
      <c r="C11" s="1"/>
      <c r="D11" s="1"/>
      <c r="E11" s="1"/>
      <c r="F11" s="1"/>
      <c r="G11" s="1"/>
      <c r="H11" s="1"/>
      <c r="I11" s="1"/>
      <c r="J11" s="1"/>
      <c r="K11" s="1"/>
      <c r="L11" s="1"/>
      <c r="M11" s="1"/>
      <c r="N11" s="1"/>
    </row>
    <row r="12" spans="2:14" x14ac:dyDescent="0.25">
      <c r="B12" s="1125" t="s">
        <v>140</v>
      </c>
      <c r="C12" s="1125"/>
      <c r="D12" s="1125"/>
      <c r="E12" s="1125"/>
      <c r="F12" s="1125"/>
      <c r="G12" s="1125"/>
      <c r="H12" s="1125"/>
      <c r="I12" s="1125"/>
      <c r="J12" s="1125"/>
      <c r="K12" s="1125"/>
      <c r="L12" s="1125"/>
      <c r="M12" s="1125"/>
      <c r="N12" s="1125"/>
    </row>
    <row r="13" spans="2:14" ht="15.75" thickBot="1" x14ac:dyDescent="0.3">
      <c r="B13" s="1"/>
      <c r="C13" s="1"/>
      <c r="D13" s="1"/>
      <c r="E13" s="1"/>
      <c r="F13" s="93" t="s">
        <v>141</v>
      </c>
      <c r="G13" s="93" t="s">
        <v>142</v>
      </c>
      <c r="H13" s="93" t="s">
        <v>143</v>
      </c>
      <c r="I13" s="93" t="s">
        <v>144</v>
      </c>
      <c r="J13" s="93" t="s">
        <v>145</v>
      </c>
      <c r="K13" s="93" t="s">
        <v>146</v>
      </c>
      <c r="L13" s="93" t="s">
        <v>147</v>
      </c>
      <c r="M13" s="1"/>
      <c r="N13" s="1"/>
    </row>
    <row r="14" spans="2:14" x14ac:dyDescent="0.25">
      <c r="B14" s="1126" t="s">
        <v>148</v>
      </c>
      <c r="C14" s="1127"/>
      <c r="D14" s="1128"/>
      <c r="E14" s="94"/>
      <c r="F14" s="95" t="s">
        <v>149</v>
      </c>
      <c r="G14" s="95" t="s">
        <v>149</v>
      </c>
      <c r="H14" s="95" t="s">
        <v>149</v>
      </c>
      <c r="I14" s="4" t="s">
        <v>150</v>
      </c>
      <c r="J14" s="4" t="s">
        <v>150</v>
      </c>
      <c r="K14" s="4" t="s">
        <v>151</v>
      </c>
      <c r="L14" s="1135" t="s">
        <v>152</v>
      </c>
      <c r="M14" s="1136"/>
      <c r="N14" s="1137"/>
    </row>
    <row r="15" spans="2:14" x14ac:dyDescent="0.25">
      <c r="B15" s="1129"/>
      <c r="C15" s="1130"/>
      <c r="D15" s="1131"/>
      <c r="E15" s="96"/>
      <c r="F15" s="97" t="s">
        <v>153</v>
      </c>
      <c r="G15" s="97" t="s">
        <v>153</v>
      </c>
      <c r="H15" s="97" t="s">
        <v>153</v>
      </c>
      <c r="I15" s="6" t="s">
        <v>154</v>
      </c>
      <c r="J15" s="6" t="s">
        <v>154</v>
      </c>
      <c r="K15" s="6" t="s">
        <v>155</v>
      </c>
      <c r="L15" s="1138" t="s">
        <v>156</v>
      </c>
      <c r="M15" s="1139"/>
      <c r="N15" s="1140"/>
    </row>
    <row r="16" spans="2:14" ht="15.75" thickBot="1" x14ac:dyDescent="0.3">
      <c r="B16" s="1132"/>
      <c r="C16" s="1133"/>
      <c r="D16" s="1134"/>
      <c r="E16" s="96"/>
      <c r="F16" s="98">
        <v>2013</v>
      </c>
      <c r="G16" s="98">
        <v>2014</v>
      </c>
      <c r="H16" s="98">
        <v>2015</v>
      </c>
      <c r="I16" s="9" t="s">
        <v>157</v>
      </c>
      <c r="J16" s="9" t="s">
        <v>158</v>
      </c>
      <c r="K16" s="9" t="s">
        <v>159</v>
      </c>
      <c r="L16" s="1141" t="s">
        <v>160</v>
      </c>
      <c r="M16" s="1142"/>
      <c r="N16" s="1143"/>
    </row>
    <row r="17" spans="2:14" x14ac:dyDescent="0.25">
      <c r="B17" s="1144" t="s">
        <v>161</v>
      </c>
      <c r="C17" s="1145"/>
      <c r="D17" s="1146"/>
      <c r="E17" s="96"/>
      <c r="F17" s="99"/>
      <c r="G17" s="13"/>
      <c r="H17" s="13"/>
      <c r="I17" s="14">
        <v>0</v>
      </c>
      <c r="J17" s="14">
        <v>0</v>
      </c>
      <c r="K17" s="100"/>
      <c r="L17" s="1147" t="s">
        <v>30</v>
      </c>
      <c r="M17" s="1148"/>
      <c r="N17" s="1149"/>
    </row>
    <row r="18" spans="2:14" x14ac:dyDescent="0.25">
      <c r="B18" s="1150" t="s">
        <v>162</v>
      </c>
      <c r="C18" s="1151"/>
      <c r="D18" s="1152"/>
      <c r="E18" s="96"/>
      <c r="F18" s="13"/>
      <c r="G18" s="13"/>
      <c r="H18" s="13"/>
      <c r="I18" s="14">
        <v>0</v>
      </c>
      <c r="J18" s="14">
        <v>0</v>
      </c>
      <c r="K18" s="100"/>
      <c r="L18" s="1147" t="s">
        <v>30</v>
      </c>
      <c r="M18" s="1148"/>
      <c r="N18" s="1149"/>
    </row>
    <row r="19" spans="2:14" x14ac:dyDescent="0.25">
      <c r="B19" s="1144" t="s">
        <v>163</v>
      </c>
      <c r="C19" s="1145"/>
      <c r="D19" s="1146"/>
      <c r="E19" s="96"/>
      <c r="F19" s="13"/>
      <c r="G19" s="13"/>
      <c r="H19" s="13"/>
      <c r="I19" s="14">
        <v>0</v>
      </c>
      <c r="J19" s="14">
        <v>0</v>
      </c>
      <c r="K19" s="100"/>
      <c r="L19" s="1147" t="s">
        <v>30</v>
      </c>
      <c r="M19" s="1148"/>
      <c r="N19" s="1149"/>
    </row>
    <row r="20" spans="2:14" x14ac:dyDescent="0.25">
      <c r="B20" s="1153" t="s">
        <v>164</v>
      </c>
      <c r="C20" s="1154"/>
      <c r="D20" s="1155"/>
      <c r="E20" s="96"/>
      <c r="F20" s="13"/>
      <c r="G20" s="13"/>
      <c r="H20" s="13"/>
      <c r="I20" s="14">
        <v>0</v>
      </c>
      <c r="J20" s="14">
        <v>0</v>
      </c>
      <c r="K20" s="100"/>
      <c r="L20" s="1147" t="s">
        <v>30</v>
      </c>
      <c r="M20" s="1148"/>
      <c r="N20" s="1149"/>
    </row>
    <row r="21" spans="2:14" x14ac:dyDescent="0.25">
      <c r="B21" s="1150" t="s">
        <v>165</v>
      </c>
      <c r="C21" s="1151"/>
      <c r="D21" s="1152"/>
      <c r="E21" s="96"/>
      <c r="F21" s="13"/>
      <c r="G21" s="13"/>
      <c r="H21" s="13"/>
      <c r="I21" s="14">
        <v>0</v>
      </c>
      <c r="J21" s="14">
        <v>0</v>
      </c>
      <c r="K21" s="100"/>
      <c r="L21" s="1147" t="s">
        <v>30</v>
      </c>
      <c r="M21" s="1148"/>
      <c r="N21" s="1149"/>
    </row>
    <row r="22" spans="2:14" x14ac:dyDescent="0.25">
      <c r="B22" s="1156"/>
      <c r="C22" s="1157"/>
      <c r="D22" s="1158"/>
      <c r="E22" s="96"/>
      <c r="F22" s="13"/>
      <c r="G22" s="13"/>
      <c r="H22" s="13"/>
      <c r="I22" s="14">
        <v>0</v>
      </c>
      <c r="J22" s="14">
        <v>0</v>
      </c>
      <c r="K22" s="100"/>
      <c r="L22" s="1159"/>
      <c r="M22" s="1160"/>
      <c r="N22" s="1161"/>
    </row>
    <row r="23" spans="2:14" x14ac:dyDescent="0.25">
      <c r="B23" s="1144" t="s">
        <v>166</v>
      </c>
      <c r="C23" s="1145"/>
      <c r="D23" s="1146"/>
      <c r="E23" s="96"/>
      <c r="F23" s="13"/>
      <c r="G23" s="13"/>
      <c r="H23" s="13"/>
      <c r="I23" s="14">
        <v>0</v>
      </c>
      <c r="J23" s="14">
        <v>0</v>
      </c>
      <c r="K23" s="100"/>
      <c r="L23" s="1147" t="s">
        <v>30</v>
      </c>
      <c r="M23" s="1148"/>
      <c r="N23" s="1149"/>
    </row>
    <row r="24" spans="2:14" x14ac:dyDescent="0.25">
      <c r="B24" s="1153" t="s">
        <v>167</v>
      </c>
      <c r="C24" s="1154"/>
      <c r="D24" s="1155"/>
      <c r="E24" s="96"/>
      <c r="F24" s="13"/>
      <c r="G24" s="13"/>
      <c r="H24" s="13"/>
      <c r="I24" s="14">
        <v>0</v>
      </c>
      <c r="J24" s="14">
        <v>0</v>
      </c>
      <c r="K24" s="100"/>
      <c r="L24" s="1147" t="s">
        <v>30</v>
      </c>
      <c r="M24" s="1148"/>
      <c r="N24" s="1149"/>
    </row>
    <row r="25" spans="2:14" x14ac:dyDescent="0.25">
      <c r="B25" s="1153" t="s">
        <v>168</v>
      </c>
      <c r="C25" s="1154"/>
      <c r="D25" s="1155"/>
      <c r="E25" s="96"/>
      <c r="F25" s="13"/>
      <c r="G25" s="13"/>
      <c r="H25" s="13"/>
      <c r="I25" s="14">
        <v>0</v>
      </c>
      <c r="J25" s="14">
        <v>0</v>
      </c>
      <c r="K25" s="100"/>
      <c r="L25" s="1147" t="s">
        <v>30</v>
      </c>
      <c r="M25" s="1148"/>
      <c r="N25" s="1149"/>
    </row>
    <row r="26" spans="2:14" x14ac:dyDescent="0.25">
      <c r="B26" s="1150" t="s">
        <v>169</v>
      </c>
      <c r="C26" s="1151"/>
      <c r="D26" s="1152"/>
      <c r="E26" s="96"/>
      <c r="F26" s="13">
        <v>441752</v>
      </c>
      <c r="G26" s="13">
        <v>406584</v>
      </c>
      <c r="H26" s="13">
        <v>433305</v>
      </c>
      <c r="I26" s="14">
        <v>26721</v>
      </c>
      <c r="J26" s="14">
        <v>-8447</v>
      </c>
      <c r="K26" s="101" t="s">
        <v>170</v>
      </c>
      <c r="L26" s="1162" t="s">
        <v>171</v>
      </c>
      <c r="M26" s="1163"/>
      <c r="N26" s="1164"/>
    </row>
    <row r="27" spans="2:14" x14ac:dyDescent="0.25">
      <c r="B27" s="1150"/>
      <c r="C27" s="1151"/>
      <c r="D27" s="1152"/>
      <c r="E27" s="96"/>
      <c r="F27" s="13"/>
      <c r="G27" s="13"/>
      <c r="H27" s="13"/>
      <c r="I27" s="14">
        <v>0</v>
      </c>
      <c r="J27" s="14">
        <v>0</v>
      </c>
      <c r="K27" s="100"/>
      <c r="L27" s="1159"/>
      <c r="M27" s="1160"/>
      <c r="N27" s="1161"/>
    </row>
    <row r="28" spans="2:14" x14ac:dyDescent="0.25">
      <c r="B28" s="1150"/>
      <c r="C28" s="1151"/>
      <c r="D28" s="1152"/>
      <c r="E28" s="96"/>
      <c r="F28" s="13"/>
      <c r="G28" s="13"/>
      <c r="H28" s="13"/>
      <c r="I28" s="14">
        <v>0</v>
      </c>
      <c r="J28" s="14">
        <v>0</v>
      </c>
      <c r="K28" s="100"/>
      <c r="L28" s="1159"/>
      <c r="M28" s="1160"/>
      <c r="N28" s="1161"/>
    </row>
    <row r="29" spans="2:14" x14ac:dyDescent="0.25">
      <c r="B29" s="1150"/>
      <c r="C29" s="1151"/>
      <c r="D29" s="1152"/>
      <c r="E29" s="96"/>
      <c r="F29" s="13"/>
      <c r="G29" s="13"/>
      <c r="H29" s="13"/>
      <c r="I29" s="14">
        <v>0</v>
      </c>
      <c r="J29" s="14">
        <v>0</v>
      </c>
      <c r="K29" s="100"/>
      <c r="L29" s="1159"/>
      <c r="M29" s="1160"/>
      <c r="N29" s="1161"/>
    </row>
    <row r="30" spans="2:14" ht="15.75" thickBot="1" x14ac:dyDescent="0.3">
      <c r="B30" s="1165" t="s">
        <v>31</v>
      </c>
      <c r="C30" s="1166"/>
      <c r="D30" s="1167"/>
      <c r="E30" s="102"/>
      <c r="F30" s="19"/>
      <c r="G30" s="19"/>
      <c r="H30" s="19"/>
      <c r="I30" s="103">
        <v>0</v>
      </c>
      <c r="J30" s="103">
        <v>0</v>
      </c>
      <c r="K30" s="104"/>
      <c r="L30" s="1168"/>
      <c r="M30" s="1169"/>
      <c r="N30" s="1170"/>
    </row>
    <row r="31" spans="2:14" ht="16.5" thickTop="1" thickBot="1" x14ac:dyDescent="0.3">
      <c r="B31" s="1171" t="s">
        <v>102</v>
      </c>
      <c r="C31" s="1172"/>
      <c r="D31" s="1173"/>
      <c r="E31" s="105"/>
      <c r="F31" s="20">
        <v>441752</v>
      </c>
      <c r="G31" s="20">
        <v>406584</v>
      </c>
      <c r="H31" s="20">
        <v>433305</v>
      </c>
      <c r="I31" s="20">
        <v>26721</v>
      </c>
      <c r="J31" s="20">
        <v>-8447</v>
      </c>
      <c r="K31" s="106"/>
      <c r="L31" s="1174"/>
      <c r="M31" s="1175"/>
      <c r="N31" s="1176"/>
    </row>
    <row r="32" spans="2:14" x14ac:dyDescent="0.25">
      <c r="B32" s="107"/>
      <c r="C32" s="107"/>
      <c r="D32" s="107"/>
      <c r="E32" s="108"/>
      <c r="F32" s="109"/>
      <c r="G32" s="109"/>
      <c r="H32" s="109"/>
      <c r="I32" s="109"/>
      <c r="J32" s="109"/>
      <c r="K32" s="109"/>
      <c r="L32" s="109"/>
      <c r="M32" s="109"/>
      <c r="N32" s="1"/>
    </row>
    <row r="33" spans="2:14" x14ac:dyDescent="0.25">
      <c r="B33" s="107"/>
      <c r="C33" s="107"/>
      <c r="D33" s="107"/>
      <c r="E33" s="108"/>
      <c r="F33" s="109"/>
      <c r="G33" s="109"/>
      <c r="H33" s="109"/>
      <c r="I33" s="109"/>
      <c r="J33" s="109"/>
      <c r="K33" s="109"/>
      <c r="L33" s="109"/>
      <c r="M33" s="109"/>
      <c r="N33" s="1"/>
    </row>
    <row r="34" spans="2:14" x14ac:dyDescent="0.25">
      <c r="B34" s="1125" t="s">
        <v>172</v>
      </c>
      <c r="C34" s="1125"/>
      <c r="D34" s="1125"/>
      <c r="E34" s="1125"/>
      <c r="F34" s="1125"/>
      <c r="G34" s="1125"/>
      <c r="H34" s="1125"/>
      <c r="I34" s="1125"/>
      <c r="J34" s="1125"/>
      <c r="K34" s="1125"/>
      <c r="L34" s="1125"/>
      <c r="M34" s="1125"/>
      <c r="N34" s="1125"/>
    </row>
    <row r="35" spans="2:14" ht="15.75" thickBot="1" x14ac:dyDescent="0.3">
      <c r="B35" s="1"/>
      <c r="C35" s="1"/>
      <c r="D35" s="1"/>
      <c r="E35" s="1"/>
      <c r="F35" s="93" t="s">
        <v>141</v>
      </c>
      <c r="G35" s="93" t="s">
        <v>142</v>
      </c>
      <c r="H35" s="93" t="s">
        <v>143</v>
      </c>
      <c r="I35" s="93" t="s">
        <v>144</v>
      </c>
      <c r="J35" s="93" t="s">
        <v>173</v>
      </c>
      <c r="K35" s="93" t="s">
        <v>146</v>
      </c>
      <c r="L35" s="93" t="s">
        <v>147</v>
      </c>
      <c r="M35" s="1"/>
      <c r="N35" s="1"/>
    </row>
    <row r="36" spans="2:14" x14ac:dyDescent="0.25">
      <c r="B36" s="1126" t="s">
        <v>148</v>
      </c>
      <c r="C36" s="1127"/>
      <c r="D36" s="1128"/>
      <c r="E36" s="94"/>
      <c r="F36" s="95" t="s">
        <v>149</v>
      </c>
      <c r="G36" s="95" t="s">
        <v>149</v>
      </c>
      <c r="H36" s="95" t="s">
        <v>149</v>
      </c>
      <c r="I36" s="4" t="s">
        <v>150</v>
      </c>
      <c r="J36" s="4" t="s">
        <v>150</v>
      </c>
      <c r="K36" s="4" t="s">
        <v>151</v>
      </c>
      <c r="L36" s="1135" t="s">
        <v>152</v>
      </c>
      <c r="M36" s="1136"/>
      <c r="N36" s="1137"/>
    </row>
    <row r="37" spans="2:14" x14ac:dyDescent="0.25">
      <c r="B37" s="1129"/>
      <c r="C37" s="1130"/>
      <c r="D37" s="1131"/>
      <c r="E37" s="96"/>
      <c r="F37" s="97" t="s">
        <v>174</v>
      </c>
      <c r="G37" s="97" t="s">
        <v>174</v>
      </c>
      <c r="H37" s="97" t="s">
        <v>174</v>
      </c>
      <c r="I37" s="6" t="s">
        <v>175</v>
      </c>
      <c r="J37" s="6" t="s">
        <v>175</v>
      </c>
      <c r="K37" s="6" t="s">
        <v>155</v>
      </c>
      <c r="L37" s="1138" t="s">
        <v>156</v>
      </c>
      <c r="M37" s="1139"/>
      <c r="N37" s="1140"/>
    </row>
    <row r="38" spans="2:14" ht="15.75" thickBot="1" x14ac:dyDescent="0.3">
      <c r="B38" s="1132"/>
      <c r="C38" s="1133"/>
      <c r="D38" s="1134"/>
      <c r="E38" s="96"/>
      <c r="F38" s="98">
        <v>2013</v>
      </c>
      <c r="G38" s="98">
        <v>2014</v>
      </c>
      <c r="H38" s="98">
        <v>2015</v>
      </c>
      <c r="I38" s="9" t="s">
        <v>157</v>
      </c>
      <c r="J38" s="9" t="s">
        <v>158</v>
      </c>
      <c r="K38" s="9" t="s">
        <v>159</v>
      </c>
      <c r="L38" s="1141" t="s">
        <v>160</v>
      </c>
      <c r="M38" s="1142"/>
      <c r="N38" s="1143"/>
    </row>
    <row r="39" spans="2:14" x14ac:dyDescent="0.25">
      <c r="B39" s="1144" t="s">
        <v>161</v>
      </c>
      <c r="C39" s="1145"/>
      <c r="D39" s="1146"/>
      <c r="E39" s="96"/>
      <c r="F39" s="13"/>
      <c r="G39" s="13"/>
      <c r="H39" s="13"/>
      <c r="I39" s="14">
        <v>0</v>
      </c>
      <c r="J39" s="14">
        <v>0</v>
      </c>
      <c r="K39" s="100"/>
      <c r="L39" s="1147" t="s">
        <v>30</v>
      </c>
      <c r="M39" s="1148"/>
      <c r="N39" s="1149"/>
    </row>
    <row r="40" spans="2:14" x14ac:dyDescent="0.25">
      <c r="B40" s="1150" t="s">
        <v>162</v>
      </c>
      <c r="C40" s="1151"/>
      <c r="D40" s="1152"/>
      <c r="E40" s="96"/>
      <c r="F40" s="13"/>
      <c r="G40" s="13"/>
      <c r="H40" s="13"/>
      <c r="I40" s="14">
        <v>0</v>
      </c>
      <c r="J40" s="14">
        <v>0</v>
      </c>
      <c r="K40" s="100"/>
      <c r="L40" s="1147" t="s">
        <v>30</v>
      </c>
      <c r="M40" s="1148"/>
      <c r="N40" s="1149"/>
    </row>
    <row r="41" spans="2:14" x14ac:dyDescent="0.25">
      <c r="B41" s="1144" t="s">
        <v>163</v>
      </c>
      <c r="C41" s="1145"/>
      <c r="D41" s="1146"/>
      <c r="E41" s="96"/>
      <c r="F41" s="13"/>
      <c r="G41" s="13"/>
      <c r="H41" s="13"/>
      <c r="I41" s="14">
        <v>0</v>
      </c>
      <c r="J41" s="14">
        <v>0</v>
      </c>
      <c r="K41" s="100"/>
      <c r="L41" s="1147" t="s">
        <v>30</v>
      </c>
      <c r="M41" s="1148"/>
      <c r="N41" s="1149"/>
    </row>
    <row r="42" spans="2:14" x14ac:dyDescent="0.25">
      <c r="B42" s="1153" t="s">
        <v>164</v>
      </c>
      <c r="C42" s="1154"/>
      <c r="D42" s="1155"/>
      <c r="E42" s="96"/>
      <c r="F42" s="13"/>
      <c r="G42" s="13"/>
      <c r="H42" s="13"/>
      <c r="I42" s="14">
        <v>0</v>
      </c>
      <c r="J42" s="14">
        <v>0</v>
      </c>
      <c r="K42" s="100"/>
      <c r="L42" s="1147" t="s">
        <v>30</v>
      </c>
      <c r="M42" s="1148"/>
      <c r="N42" s="1149"/>
    </row>
    <row r="43" spans="2:14" x14ac:dyDescent="0.25">
      <c r="B43" s="1150" t="s">
        <v>165</v>
      </c>
      <c r="C43" s="1151"/>
      <c r="D43" s="1152"/>
      <c r="E43" s="96"/>
      <c r="F43" s="13"/>
      <c r="G43" s="13"/>
      <c r="H43" s="13"/>
      <c r="I43" s="14">
        <v>0</v>
      </c>
      <c r="J43" s="14">
        <v>0</v>
      </c>
      <c r="K43" s="100"/>
      <c r="L43" s="1147" t="s">
        <v>30</v>
      </c>
      <c r="M43" s="1148"/>
      <c r="N43" s="1149"/>
    </row>
    <row r="44" spans="2:14" x14ac:dyDescent="0.25">
      <c r="B44" s="1156"/>
      <c r="C44" s="1157"/>
      <c r="D44" s="1158"/>
      <c r="E44" s="96"/>
      <c r="F44" s="13"/>
      <c r="G44" s="13"/>
      <c r="H44" s="13"/>
      <c r="I44" s="14"/>
      <c r="J44" s="14"/>
      <c r="K44" s="100"/>
      <c r="L44" s="1159"/>
      <c r="M44" s="1160"/>
      <c r="N44" s="1161"/>
    </row>
    <row r="45" spans="2:14" x14ac:dyDescent="0.25">
      <c r="B45" s="1144" t="s">
        <v>166</v>
      </c>
      <c r="C45" s="1145"/>
      <c r="D45" s="1146"/>
      <c r="E45" s="96"/>
      <c r="F45" s="13"/>
      <c r="G45" s="13"/>
      <c r="H45" s="13"/>
      <c r="I45" s="14">
        <v>0</v>
      </c>
      <c r="J45" s="14">
        <v>0</v>
      </c>
      <c r="K45" s="100"/>
      <c r="L45" s="1147" t="s">
        <v>30</v>
      </c>
      <c r="M45" s="1148"/>
      <c r="N45" s="1149"/>
    </row>
    <row r="46" spans="2:14" x14ac:dyDescent="0.25">
      <c r="B46" s="1153" t="s">
        <v>167</v>
      </c>
      <c r="C46" s="1154"/>
      <c r="D46" s="1155"/>
      <c r="E46" s="96"/>
      <c r="F46" s="13"/>
      <c r="G46" s="13"/>
      <c r="H46" s="13"/>
      <c r="I46" s="14">
        <v>0</v>
      </c>
      <c r="J46" s="14">
        <v>0</v>
      </c>
      <c r="K46" s="100"/>
      <c r="L46" s="1147" t="s">
        <v>30</v>
      </c>
      <c r="M46" s="1148"/>
      <c r="N46" s="1149"/>
    </row>
    <row r="47" spans="2:14" x14ac:dyDescent="0.25">
      <c r="B47" s="1153" t="s">
        <v>168</v>
      </c>
      <c r="C47" s="1154"/>
      <c r="D47" s="1155"/>
      <c r="E47" s="96"/>
      <c r="F47" s="13"/>
      <c r="G47" s="13"/>
      <c r="H47" s="13"/>
      <c r="I47" s="14">
        <v>0</v>
      </c>
      <c r="J47" s="14">
        <v>0</v>
      </c>
      <c r="K47" s="100"/>
      <c r="L47" s="1147" t="s">
        <v>30</v>
      </c>
      <c r="M47" s="1148"/>
      <c r="N47" s="1149"/>
    </row>
    <row r="48" spans="2:14" x14ac:dyDescent="0.25">
      <c r="B48" s="1150" t="s">
        <v>169</v>
      </c>
      <c r="C48" s="1151"/>
      <c r="D48" s="1152"/>
      <c r="E48" s="96"/>
      <c r="F48" s="13">
        <v>1710895</v>
      </c>
      <c r="G48" s="13">
        <v>1748561</v>
      </c>
      <c r="H48" s="13">
        <v>1692586</v>
      </c>
      <c r="I48" s="14">
        <v>-55975</v>
      </c>
      <c r="J48" s="14">
        <v>-18309</v>
      </c>
      <c r="K48" s="101" t="s">
        <v>176</v>
      </c>
      <c r="L48" s="1162" t="s">
        <v>171</v>
      </c>
      <c r="M48" s="1163"/>
      <c r="N48" s="1164"/>
    </row>
    <row r="49" spans="2:14" x14ac:dyDescent="0.25">
      <c r="B49" s="1150"/>
      <c r="C49" s="1151"/>
      <c r="D49" s="1152"/>
      <c r="E49" s="96"/>
      <c r="F49" s="13"/>
      <c r="G49" s="13"/>
      <c r="H49" s="13"/>
      <c r="I49" s="14"/>
      <c r="J49" s="14"/>
      <c r="K49" s="101"/>
      <c r="L49" s="1159"/>
      <c r="M49" s="1160"/>
      <c r="N49" s="1161"/>
    </row>
    <row r="50" spans="2:14" x14ac:dyDescent="0.25">
      <c r="B50" s="110"/>
      <c r="C50" s="111"/>
      <c r="D50" s="112"/>
      <c r="E50" s="96"/>
      <c r="F50" s="13"/>
      <c r="G50" s="13"/>
      <c r="H50" s="13"/>
      <c r="I50" s="14">
        <v>0</v>
      </c>
      <c r="J50" s="14">
        <v>0</v>
      </c>
      <c r="K50" s="100"/>
      <c r="L50" s="1159"/>
      <c r="M50" s="1160"/>
      <c r="N50" s="1161"/>
    </row>
    <row r="51" spans="2:14" x14ac:dyDescent="0.25">
      <c r="B51" s="110"/>
      <c r="C51" s="111"/>
      <c r="D51" s="112"/>
      <c r="E51" s="96"/>
      <c r="F51" s="13"/>
      <c r="G51" s="13"/>
      <c r="H51" s="13"/>
      <c r="I51" s="14">
        <v>0</v>
      </c>
      <c r="J51" s="14">
        <v>0</v>
      </c>
      <c r="K51" s="100"/>
      <c r="L51" s="1159"/>
      <c r="M51" s="1160"/>
      <c r="N51" s="1161"/>
    </row>
    <row r="52" spans="2:14" ht="15.75" thickBot="1" x14ac:dyDescent="0.3">
      <c r="B52" s="1183" t="s">
        <v>31</v>
      </c>
      <c r="C52" s="1184"/>
      <c r="D52" s="1185"/>
      <c r="E52" s="96"/>
      <c r="F52" s="19"/>
      <c r="G52" s="19"/>
      <c r="H52" s="19"/>
      <c r="I52" s="14">
        <v>0</v>
      </c>
      <c r="J52" s="14">
        <v>0</v>
      </c>
      <c r="K52" s="104"/>
      <c r="L52" s="1159"/>
      <c r="M52" s="1160"/>
      <c r="N52" s="1161"/>
    </row>
    <row r="53" spans="2:14" ht="16.5" thickTop="1" thickBot="1" x14ac:dyDescent="0.3">
      <c r="B53" s="1177" t="s">
        <v>102</v>
      </c>
      <c r="C53" s="1178"/>
      <c r="D53" s="1179"/>
      <c r="E53" s="105"/>
      <c r="F53" s="20">
        <v>1710895</v>
      </c>
      <c r="G53" s="20">
        <v>1748561</v>
      </c>
      <c r="H53" s="20">
        <v>1692586</v>
      </c>
      <c r="I53" s="20">
        <v>-55975</v>
      </c>
      <c r="J53" s="20">
        <v>-18309</v>
      </c>
      <c r="K53" s="113"/>
      <c r="L53" s="1180"/>
      <c r="M53" s="1181"/>
      <c r="N53" s="1182"/>
    </row>
    <row r="54" spans="2:14" x14ac:dyDescent="0.25">
      <c r="B54" s="107"/>
      <c r="C54" s="107"/>
      <c r="D54" s="107"/>
      <c r="E54" s="108"/>
      <c r="F54" s="109"/>
      <c r="G54" s="109"/>
      <c r="H54" s="109"/>
      <c r="I54" s="109"/>
      <c r="J54" s="109"/>
      <c r="K54" s="109"/>
      <c r="L54" s="109"/>
      <c r="M54" s="109"/>
      <c r="N54" s="109"/>
    </row>
  </sheetData>
  <mergeCells count="70">
    <mergeCell ref="B53:D53"/>
    <mergeCell ref="L53:N53"/>
    <mergeCell ref="B49:D49"/>
    <mergeCell ref="L49:N49"/>
    <mergeCell ref="L50:N50"/>
    <mergeCell ref="L51:N51"/>
    <mergeCell ref="B52:D52"/>
    <mergeCell ref="L52:N52"/>
    <mergeCell ref="B46:D46"/>
    <mergeCell ref="L46:N46"/>
    <mergeCell ref="B47:D47"/>
    <mergeCell ref="L47:N47"/>
    <mergeCell ref="B48:D48"/>
    <mergeCell ref="L48:N48"/>
    <mergeCell ref="B43:D43"/>
    <mergeCell ref="L43:N43"/>
    <mergeCell ref="B44:D44"/>
    <mergeCell ref="L44:N44"/>
    <mergeCell ref="B45:D45"/>
    <mergeCell ref="L45:N45"/>
    <mergeCell ref="B40:D40"/>
    <mergeCell ref="L40:N40"/>
    <mergeCell ref="B41:D41"/>
    <mergeCell ref="L41:N41"/>
    <mergeCell ref="B42:D42"/>
    <mergeCell ref="L42:N42"/>
    <mergeCell ref="B39:D39"/>
    <mergeCell ref="L39:N39"/>
    <mergeCell ref="B29:D29"/>
    <mergeCell ref="L29:N29"/>
    <mergeCell ref="B30:D30"/>
    <mergeCell ref="L30:N30"/>
    <mergeCell ref="B31:D31"/>
    <mergeCell ref="L31:N31"/>
    <mergeCell ref="B34:N34"/>
    <mergeCell ref="B36:D38"/>
    <mergeCell ref="L36:N36"/>
    <mergeCell ref="L37:N37"/>
    <mergeCell ref="L38:N38"/>
    <mergeCell ref="B26:D26"/>
    <mergeCell ref="L26:N26"/>
    <mergeCell ref="B27:D27"/>
    <mergeCell ref="L27:N27"/>
    <mergeCell ref="B28:D28"/>
    <mergeCell ref="L28:N28"/>
    <mergeCell ref="B23:D23"/>
    <mergeCell ref="L23:N23"/>
    <mergeCell ref="B24:D24"/>
    <mergeCell ref="L24:N24"/>
    <mergeCell ref="B25:D25"/>
    <mergeCell ref="L25:N25"/>
    <mergeCell ref="B20:D20"/>
    <mergeCell ref="L20:N20"/>
    <mergeCell ref="B21:D21"/>
    <mergeCell ref="L21:N21"/>
    <mergeCell ref="B22:D22"/>
    <mergeCell ref="L22:N22"/>
    <mergeCell ref="B17:D17"/>
    <mergeCell ref="L17:N17"/>
    <mergeCell ref="B18:D18"/>
    <mergeCell ref="L18:N18"/>
    <mergeCell ref="B19:D19"/>
    <mergeCell ref="L19:N19"/>
    <mergeCell ref="B9:N9"/>
    <mergeCell ref="B10:N10"/>
    <mergeCell ref="B12:N12"/>
    <mergeCell ref="B14:D16"/>
    <mergeCell ref="L14:N14"/>
    <mergeCell ref="L15:N15"/>
    <mergeCell ref="L16:N16"/>
  </mergeCells>
  <dataValidations count="1">
    <dataValidation allowBlank="1" showInputMessage="1" showErrorMessage="1" promptTitle="Date Format" prompt="E.g:  &quot;August 1, 2011&quot;"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N7"/>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9"/>
  <sheetViews>
    <sheetView showGridLines="0" workbookViewId="0">
      <selection activeCell="I5" sqref="I5"/>
    </sheetView>
  </sheetViews>
  <sheetFormatPr defaultRowHeight="15" x14ac:dyDescent="0.25"/>
  <cols>
    <col min="1" max="1" width="51.7109375" customWidth="1"/>
    <col min="4" max="5" width="11.28515625" customWidth="1"/>
    <col min="6" max="6" width="10.85546875" bestFit="1" customWidth="1"/>
    <col min="7" max="7" width="10.28515625" bestFit="1" customWidth="1"/>
    <col min="8" max="8" width="13.7109375" customWidth="1"/>
    <col min="9" max="9" width="11" bestFit="1" customWidth="1"/>
    <col min="10" max="10" width="9.28515625" bestFit="1" customWidth="1"/>
  </cols>
  <sheetData>
    <row r="1" spans="1:11" s="115" customFormat="1" x14ac:dyDescent="0.25">
      <c r="A1" s="1"/>
      <c r="B1" s="1"/>
      <c r="C1" s="1"/>
      <c r="D1" s="1"/>
      <c r="E1" s="1"/>
      <c r="F1" s="1"/>
      <c r="G1" s="1"/>
      <c r="H1" s="56" t="s">
        <v>103</v>
      </c>
      <c r="I1" s="57" t="s">
        <v>465</v>
      </c>
    </row>
    <row r="2" spans="1:11" s="115" customFormat="1" x14ac:dyDescent="0.25">
      <c r="A2" s="1"/>
      <c r="B2" s="1"/>
      <c r="C2" s="1"/>
      <c r="D2" s="1"/>
      <c r="E2" s="1"/>
      <c r="F2" s="1"/>
      <c r="G2" s="1"/>
      <c r="H2" s="56" t="s">
        <v>104</v>
      </c>
      <c r="I2" s="58">
        <v>9</v>
      </c>
    </row>
    <row r="3" spans="1:11" s="115" customFormat="1" x14ac:dyDescent="0.25">
      <c r="A3" s="1"/>
      <c r="B3" s="1"/>
      <c r="C3" s="1"/>
      <c r="D3" s="1"/>
      <c r="E3" s="1"/>
      <c r="F3" s="1"/>
      <c r="G3" s="1"/>
      <c r="H3" s="56" t="s">
        <v>105</v>
      </c>
      <c r="I3" s="58">
        <v>4</v>
      </c>
    </row>
    <row r="4" spans="1:11" s="115" customFormat="1" x14ac:dyDescent="0.25">
      <c r="A4" s="1"/>
      <c r="B4" s="1"/>
      <c r="C4" s="1"/>
      <c r="D4" s="1"/>
      <c r="E4" s="1"/>
      <c r="F4" s="1"/>
      <c r="G4" s="1"/>
      <c r="H4" s="56" t="s">
        <v>106</v>
      </c>
      <c r="I4" s="58">
        <v>3</v>
      </c>
    </row>
    <row r="5" spans="1:11" s="115" customFormat="1" x14ac:dyDescent="0.25">
      <c r="A5" s="1"/>
      <c r="B5" s="1"/>
      <c r="C5" s="1"/>
      <c r="D5" s="1"/>
      <c r="E5" s="1"/>
      <c r="F5" s="1"/>
      <c r="G5" s="1"/>
      <c r="H5" s="56" t="s">
        <v>107</v>
      </c>
      <c r="I5" s="59"/>
    </row>
    <row r="6" spans="1:11" s="115" customFormat="1" x14ac:dyDescent="0.25">
      <c r="A6" s="1"/>
      <c r="B6" s="1"/>
      <c r="C6" s="1"/>
      <c r="D6" s="1"/>
      <c r="E6" s="1"/>
      <c r="F6" s="1"/>
      <c r="G6" s="1"/>
      <c r="H6" s="56"/>
      <c r="I6" s="57"/>
    </row>
    <row r="7" spans="1:11" s="115" customFormat="1" x14ac:dyDescent="0.25">
      <c r="A7" s="1"/>
      <c r="B7" s="1"/>
      <c r="C7" s="1"/>
      <c r="D7" s="1"/>
      <c r="E7" s="1"/>
      <c r="F7" s="1"/>
      <c r="G7" s="1"/>
      <c r="H7" s="56" t="s">
        <v>108</v>
      </c>
      <c r="I7" s="525">
        <v>41771</v>
      </c>
    </row>
    <row r="8" spans="1:11" x14ac:dyDescent="0.25">
      <c r="A8" s="1"/>
      <c r="B8" s="1"/>
      <c r="C8" s="1"/>
      <c r="D8" s="1"/>
      <c r="E8" s="1"/>
      <c r="F8" s="1"/>
      <c r="G8" s="1"/>
      <c r="H8" s="1"/>
      <c r="I8" s="1"/>
      <c r="J8" s="115"/>
      <c r="K8" s="115"/>
    </row>
    <row r="9" spans="1:11" ht="18" x14ac:dyDescent="0.25">
      <c r="A9" s="1114" t="s">
        <v>528</v>
      </c>
      <c r="B9" s="1188"/>
      <c r="C9" s="1188"/>
      <c r="D9" s="1188"/>
      <c r="E9" s="1188"/>
      <c r="F9" s="1188"/>
      <c r="G9" s="1188"/>
      <c r="H9" s="1188"/>
      <c r="I9" s="1188"/>
      <c r="J9" s="115"/>
      <c r="K9" s="115"/>
    </row>
    <row r="10" spans="1:11" ht="18" x14ac:dyDescent="0.25">
      <c r="A10" s="1114" t="s">
        <v>529</v>
      </c>
      <c r="B10" s="1189"/>
      <c r="C10" s="1189"/>
      <c r="D10" s="1189"/>
      <c r="E10" s="1189"/>
      <c r="F10" s="1189"/>
      <c r="G10" s="1189"/>
      <c r="H10" s="1189"/>
      <c r="I10" s="1189"/>
      <c r="J10" s="115"/>
      <c r="K10" s="115"/>
    </row>
    <row r="11" spans="1:11" ht="18" x14ac:dyDescent="0.25">
      <c r="A11" s="1114" t="s">
        <v>530</v>
      </c>
      <c r="B11" s="1189"/>
      <c r="C11" s="1189"/>
      <c r="D11" s="1189"/>
      <c r="E11" s="1189"/>
      <c r="F11" s="1189"/>
      <c r="G11" s="1189"/>
      <c r="H11" s="1189"/>
      <c r="I11" s="1189"/>
      <c r="J11" s="115"/>
      <c r="K11" s="115"/>
    </row>
    <row r="12" spans="1:11" x14ac:dyDescent="0.25">
      <c r="A12" s="1"/>
      <c r="B12" s="1"/>
      <c r="C12" s="1"/>
      <c r="D12" s="1"/>
      <c r="E12" s="1"/>
      <c r="F12" s="1"/>
      <c r="G12" s="1"/>
      <c r="H12" s="1"/>
      <c r="I12" s="1"/>
      <c r="J12" s="115"/>
      <c r="K12" s="115"/>
    </row>
    <row r="13" spans="1:11" x14ac:dyDescent="0.25">
      <c r="A13" s="1113" t="s">
        <v>558</v>
      </c>
      <c r="B13" s="1113"/>
      <c r="C13" s="1113"/>
      <c r="D13" s="1113"/>
      <c r="E13" s="1113"/>
      <c r="F13" s="1113"/>
      <c r="G13" s="1113"/>
      <c r="H13" s="1113"/>
      <c r="I13" s="1113"/>
      <c r="J13" s="1113"/>
      <c r="K13" s="576"/>
    </row>
    <row r="14" spans="1:11" x14ac:dyDescent="0.25">
      <c r="A14" s="577"/>
      <c r="B14" s="577"/>
      <c r="C14" s="577"/>
      <c r="D14" s="577"/>
      <c r="E14" s="577"/>
      <c r="F14" s="577"/>
      <c r="G14" s="577"/>
      <c r="H14" s="577"/>
      <c r="I14" s="577"/>
      <c r="J14" s="578"/>
      <c r="K14" s="578"/>
    </row>
    <row r="15" spans="1:11" x14ac:dyDescent="0.25">
      <c r="A15" s="1190"/>
      <c r="B15" s="1190"/>
      <c r="C15" s="1190"/>
      <c r="D15" s="1190"/>
      <c r="E15" s="1190"/>
      <c r="F15" s="1190"/>
      <c r="G15" s="1190"/>
      <c r="H15" s="1190"/>
      <c r="I15" s="1190"/>
      <c r="J15" s="578"/>
      <c r="K15" s="578"/>
    </row>
    <row r="16" spans="1:11" x14ac:dyDescent="0.25">
      <c r="A16" s="577"/>
      <c r="B16" s="577"/>
      <c r="C16" s="577"/>
      <c r="D16" s="577"/>
      <c r="E16" s="577"/>
      <c r="F16" s="577"/>
      <c r="G16" s="577"/>
      <c r="H16" s="577"/>
      <c r="I16" s="577"/>
      <c r="J16" s="578"/>
      <c r="K16" s="578"/>
    </row>
    <row r="17" spans="1:11" ht="39" x14ac:dyDescent="0.25">
      <c r="A17" s="577"/>
      <c r="B17" s="579" t="s">
        <v>531</v>
      </c>
      <c r="C17" s="579">
        <v>2012</v>
      </c>
      <c r="D17" s="579">
        <v>2013</v>
      </c>
      <c r="E17" s="579">
        <v>2014</v>
      </c>
      <c r="F17" s="579" t="s">
        <v>532</v>
      </c>
      <c r="G17" s="579">
        <v>2015</v>
      </c>
      <c r="H17" s="579">
        <v>2016</v>
      </c>
      <c r="I17" s="579">
        <v>2017</v>
      </c>
      <c r="J17" s="579">
        <v>2018</v>
      </c>
      <c r="K17" s="578"/>
    </row>
    <row r="18" spans="1:11" ht="25.5" x14ac:dyDescent="0.25">
      <c r="A18" s="580" t="s">
        <v>39</v>
      </c>
      <c r="B18" s="581" t="s">
        <v>7</v>
      </c>
      <c r="C18" s="581" t="s">
        <v>533</v>
      </c>
      <c r="D18" s="581" t="s">
        <v>533</v>
      </c>
      <c r="E18" s="581" t="s">
        <v>533</v>
      </c>
      <c r="F18" s="582" t="s">
        <v>534</v>
      </c>
      <c r="G18" s="581" t="s">
        <v>533</v>
      </c>
      <c r="H18" s="581" t="s">
        <v>533</v>
      </c>
      <c r="I18" s="581" t="s">
        <v>533</v>
      </c>
      <c r="J18" s="581" t="s">
        <v>533</v>
      </c>
      <c r="K18" s="578"/>
    </row>
    <row r="19" spans="1:11" x14ac:dyDescent="0.25">
      <c r="A19" s="580" t="s">
        <v>535</v>
      </c>
      <c r="B19" s="581" t="s">
        <v>536</v>
      </c>
      <c r="C19" s="581" t="s">
        <v>118</v>
      </c>
      <c r="D19" s="581" t="s">
        <v>118</v>
      </c>
      <c r="E19" s="581" t="s">
        <v>536</v>
      </c>
      <c r="F19" s="581" t="s">
        <v>536</v>
      </c>
      <c r="G19" s="581"/>
      <c r="H19" s="581"/>
      <c r="I19" s="581"/>
      <c r="J19" s="581"/>
      <c r="K19" s="578"/>
    </row>
    <row r="20" spans="1:11" x14ac:dyDescent="0.25">
      <c r="A20" s="577"/>
      <c r="B20" s="1186"/>
      <c r="C20" s="1187"/>
      <c r="D20" s="583" t="s">
        <v>359</v>
      </c>
      <c r="E20" s="583" t="s">
        <v>359</v>
      </c>
      <c r="F20" s="583" t="s">
        <v>359</v>
      </c>
      <c r="G20" s="583" t="s">
        <v>359</v>
      </c>
      <c r="H20" s="583" t="s">
        <v>359</v>
      </c>
      <c r="I20" s="583" t="s">
        <v>359</v>
      </c>
      <c r="J20" s="583" t="s">
        <v>359</v>
      </c>
      <c r="K20" s="578"/>
    </row>
    <row r="21" spans="1:11" x14ac:dyDescent="0.25">
      <c r="A21" s="580" t="s">
        <v>537</v>
      </c>
      <c r="B21" s="1192"/>
      <c r="C21" s="1193"/>
      <c r="D21" s="1193"/>
      <c r="E21" s="1193"/>
      <c r="F21" s="1193"/>
      <c r="G21" s="1193"/>
      <c r="H21" s="1193"/>
      <c r="I21" s="1193"/>
      <c r="J21" s="1194"/>
      <c r="K21" s="578"/>
    </row>
    <row r="22" spans="1:11" x14ac:dyDescent="0.25">
      <c r="A22" s="584" t="s">
        <v>538</v>
      </c>
      <c r="B22" s="585"/>
      <c r="C22" s="585"/>
      <c r="D22" s="586">
        <v>80883968.837629974</v>
      </c>
      <c r="E22" s="587">
        <v>86161696.668409973</v>
      </c>
      <c r="F22" s="588"/>
      <c r="G22" s="588"/>
      <c r="H22" s="588"/>
      <c r="I22" s="588"/>
      <c r="J22" s="588"/>
      <c r="K22" s="578"/>
    </row>
    <row r="23" spans="1:11" x14ac:dyDescent="0.25">
      <c r="A23" s="584" t="s">
        <v>539</v>
      </c>
      <c r="B23" s="585"/>
      <c r="C23" s="585"/>
      <c r="D23" s="586">
        <v>10970463.272560002</v>
      </c>
      <c r="E23" s="589">
        <v>10552674.211819999</v>
      </c>
      <c r="F23" s="588"/>
      <c r="G23" s="588"/>
      <c r="H23" s="588"/>
      <c r="I23" s="588"/>
      <c r="J23" s="588"/>
      <c r="K23" s="578"/>
    </row>
    <row r="24" spans="1:11" x14ac:dyDescent="0.25">
      <c r="A24" s="584" t="s">
        <v>540</v>
      </c>
      <c r="B24" s="585"/>
      <c r="C24" s="585"/>
      <c r="D24" s="590">
        <v>-5692735.44178</v>
      </c>
      <c r="E24" s="589">
        <v>-5961333.6221434353</v>
      </c>
      <c r="F24" s="588"/>
      <c r="G24" s="588"/>
      <c r="H24" s="588"/>
      <c r="I24" s="588"/>
      <c r="J24" s="588"/>
      <c r="K24" s="578"/>
    </row>
    <row r="25" spans="1:11" x14ac:dyDescent="0.25">
      <c r="A25" s="591" t="s">
        <v>541</v>
      </c>
      <c r="B25" s="585"/>
      <c r="C25" s="585"/>
      <c r="D25" s="587">
        <v>86161696.668409973</v>
      </c>
      <c r="E25" s="587">
        <v>90753037.258086547</v>
      </c>
      <c r="F25" s="588"/>
      <c r="G25" s="588"/>
      <c r="H25" s="588"/>
      <c r="I25" s="588"/>
      <c r="J25" s="588"/>
      <c r="K25" s="578"/>
    </row>
    <row r="26" spans="1:11" x14ac:dyDescent="0.25">
      <c r="A26" s="577"/>
      <c r="B26" s="1195"/>
      <c r="C26" s="1196"/>
      <c r="D26" s="1196"/>
      <c r="E26" s="1196"/>
      <c r="F26" s="1196"/>
      <c r="G26" s="1196"/>
      <c r="H26" s="1196"/>
      <c r="I26" s="1196"/>
      <c r="J26" s="1197"/>
      <c r="K26" s="578"/>
    </row>
    <row r="27" spans="1:11" x14ac:dyDescent="0.25">
      <c r="A27" s="592" t="s">
        <v>542</v>
      </c>
      <c r="B27" s="1198"/>
      <c r="C27" s="1199"/>
      <c r="D27" s="1199"/>
      <c r="E27" s="1199"/>
      <c r="F27" s="1199"/>
      <c r="G27" s="1199"/>
      <c r="H27" s="1199"/>
      <c r="I27" s="1199"/>
      <c r="J27" s="1200"/>
      <c r="K27" s="578"/>
    </row>
    <row r="28" spans="1:11" x14ac:dyDescent="0.25">
      <c r="A28" s="584" t="s">
        <v>543</v>
      </c>
      <c r="B28" s="588"/>
      <c r="C28" s="588"/>
      <c r="D28" s="593">
        <v>80883968.837629974</v>
      </c>
      <c r="E28" s="587">
        <v>86830704.528409973</v>
      </c>
      <c r="F28" s="588"/>
      <c r="G28" s="588"/>
      <c r="H28" s="588"/>
      <c r="I28" s="588"/>
      <c r="J28" s="588"/>
      <c r="K28" s="578"/>
    </row>
    <row r="29" spans="1:11" x14ac:dyDescent="0.25">
      <c r="A29" s="584" t="s">
        <v>539</v>
      </c>
      <c r="B29" s="588"/>
      <c r="C29" s="588"/>
      <c r="D29" s="593">
        <v>9701320.3025600035</v>
      </c>
      <c r="E29" s="589">
        <v>9210697.6918199994</v>
      </c>
      <c r="F29" s="588"/>
      <c r="G29" s="588"/>
      <c r="H29" s="588"/>
      <c r="I29" s="588"/>
      <c r="J29" s="588"/>
      <c r="K29" s="578"/>
    </row>
    <row r="30" spans="1:11" x14ac:dyDescent="0.25">
      <c r="A30" s="584" t="s">
        <v>540</v>
      </c>
      <c r="B30" s="588"/>
      <c r="C30" s="588"/>
      <c r="D30" s="594">
        <v>-3754584.6117799981</v>
      </c>
      <c r="E30" s="589">
        <v>-3902693.5238966672</v>
      </c>
      <c r="F30" s="588"/>
      <c r="G30" s="588"/>
      <c r="H30" s="588"/>
      <c r="I30" s="588"/>
      <c r="J30" s="588"/>
      <c r="K30" s="578"/>
    </row>
    <row r="31" spans="1:11" x14ac:dyDescent="0.25">
      <c r="A31" s="591" t="s">
        <v>544</v>
      </c>
      <c r="B31" s="588"/>
      <c r="C31" s="588"/>
      <c r="D31" s="587">
        <v>86830704.528409973</v>
      </c>
      <c r="E31" s="587">
        <v>92138708.696333304</v>
      </c>
      <c r="F31" s="588"/>
      <c r="G31" s="588"/>
      <c r="H31" s="588"/>
      <c r="I31" s="588"/>
      <c r="J31" s="588"/>
      <c r="K31" s="578"/>
    </row>
    <row r="32" spans="1:11" x14ac:dyDescent="0.25">
      <c r="A32" s="577"/>
      <c r="B32" s="1186"/>
      <c r="C32" s="1201"/>
      <c r="D32" s="1201"/>
      <c r="E32" s="1201"/>
      <c r="F32" s="1201"/>
      <c r="G32" s="1201"/>
      <c r="H32" s="1201"/>
      <c r="I32" s="1201"/>
      <c r="J32" s="1187"/>
      <c r="K32" s="578"/>
    </row>
    <row r="33" spans="1:11" ht="26.25" x14ac:dyDescent="0.25">
      <c r="A33" s="595" t="s">
        <v>545</v>
      </c>
      <c r="B33" s="588"/>
      <c r="C33" s="588"/>
      <c r="D33" s="596">
        <v>-669007.8599999994</v>
      </c>
      <c r="E33" s="596">
        <v>-1385671.4382467568</v>
      </c>
      <c r="F33" s="588"/>
      <c r="G33" s="588"/>
      <c r="H33" s="588"/>
      <c r="I33" s="588"/>
      <c r="J33" s="588"/>
      <c r="K33" s="578"/>
    </row>
    <row r="34" spans="1:11" x14ac:dyDescent="0.25">
      <c r="A34" s="580"/>
      <c r="B34" s="577"/>
      <c r="C34" s="577"/>
      <c r="D34" s="597"/>
      <c r="E34" s="597"/>
      <c r="F34" s="597"/>
      <c r="G34" s="597"/>
      <c r="H34" s="597"/>
      <c r="I34" s="577"/>
      <c r="J34" s="578"/>
      <c r="K34" s="578"/>
    </row>
    <row r="35" spans="1:11" x14ac:dyDescent="0.25">
      <c r="A35" s="580"/>
      <c r="B35" s="577"/>
      <c r="C35" s="577"/>
      <c r="D35" s="597"/>
      <c r="E35" s="597"/>
      <c r="F35" s="597"/>
      <c r="G35" s="597"/>
      <c r="H35" s="597"/>
      <c r="I35" s="577"/>
      <c r="J35" s="578"/>
      <c r="K35" s="578"/>
    </row>
    <row r="36" spans="1:11" x14ac:dyDescent="0.25">
      <c r="A36" s="580" t="s">
        <v>546</v>
      </c>
      <c r="B36" s="577"/>
      <c r="C36" s="577"/>
      <c r="D36" s="597"/>
      <c r="E36" s="597"/>
      <c r="F36" s="597"/>
      <c r="G36" s="597"/>
      <c r="H36" s="597"/>
      <c r="I36" s="577"/>
      <c r="J36" s="578"/>
      <c r="K36" s="578"/>
    </row>
    <row r="37" spans="1:11" x14ac:dyDescent="0.25">
      <c r="A37" s="598" t="s">
        <v>547</v>
      </c>
      <c r="B37" s="599"/>
      <c r="C37" s="599"/>
      <c r="D37" s="599"/>
      <c r="E37" s="599"/>
      <c r="F37" s="600">
        <v>-1385671.4382467568</v>
      </c>
      <c r="G37" s="577"/>
      <c r="H37" s="601" t="s">
        <v>548</v>
      </c>
      <c r="I37" s="602">
        <v>6.7100000000000007E-2</v>
      </c>
      <c r="J37" s="578"/>
      <c r="K37" s="578"/>
    </row>
    <row r="38" spans="1:11" ht="26.25" customHeight="1" x14ac:dyDescent="0.25">
      <c r="A38" s="598" t="s">
        <v>549</v>
      </c>
      <c r="B38" s="599"/>
      <c r="C38" s="599"/>
      <c r="D38" s="599"/>
      <c r="E38" s="599"/>
      <c r="F38" s="600">
        <v>-464892.76753178693</v>
      </c>
      <c r="G38" s="1202" t="s">
        <v>550</v>
      </c>
      <c r="H38" s="1202"/>
      <c r="I38" s="1203">
        <v>5</v>
      </c>
      <c r="J38" s="603"/>
      <c r="K38" s="578"/>
    </row>
    <row r="39" spans="1:11" x14ac:dyDescent="0.25">
      <c r="A39" s="604" t="s">
        <v>551</v>
      </c>
      <c r="B39" s="605"/>
      <c r="C39" s="605"/>
      <c r="D39" s="605"/>
      <c r="E39" s="605"/>
      <c r="F39" s="606">
        <v>-1850564.2057785438</v>
      </c>
      <c r="G39" s="1202"/>
      <c r="H39" s="1202"/>
      <c r="I39" s="1204"/>
      <c r="J39" s="578"/>
      <c r="K39" s="578"/>
    </row>
    <row r="40" spans="1:11" x14ac:dyDescent="0.25">
      <c r="A40" s="580"/>
      <c r="B40" s="577"/>
      <c r="C40" s="577"/>
      <c r="D40" s="577"/>
      <c r="E40" s="577"/>
      <c r="F40" s="607"/>
      <c r="G40" s="577"/>
      <c r="H40" s="577"/>
      <c r="I40" s="577"/>
      <c r="J40" s="578"/>
      <c r="K40" s="578"/>
    </row>
    <row r="41" spans="1:11" x14ac:dyDescent="0.25">
      <c r="A41" s="580" t="s">
        <v>109</v>
      </c>
      <c r="B41" s="577"/>
      <c r="C41" s="577"/>
      <c r="D41" s="577"/>
      <c r="E41" s="577"/>
      <c r="F41" s="577"/>
      <c r="G41" s="577"/>
      <c r="H41" s="577"/>
      <c r="I41" s="577"/>
      <c r="J41" s="578"/>
      <c r="K41" s="578"/>
    </row>
    <row r="42" spans="1:11" ht="15" customHeight="1" x14ac:dyDescent="0.25">
      <c r="A42" s="1205" t="s">
        <v>552</v>
      </c>
      <c r="B42" s="1205"/>
      <c r="C42" s="1205"/>
      <c r="D42" s="1205"/>
      <c r="E42" s="1205"/>
      <c r="F42" s="1205"/>
      <c r="G42" s="1205"/>
      <c r="H42" s="1205"/>
      <c r="I42" s="1205"/>
      <c r="J42" s="1205"/>
      <c r="K42" s="578"/>
    </row>
    <row r="43" spans="1:11" x14ac:dyDescent="0.25">
      <c r="A43" s="577" t="s">
        <v>553</v>
      </c>
      <c r="B43" s="577"/>
      <c r="C43" s="577"/>
      <c r="D43" s="577"/>
      <c r="E43" s="577"/>
      <c r="F43" s="577"/>
      <c r="G43" s="577"/>
      <c r="H43" s="577"/>
      <c r="I43" s="577"/>
      <c r="J43" s="578"/>
      <c r="K43" s="578"/>
    </row>
    <row r="44" spans="1:11" x14ac:dyDescent="0.25">
      <c r="A44" s="577" t="s">
        <v>554</v>
      </c>
      <c r="B44" s="577"/>
      <c r="C44" s="577"/>
      <c r="D44" s="577"/>
      <c r="E44" s="577"/>
      <c r="F44" s="577"/>
      <c r="G44" s="577"/>
      <c r="H44" s="577"/>
      <c r="I44" s="577"/>
      <c r="J44" s="578"/>
      <c r="K44" s="578"/>
    </row>
    <row r="45" spans="1:11" x14ac:dyDescent="0.25">
      <c r="A45" s="577" t="s">
        <v>555</v>
      </c>
      <c r="B45" s="577"/>
      <c r="C45" s="577"/>
      <c r="D45" s="577"/>
      <c r="E45" s="577"/>
      <c r="F45" s="577"/>
      <c r="G45" s="577"/>
      <c r="H45" s="577"/>
      <c r="I45" s="577"/>
      <c r="J45" s="578"/>
      <c r="K45" s="578"/>
    </row>
    <row r="46" spans="1:11" ht="15" customHeight="1" x14ac:dyDescent="0.25">
      <c r="A46" s="1191" t="s">
        <v>556</v>
      </c>
      <c r="B46" s="1191"/>
      <c r="C46" s="1191"/>
      <c r="D46" s="1191"/>
      <c r="E46" s="1191"/>
      <c r="F46" s="1191"/>
      <c r="G46" s="1191"/>
      <c r="H46" s="1191"/>
      <c r="I46" s="577"/>
      <c r="J46" s="578"/>
      <c r="K46" s="578"/>
    </row>
    <row r="47" spans="1:11" x14ac:dyDescent="0.25">
      <c r="A47" s="577" t="s">
        <v>557</v>
      </c>
      <c r="B47" s="578"/>
      <c r="C47" s="578"/>
      <c r="D47" s="578"/>
      <c r="E47" s="578"/>
      <c r="F47" s="578"/>
      <c r="G47" s="578"/>
      <c r="H47" s="578"/>
      <c r="I47" s="577"/>
      <c r="J47" s="578"/>
      <c r="K47" s="578"/>
    </row>
    <row r="48" spans="1:11" x14ac:dyDescent="0.25">
      <c r="A48" s="577"/>
      <c r="B48" s="577"/>
      <c r="C48" s="577"/>
      <c r="D48" s="577"/>
      <c r="E48" s="577"/>
      <c r="F48" s="577"/>
      <c r="G48" s="577"/>
      <c r="H48" s="577"/>
      <c r="I48" s="577"/>
      <c r="J48" s="578"/>
      <c r="K48" s="578"/>
    </row>
    <row r="49" spans="1:11" x14ac:dyDescent="0.25">
      <c r="A49" s="577"/>
      <c r="B49" s="577"/>
      <c r="C49" s="577"/>
      <c r="D49" s="577"/>
      <c r="E49" s="577"/>
      <c r="F49" s="577"/>
      <c r="G49" s="577"/>
      <c r="H49" s="577"/>
      <c r="I49" s="577"/>
      <c r="J49" s="578"/>
      <c r="K49" s="578"/>
    </row>
  </sheetData>
  <mergeCells count="13">
    <mergeCell ref="A46:H46"/>
    <mergeCell ref="B21:J21"/>
    <mergeCell ref="B26:J27"/>
    <mergeCell ref="B32:J32"/>
    <mergeCell ref="G38:H39"/>
    <mergeCell ref="I38:I39"/>
    <mergeCell ref="A42:J42"/>
    <mergeCell ref="B20:C20"/>
    <mergeCell ref="A9:I9"/>
    <mergeCell ref="A10:I10"/>
    <mergeCell ref="A11:I11"/>
    <mergeCell ref="A13:J13"/>
    <mergeCell ref="A15:I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I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21"/>
  <sheetViews>
    <sheetView showGridLines="0" topLeftCell="A136" zoomScaleNormal="100" workbookViewId="0">
      <selection activeCell="K78" sqref="K78"/>
    </sheetView>
  </sheetViews>
  <sheetFormatPr defaultRowHeight="15" x14ac:dyDescent="0.25"/>
  <cols>
    <col min="1" max="1" width="26.7109375" customWidth="1"/>
    <col min="2" max="2" width="10.5703125" customWidth="1"/>
    <col min="3" max="7" width="12.7109375" customWidth="1"/>
    <col min="8" max="8" width="11.85546875" customWidth="1"/>
  </cols>
  <sheetData>
    <row r="1" spans="1:10" ht="12.75" customHeight="1" x14ac:dyDescent="0.25">
      <c r="G1" s="56" t="s">
        <v>103</v>
      </c>
      <c r="H1" s="57" t="s">
        <v>465</v>
      </c>
    </row>
    <row r="2" spans="1:10" ht="12.75" customHeight="1" x14ac:dyDescent="0.25">
      <c r="G2" s="56" t="s">
        <v>104</v>
      </c>
      <c r="H2" s="58">
        <v>2</v>
      </c>
    </row>
    <row r="3" spans="1:10" ht="12.75" customHeight="1" x14ac:dyDescent="0.25">
      <c r="G3" s="56" t="s">
        <v>105</v>
      </c>
      <c r="H3" s="58">
        <v>3</v>
      </c>
    </row>
    <row r="4" spans="1:10" ht="12.75" customHeight="1" x14ac:dyDescent="0.25">
      <c r="G4" s="56" t="s">
        <v>106</v>
      </c>
      <c r="H4" s="58">
        <v>1</v>
      </c>
    </row>
    <row r="5" spans="1:10" ht="12.75" customHeight="1" x14ac:dyDescent="0.25">
      <c r="G5" s="56" t="s">
        <v>742</v>
      </c>
      <c r="H5" s="934" t="s">
        <v>743</v>
      </c>
    </row>
    <row r="6" spans="1:10" ht="12.75" customHeight="1" x14ac:dyDescent="0.25">
      <c r="G6" s="56" t="s">
        <v>107</v>
      </c>
      <c r="H6" s="59"/>
    </row>
    <row r="7" spans="1:10" ht="12.75" customHeight="1" x14ac:dyDescent="0.25">
      <c r="G7" s="56"/>
      <c r="H7" s="57"/>
    </row>
    <row r="8" spans="1:10" ht="12.75" customHeight="1" x14ac:dyDescent="0.25">
      <c r="G8" s="56" t="s">
        <v>108</v>
      </c>
      <c r="H8" s="525">
        <v>41771</v>
      </c>
    </row>
    <row r="9" spans="1:10" ht="12.75" customHeight="1" x14ac:dyDescent="0.25">
      <c r="B9" s="1"/>
      <c r="C9" s="1"/>
      <c r="D9" s="1"/>
      <c r="E9" s="1"/>
      <c r="F9" s="1"/>
      <c r="G9" s="1"/>
      <c r="H9" s="1"/>
      <c r="I9" s="1"/>
      <c r="J9" s="1"/>
    </row>
    <row r="10" spans="1:10" ht="18" x14ac:dyDescent="0.25">
      <c r="A10" s="1064" t="s">
        <v>34</v>
      </c>
      <c r="B10" s="1064"/>
      <c r="C10" s="1064"/>
      <c r="D10" s="1064"/>
      <c r="E10" s="1064"/>
      <c r="F10" s="1064"/>
      <c r="G10" s="1064"/>
      <c r="H10" s="1064"/>
      <c r="I10" s="22"/>
    </row>
    <row r="11" spans="1:10" ht="18" x14ac:dyDescent="0.25">
      <c r="A11" s="1064" t="s">
        <v>35</v>
      </c>
      <c r="B11" s="1064"/>
      <c r="C11" s="1064"/>
      <c r="D11" s="1064"/>
      <c r="E11" s="1064"/>
      <c r="F11" s="1064"/>
      <c r="G11" s="1064"/>
      <c r="H11" s="1064"/>
      <c r="I11" s="22"/>
    </row>
    <row r="13" spans="1:10" ht="15.75" thickBot="1" x14ac:dyDescent="0.3">
      <c r="A13" s="1065"/>
      <c r="B13" s="1065"/>
      <c r="C13" s="1065"/>
      <c r="D13" s="1065"/>
      <c r="E13" s="1065"/>
      <c r="F13" s="1065"/>
      <c r="G13" s="1065"/>
      <c r="H13" s="1065"/>
    </row>
    <row r="14" spans="1:10" ht="25.5" x14ac:dyDescent="0.25">
      <c r="A14" s="23" t="s">
        <v>36</v>
      </c>
      <c r="B14" s="24">
        <v>2009</v>
      </c>
      <c r="C14" s="24">
        <v>2010</v>
      </c>
      <c r="D14" s="24">
        <v>2011</v>
      </c>
      <c r="E14" s="24">
        <v>2012</v>
      </c>
      <c r="F14" s="24">
        <v>2013</v>
      </c>
      <c r="G14" s="24" t="s">
        <v>37</v>
      </c>
      <c r="H14" s="25" t="s">
        <v>38</v>
      </c>
    </row>
    <row r="15" spans="1:10" x14ac:dyDescent="0.25">
      <c r="A15" s="26" t="s">
        <v>39</v>
      </c>
      <c r="B15" s="27" t="s">
        <v>7</v>
      </c>
      <c r="C15" s="27" t="s">
        <v>7</v>
      </c>
      <c r="D15" s="27" t="s">
        <v>40</v>
      </c>
      <c r="E15" s="27" t="s">
        <v>40</v>
      </c>
      <c r="F15" s="27" t="s">
        <v>40</v>
      </c>
      <c r="G15" s="27" t="s">
        <v>40</v>
      </c>
      <c r="H15" s="28" t="s">
        <v>40</v>
      </c>
    </row>
    <row r="16" spans="1:10" x14ac:dyDescent="0.25">
      <c r="A16" s="29" t="s">
        <v>41</v>
      </c>
      <c r="B16" s="30"/>
      <c r="C16" s="31"/>
      <c r="D16" s="31"/>
      <c r="E16" s="31"/>
      <c r="F16" s="31"/>
      <c r="G16" s="31"/>
      <c r="H16" s="32"/>
    </row>
    <row r="17" spans="1:8" x14ac:dyDescent="0.25">
      <c r="A17" s="33" t="s">
        <v>42</v>
      </c>
      <c r="B17" s="34"/>
      <c r="C17" s="35"/>
      <c r="D17" s="35"/>
      <c r="E17" s="35"/>
      <c r="F17" s="35">
        <v>17120</v>
      </c>
      <c r="G17" s="35"/>
      <c r="H17" s="36"/>
    </row>
    <row r="18" spans="1:8" x14ac:dyDescent="0.25">
      <c r="A18" s="33" t="s">
        <v>43</v>
      </c>
      <c r="B18" s="34">
        <v>2942493</v>
      </c>
      <c r="C18" s="35">
        <v>2744821</v>
      </c>
      <c r="D18" s="35">
        <v>2468299</v>
      </c>
      <c r="E18" s="35">
        <v>1450374</v>
      </c>
      <c r="F18" s="35">
        <v>820571</v>
      </c>
      <c r="G18" s="35"/>
      <c r="H18" s="36"/>
    </row>
    <row r="19" spans="1:8" x14ac:dyDescent="0.25">
      <c r="A19" s="33" t="s">
        <v>44</v>
      </c>
      <c r="B19" s="37">
        <v>1196310</v>
      </c>
      <c r="C19" s="38">
        <v>830725</v>
      </c>
      <c r="D19" s="38">
        <v>810013</v>
      </c>
      <c r="E19" s="38">
        <v>1668477</v>
      </c>
      <c r="F19" s="38">
        <v>717363</v>
      </c>
      <c r="G19" s="38"/>
      <c r="H19" s="39"/>
    </row>
    <row r="20" spans="1:8" x14ac:dyDescent="0.25">
      <c r="A20" s="33" t="s">
        <v>45</v>
      </c>
      <c r="B20" s="40"/>
      <c r="C20" s="41"/>
      <c r="D20" s="41"/>
      <c r="E20" s="41">
        <v>37847</v>
      </c>
      <c r="F20" s="41">
        <v>3794</v>
      </c>
      <c r="G20" s="41"/>
      <c r="H20" s="42"/>
    </row>
    <row r="21" spans="1:8" x14ac:dyDescent="0.25">
      <c r="A21" s="33" t="s">
        <v>46</v>
      </c>
      <c r="B21" s="40"/>
      <c r="C21" s="41"/>
      <c r="D21" s="41"/>
      <c r="E21" s="41">
        <v>16035</v>
      </c>
      <c r="F21" s="41">
        <v>8021</v>
      </c>
      <c r="G21" s="41"/>
      <c r="H21" s="42"/>
    </row>
    <row r="22" spans="1:8" x14ac:dyDescent="0.25">
      <c r="A22" s="43" t="s">
        <v>47</v>
      </c>
      <c r="B22" s="30">
        <v>4138803</v>
      </c>
      <c r="C22" s="30">
        <v>3575546</v>
      </c>
      <c r="D22" s="30">
        <v>3278312</v>
      </c>
      <c r="E22" s="30">
        <v>3172733</v>
      </c>
      <c r="F22" s="30">
        <v>1566869</v>
      </c>
      <c r="G22" s="30">
        <v>0</v>
      </c>
      <c r="H22" s="44">
        <v>0</v>
      </c>
    </row>
    <row r="23" spans="1:8" x14ac:dyDescent="0.25">
      <c r="A23" s="29" t="s">
        <v>48</v>
      </c>
      <c r="B23" s="30"/>
      <c r="C23" s="31"/>
      <c r="D23" s="31"/>
      <c r="E23" s="31"/>
      <c r="F23" s="31"/>
      <c r="G23" s="31"/>
      <c r="H23" s="32"/>
    </row>
    <row r="24" spans="1:8" x14ac:dyDescent="0.25">
      <c r="A24" s="33" t="s">
        <v>42</v>
      </c>
      <c r="B24" s="34">
        <v>1637793</v>
      </c>
      <c r="C24" s="35">
        <v>1834422</v>
      </c>
      <c r="D24" s="35">
        <v>1999010</v>
      </c>
      <c r="E24" s="35">
        <v>450696</v>
      </c>
      <c r="F24" s="35">
        <v>277344</v>
      </c>
      <c r="G24" s="35">
        <v>9000</v>
      </c>
      <c r="H24" s="36">
        <v>9000</v>
      </c>
    </row>
    <row r="25" spans="1:8" x14ac:dyDescent="0.25">
      <c r="A25" s="33" t="s">
        <v>44</v>
      </c>
      <c r="B25" s="34"/>
      <c r="C25" s="35"/>
      <c r="D25" s="35"/>
      <c r="E25" s="35"/>
      <c r="F25" s="35"/>
      <c r="G25" s="35">
        <v>336441</v>
      </c>
      <c r="H25" s="36">
        <v>1500000</v>
      </c>
    </row>
    <row r="26" spans="1:8" x14ac:dyDescent="0.25">
      <c r="A26" s="33" t="s">
        <v>43</v>
      </c>
      <c r="B26" s="37"/>
      <c r="C26" s="38"/>
      <c r="D26" s="38"/>
      <c r="E26" s="38"/>
      <c r="F26" s="38"/>
      <c r="G26" s="38">
        <v>81000</v>
      </c>
      <c r="H26" s="39">
        <v>81000</v>
      </c>
    </row>
    <row r="27" spans="1:8" x14ac:dyDescent="0.25">
      <c r="A27" s="43" t="s">
        <v>47</v>
      </c>
      <c r="B27" s="30">
        <v>1637793</v>
      </c>
      <c r="C27" s="30">
        <v>1834422</v>
      </c>
      <c r="D27" s="30">
        <v>1999010</v>
      </c>
      <c r="E27" s="30">
        <v>450696</v>
      </c>
      <c r="F27" s="30">
        <v>277344</v>
      </c>
      <c r="G27" s="30">
        <v>426441</v>
      </c>
      <c r="H27" s="30">
        <v>1590000</v>
      </c>
    </row>
    <row r="28" spans="1:8" x14ac:dyDescent="0.25">
      <c r="A28" s="29" t="s">
        <v>49</v>
      </c>
      <c r="B28" s="30"/>
      <c r="C28" s="31"/>
      <c r="D28" s="31"/>
      <c r="E28" s="31"/>
      <c r="F28" s="31"/>
      <c r="G28" s="31"/>
      <c r="H28" s="32"/>
    </row>
    <row r="29" spans="1:8" x14ac:dyDescent="0.25">
      <c r="A29" s="33" t="s">
        <v>43</v>
      </c>
      <c r="B29" s="37">
        <v>824946</v>
      </c>
      <c r="C29" s="38">
        <v>841125</v>
      </c>
      <c r="D29" s="38">
        <v>548528</v>
      </c>
      <c r="E29" s="38"/>
      <c r="F29" s="38"/>
      <c r="G29" s="38"/>
      <c r="H29" s="39"/>
    </row>
    <row r="30" spans="1:8" x14ac:dyDescent="0.25">
      <c r="A30" s="33" t="s">
        <v>44</v>
      </c>
      <c r="B30" s="34">
        <v>203539</v>
      </c>
      <c r="C30" s="35">
        <v>273193</v>
      </c>
      <c r="D30" s="35">
        <v>185821</v>
      </c>
      <c r="E30" s="35"/>
      <c r="F30" s="35"/>
      <c r="G30" s="35"/>
      <c r="H30" s="36"/>
    </row>
    <row r="31" spans="1:8" x14ac:dyDescent="0.25">
      <c r="A31" s="33" t="s">
        <v>45</v>
      </c>
      <c r="B31" s="40">
        <v>14331</v>
      </c>
      <c r="C31" s="41">
        <v>22398</v>
      </c>
      <c r="D31" s="41"/>
      <c r="E31" s="41"/>
      <c r="F31" s="41"/>
      <c r="G31" s="41"/>
      <c r="H31" s="42"/>
    </row>
    <row r="32" spans="1:8" x14ac:dyDescent="0.25">
      <c r="A32" s="33" t="s">
        <v>50</v>
      </c>
      <c r="B32" s="40"/>
      <c r="C32" s="41">
        <v>51524</v>
      </c>
      <c r="D32" s="41"/>
      <c r="E32" s="41"/>
      <c r="F32" s="41"/>
      <c r="G32" s="41"/>
      <c r="H32" s="42"/>
    </row>
    <row r="33" spans="1:8" x14ac:dyDescent="0.25">
      <c r="A33" s="43" t="s">
        <v>47</v>
      </c>
      <c r="B33" s="30">
        <v>1042816</v>
      </c>
      <c r="C33" s="30">
        <v>1188240</v>
      </c>
      <c r="D33" s="30">
        <v>734349</v>
      </c>
      <c r="E33" s="30">
        <v>0</v>
      </c>
      <c r="F33" s="30">
        <v>0</v>
      </c>
      <c r="G33" s="30">
        <v>0</v>
      </c>
      <c r="H33" s="44">
        <v>0</v>
      </c>
    </row>
    <row r="34" spans="1:8" x14ac:dyDescent="0.25">
      <c r="A34" s="29" t="s">
        <v>51</v>
      </c>
      <c r="B34" s="45"/>
      <c r="C34" s="46"/>
      <c r="D34" s="46"/>
      <c r="E34" s="46"/>
      <c r="F34" s="46"/>
      <c r="G34" s="46"/>
      <c r="H34" s="47"/>
    </row>
    <row r="35" spans="1:8" x14ac:dyDescent="0.25">
      <c r="A35" s="33" t="s">
        <v>51</v>
      </c>
      <c r="B35" s="37">
        <v>685982</v>
      </c>
      <c r="C35" s="38">
        <v>288563</v>
      </c>
      <c r="D35" s="38">
        <v>375907</v>
      </c>
      <c r="E35" s="38">
        <v>113050</v>
      </c>
      <c r="F35" s="38">
        <v>411264</v>
      </c>
      <c r="G35" s="38">
        <v>551350</v>
      </c>
      <c r="H35" s="39">
        <v>550542</v>
      </c>
    </row>
    <row r="36" spans="1:8" x14ac:dyDescent="0.25">
      <c r="A36" s="43" t="s">
        <v>47</v>
      </c>
      <c r="B36" s="30">
        <v>685982</v>
      </c>
      <c r="C36" s="30">
        <v>288563</v>
      </c>
      <c r="D36" s="30">
        <v>375907</v>
      </c>
      <c r="E36" s="30">
        <v>113050</v>
      </c>
      <c r="F36" s="30">
        <v>411264</v>
      </c>
      <c r="G36" s="30">
        <v>551350</v>
      </c>
      <c r="H36" s="44">
        <v>550542</v>
      </c>
    </row>
    <row r="37" spans="1:8" x14ac:dyDescent="0.25">
      <c r="A37" s="48" t="s">
        <v>52</v>
      </c>
      <c r="B37" s="45"/>
      <c r="C37" s="46"/>
      <c r="D37" s="46"/>
      <c r="E37" s="46"/>
      <c r="F37" s="46"/>
      <c r="G37" s="46"/>
      <c r="H37" s="47"/>
    </row>
    <row r="38" spans="1:8" x14ac:dyDescent="0.25">
      <c r="A38" s="33" t="s">
        <v>43</v>
      </c>
      <c r="B38" s="37">
        <v>235656</v>
      </c>
      <c r="C38" s="38">
        <v>213498</v>
      </c>
      <c r="D38" s="38">
        <v>518068</v>
      </c>
      <c r="E38" s="38"/>
      <c r="F38" s="38"/>
      <c r="G38" s="38"/>
      <c r="H38" s="39"/>
    </row>
    <row r="39" spans="1:8" x14ac:dyDescent="0.25">
      <c r="A39" s="33" t="s">
        <v>44</v>
      </c>
      <c r="B39" s="34">
        <v>84916</v>
      </c>
      <c r="C39" s="35">
        <v>54051</v>
      </c>
      <c r="D39" s="35">
        <v>151675</v>
      </c>
      <c r="E39" s="35"/>
      <c r="F39" s="35"/>
      <c r="G39" s="35"/>
      <c r="H39" s="36"/>
    </row>
    <row r="40" spans="1:8" x14ac:dyDescent="0.25">
      <c r="A40" s="33" t="s">
        <v>46</v>
      </c>
      <c r="B40" s="40"/>
      <c r="C40" s="41"/>
      <c r="D40" s="35"/>
      <c r="E40" s="35">
        <v>85471</v>
      </c>
      <c r="F40" s="35">
        <v>18538</v>
      </c>
      <c r="G40" s="35">
        <v>38400</v>
      </c>
      <c r="H40" s="36"/>
    </row>
    <row r="41" spans="1:8" x14ac:dyDescent="0.25">
      <c r="A41" s="43" t="s">
        <v>47</v>
      </c>
      <c r="B41" s="30">
        <v>320572</v>
      </c>
      <c r="C41" s="30">
        <v>267549</v>
      </c>
      <c r="D41" s="30">
        <v>669743</v>
      </c>
      <c r="E41" s="30">
        <v>85471</v>
      </c>
      <c r="F41" s="30">
        <v>18538</v>
      </c>
      <c r="G41" s="30">
        <v>38400</v>
      </c>
      <c r="H41" s="44">
        <v>0</v>
      </c>
    </row>
    <row r="42" spans="1:8" x14ac:dyDescent="0.25">
      <c r="A42" s="29" t="s">
        <v>53</v>
      </c>
      <c r="B42" s="45"/>
      <c r="C42" s="46"/>
      <c r="D42" s="46"/>
      <c r="E42" s="46"/>
      <c r="F42" s="46"/>
      <c r="G42" s="46"/>
      <c r="H42" s="47"/>
    </row>
    <row r="43" spans="1:8" x14ac:dyDescent="0.25">
      <c r="A43" s="33" t="s">
        <v>54</v>
      </c>
      <c r="B43" s="40">
        <v>59389</v>
      </c>
      <c r="C43" s="41">
        <v>119497</v>
      </c>
      <c r="D43" s="38">
        <v>-1350</v>
      </c>
      <c r="E43" s="38"/>
      <c r="F43" s="38"/>
      <c r="G43" s="38"/>
      <c r="H43" s="39"/>
    </row>
    <row r="44" spans="1:8" x14ac:dyDescent="0.25">
      <c r="A44" s="33" t="s">
        <v>46</v>
      </c>
      <c r="B44" s="40">
        <v>295914</v>
      </c>
      <c r="C44" s="41">
        <v>653479</v>
      </c>
      <c r="D44" s="35">
        <v>409556</v>
      </c>
      <c r="E44" s="35">
        <v>100789</v>
      </c>
      <c r="F44" s="35">
        <v>116907</v>
      </c>
      <c r="G44" s="35">
        <v>153600</v>
      </c>
      <c r="H44" s="36">
        <v>153600</v>
      </c>
    </row>
    <row r="45" spans="1:8" x14ac:dyDescent="0.25">
      <c r="A45" s="33" t="s">
        <v>45</v>
      </c>
      <c r="B45" s="40"/>
      <c r="C45" s="41"/>
      <c r="D45" s="41">
        <v>1350</v>
      </c>
      <c r="E45" s="41"/>
      <c r="F45" s="41"/>
      <c r="G45" s="41"/>
      <c r="H45" s="42"/>
    </row>
    <row r="46" spans="1:8" x14ac:dyDescent="0.25">
      <c r="A46" s="43" t="s">
        <v>47</v>
      </c>
      <c r="B46" s="30">
        <v>355303</v>
      </c>
      <c r="C46" s="30">
        <v>772976</v>
      </c>
      <c r="D46" s="30">
        <v>409556</v>
      </c>
      <c r="E46" s="30">
        <v>100789</v>
      </c>
      <c r="F46" s="30">
        <v>116907</v>
      </c>
      <c r="G46" s="30">
        <v>153600</v>
      </c>
      <c r="H46" s="44">
        <v>153600</v>
      </c>
    </row>
    <row r="47" spans="1:8" x14ac:dyDescent="0.25">
      <c r="A47" s="29" t="s">
        <v>55</v>
      </c>
      <c r="B47" s="45"/>
      <c r="C47" s="46"/>
      <c r="D47" s="46"/>
      <c r="E47" s="46"/>
      <c r="F47" s="46"/>
      <c r="G47" s="46"/>
      <c r="H47" s="47"/>
    </row>
    <row r="48" spans="1:8" x14ac:dyDescent="0.25">
      <c r="A48" s="33" t="s">
        <v>43</v>
      </c>
      <c r="B48" s="34">
        <v>227652</v>
      </c>
      <c r="C48" s="35">
        <v>115609</v>
      </c>
      <c r="D48" s="35">
        <v>178283</v>
      </c>
      <c r="E48" s="35"/>
      <c r="F48" s="35"/>
      <c r="G48" s="35"/>
      <c r="H48" s="36"/>
    </row>
    <row r="49" spans="1:8" x14ac:dyDescent="0.25">
      <c r="A49" s="33" t="s">
        <v>46</v>
      </c>
      <c r="B49" s="37">
        <v>117492</v>
      </c>
      <c r="C49" s="38"/>
      <c r="D49" s="38"/>
      <c r="E49" s="38"/>
      <c r="F49" s="38"/>
      <c r="G49" s="38"/>
      <c r="H49" s="39"/>
    </row>
    <row r="50" spans="1:8" x14ac:dyDescent="0.25">
      <c r="A50" s="33" t="s">
        <v>56</v>
      </c>
      <c r="B50" s="34">
        <v>116678</v>
      </c>
      <c r="C50" s="35">
        <v>115609</v>
      </c>
      <c r="D50" s="35">
        <v>98979</v>
      </c>
      <c r="E50" s="35"/>
      <c r="F50" s="35"/>
      <c r="G50" s="35"/>
      <c r="H50" s="36"/>
    </row>
    <row r="51" spans="1:8" x14ac:dyDescent="0.25">
      <c r="A51" s="43" t="s">
        <v>47</v>
      </c>
      <c r="B51" s="30">
        <v>461822</v>
      </c>
      <c r="C51" s="30">
        <v>231218</v>
      </c>
      <c r="D51" s="30">
        <v>277262</v>
      </c>
      <c r="E51" s="30">
        <v>0</v>
      </c>
      <c r="F51" s="30">
        <v>0</v>
      </c>
      <c r="G51" s="30">
        <v>0</v>
      </c>
      <c r="H51" s="44">
        <v>0</v>
      </c>
    </row>
    <row r="52" spans="1:8" x14ac:dyDescent="0.25">
      <c r="A52" s="29" t="s">
        <v>57</v>
      </c>
      <c r="B52" s="45"/>
      <c r="C52" s="46"/>
      <c r="D52" s="46"/>
      <c r="E52" s="46"/>
      <c r="F52" s="46"/>
      <c r="G52" s="46"/>
      <c r="H52" s="47"/>
    </row>
    <row r="53" spans="1:8" x14ac:dyDescent="0.25">
      <c r="A53" s="33" t="s">
        <v>58</v>
      </c>
      <c r="B53" s="34">
        <v>146564</v>
      </c>
      <c r="C53" s="35"/>
      <c r="D53" s="35">
        <v>196077</v>
      </c>
      <c r="E53" s="35">
        <v>78031</v>
      </c>
      <c r="F53" s="35">
        <v>46051</v>
      </c>
      <c r="G53" s="35">
        <v>105798</v>
      </c>
      <c r="H53" s="36">
        <v>169758</v>
      </c>
    </row>
    <row r="54" spans="1:8" x14ac:dyDescent="0.25">
      <c r="A54" s="33" t="s">
        <v>59</v>
      </c>
      <c r="B54" s="40"/>
      <c r="C54" s="41"/>
      <c r="D54" s="41"/>
      <c r="E54" s="41">
        <v>254102</v>
      </c>
      <c r="F54" s="38">
        <v>35587</v>
      </c>
      <c r="G54" s="38"/>
      <c r="H54" s="39"/>
    </row>
    <row r="55" spans="1:8" x14ac:dyDescent="0.25">
      <c r="A55" s="43" t="s">
        <v>47</v>
      </c>
      <c r="B55" s="30">
        <v>146564</v>
      </c>
      <c r="C55" s="30">
        <v>0</v>
      </c>
      <c r="D55" s="30">
        <v>196077</v>
      </c>
      <c r="E55" s="30">
        <v>332133</v>
      </c>
      <c r="F55" s="30">
        <v>81638</v>
      </c>
      <c r="G55" s="30">
        <v>105798</v>
      </c>
      <c r="H55" s="44">
        <v>169758</v>
      </c>
    </row>
    <row r="56" spans="1:8" x14ac:dyDescent="0.25">
      <c r="A56" s="29" t="s">
        <v>60</v>
      </c>
      <c r="B56" s="45"/>
      <c r="C56" s="46"/>
      <c r="D56" s="46"/>
      <c r="E56" s="46"/>
      <c r="F56" s="46"/>
      <c r="G56" s="46"/>
      <c r="H56" s="47"/>
    </row>
    <row r="57" spans="1:8" x14ac:dyDescent="0.25">
      <c r="A57" s="33" t="s">
        <v>61</v>
      </c>
      <c r="B57" s="34">
        <v>12354</v>
      </c>
      <c r="C57" s="35"/>
      <c r="D57" s="35"/>
      <c r="E57" s="35"/>
      <c r="F57" s="35"/>
      <c r="G57" s="35"/>
      <c r="H57" s="36"/>
    </row>
    <row r="58" spans="1:8" x14ac:dyDescent="0.25">
      <c r="A58" s="33" t="s">
        <v>62</v>
      </c>
      <c r="B58" s="34">
        <v>682</v>
      </c>
      <c r="C58" s="35"/>
      <c r="D58" s="35"/>
      <c r="E58" s="35"/>
      <c r="F58" s="35"/>
      <c r="G58" s="35"/>
      <c r="H58" s="36"/>
    </row>
    <row r="59" spans="1:8" x14ac:dyDescent="0.25">
      <c r="A59" s="33" t="s">
        <v>54</v>
      </c>
      <c r="B59" s="34">
        <v>58429</v>
      </c>
      <c r="C59" s="35"/>
      <c r="D59" s="35"/>
      <c r="E59" s="35"/>
      <c r="F59" s="35"/>
      <c r="G59" s="35"/>
      <c r="H59" s="36"/>
    </row>
    <row r="60" spans="1:8" x14ac:dyDescent="0.25">
      <c r="A60" s="33" t="s">
        <v>43</v>
      </c>
      <c r="B60" s="34">
        <v>27367</v>
      </c>
      <c r="C60" s="35"/>
      <c r="D60" s="35"/>
      <c r="E60" s="35"/>
      <c r="F60" s="35"/>
      <c r="G60" s="35"/>
      <c r="H60" s="36"/>
    </row>
    <row r="61" spans="1:8" x14ac:dyDescent="0.25">
      <c r="A61" s="33" t="s">
        <v>44</v>
      </c>
      <c r="B61" s="34">
        <v>12291</v>
      </c>
      <c r="C61" s="35"/>
      <c r="D61" s="35"/>
      <c r="E61" s="35"/>
      <c r="F61" s="35"/>
      <c r="G61" s="35"/>
      <c r="H61" s="36"/>
    </row>
    <row r="62" spans="1:8" x14ac:dyDescent="0.25">
      <c r="A62" s="33" t="s">
        <v>45</v>
      </c>
      <c r="B62" s="34">
        <v>1118</v>
      </c>
      <c r="C62" s="35"/>
      <c r="D62" s="35"/>
      <c r="E62" s="35"/>
      <c r="F62" s="35"/>
      <c r="G62" s="35"/>
      <c r="H62" s="36"/>
    </row>
    <row r="63" spans="1:8" x14ac:dyDescent="0.25">
      <c r="A63" s="33" t="s">
        <v>46</v>
      </c>
      <c r="B63" s="34">
        <v>6446</v>
      </c>
      <c r="C63" s="35"/>
      <c r="D63" s="35"/>
      <c r="E63" s="35"/>
      <c r="F63" s="35"/>
      <c r="G63" s="35"/>
      <c r="H63" s="36"/>
    </row>
    <row r="64" spans="1:8" x14ac:dyDescent="0.25">
      <c r="A64" s="33" t="s">
        <v>56</v>
      </c>
      <c r="B64" s="34">
        <v>1823</v>
      </c>
      <c r="C64" s="35"/>
      <c r="D64" s="35"/>
      <c r="E64" s="35"/>
      <c r="F64" s="35"/>
      <c r="G64" s="35"/>
      <c r="H64" s="36"/>
    </row>
    <row r="65" spans="1:8" x14ac:dyDescent="0.25">
      <c r="A65" s="43" t="s">
        <v>47</v>
      </c>
      <c r="B65" s="30">
        <v>120510</v>
      </c>
      <c r="C65" s="30">
        <v>0</v>
      </c>
      <c r="D65" s="30">
        <v>0</v>
      </c>
      <c r="E65" s="30">
        <v>0</v>
      </c>
      <c r="F65" s="30">
        <v>0</v>
      </c>
      <c r="G65" s="30">
        <v>0</v>
      </c>
      <c r="H65" s="44">
        <v>0</v>
      </c>
    </row>
    <row r="66" spans="1:8" x14ac:dyDescent="0.25">
      <c r="A66" s="29" t="s">
        <v>63</v>
      </c>
      <c r="B66" s="45"/>
      <c r="C66" s="46"/>
      <c r="D66" s="46"/>
      <c r="E66" s="46"/>
      <c r="F66" s="46"/>
      <c r="G66" s="46"/>
      <c r="H66" s="47"/>
    </row>
    <row r="67" spans="1:8" x14ac:dyDescent="0.25">
      <c r="A67" s="33" t="s">
        <v>43</v>
      </c>
      <c r="B67" s="37">
        <v>102393</v>
      </c>
      <c r="C67" s="38"/>
      <c r="D67" s="38"/>
      <c r="E67" s="38"/>
      <c r="F67" s="38"/>
      <c r="G67" s="38"/>
      <c r="H67" s="39"/>
    </row>
    <row r="68" spans="1:8" x14ac:dyDescent="0.25">
      <c r="A68" s="43" t="s">
        <v>47</v>
      </c>
      <c r="B68" s="30">
        <v>102393</v>
      </c>
      <c r="C68" s="30">
        <v>0</v>
      </c>
      <c r="D68" s="30">
        <v>0</v>
      </c>
      <c r="E68" s="30">
        <v>0</v>
      </c>
      <c r="F68" s="30">
        <v>0</v>
      </c>
      <c r="G68" s="30">
        <v>0</v>
      </c>
      <c r="H68" s="44">
        <v>0</v>
      </c>
    </row>
    <row r="69" spans="1:8" x14ac:dyDescent="0.25">
      <c r="A69" s="29" t="s">
        <v>64</v>
      </c>
      <c r="B69" s="45"/>
      <c r="C69" s="46"/>
      <c r="D69" s="46"/>
      <c r="E69" s="46"/>
      <c r="F69" s="46"/>
      <c r="G69" s="46"/>
      <c r="H69" s="47"/>
    </row>
    <row r="70" spans="1:8" x14ac:dyDescent="0.25">
      <c r="A70" s="33" t="s">
        <v>65</v>
      </c>
      <c r="B70" s="34">
        <v>23828</v>
      </c>
      <c r="C70" s="35"/>
      <c r="D70" s="35"/>
      <c r="E70" s="35"/>
      <c r="F70" s="35"/>
      <c r="G70" s="35"/>
      <c r="H70" s="36"/>
    </row>
    <row r="71" spans="1:8" x14ac:dyDescent="0.25">
      <c r="A71" s="33" t="s">
        <v>66</v>
      </c>
      <c r="B71" s="34"/>
      <c r="C71" s="35"/>
      <c r="D71" s="35"/>
      <c r="E71" s="35">
        <v>27370</v>
      </c>
      <c r="F71" s="35"/>
      <c r="G71" s="35"/>
      <c r="H71" s="36"/>
    </row>
    <row r="72" spans="1:8" x14ac:dyDescent="0.25">
      <c r="A72" s="33" t="s">
        <v>67</v>
      </c>
      <c r="B72" s="34">
        <v>77389</v>
      </c>
      <c r="C72" s="35"/>
      <c r="D72" s="35">
        <v>108787</v>
      </c>
      <c r="E72" s="35">
        <v>16532</v>
      </c>
      <c r="F72" s="35">
        <v>140109</v>
      </c>
      <c r="G72" s="35">
        <v>75000</v>
      </c>
      <c r="H72" s="36">
        <v>97360</v>
      </c>
    </row>
    <row r="73" spans="1:8" x14ac:dyDescent="0.25">
      <c r="A73" s="33" t="s">
        <v>68</v>
      </c>
      <c r="B73" s="49"/>
      <c r="C73" s="38"/>
      <c r="D73" s="38"/>
      <c r="E73" s="38">
        <v>40925</v>
      </c>
      <c r="F73" s="38">
        <v>51413</v>
      </c>
      <c r="G73" s="38"/>
      <c r="H73" s="39"/>
    </row>
    <row r="74" spans="1:8" x14ac:dyDescent="0.25">
      <c r="A74" s="33" t="s">
        <v>69</v>
      </c>
      <c r="B74" s="34"/>
      <c r="C74" s="35"/>
      <c r="D74" s="35">
        <v>-6407</v>
      </c>
      <c r="E74" s="35"/>
      <c r="F74" s="35"/>
      <c r="G74" s="35"/>
      <c r="H74" s="36"/>
    </row>
    <row r="75" spans="1:8" x14ac:dyDescent="0.25">
      <c r="A75" s="43" t="s">
        <v>47</v>
      </c>
      <c r="B75" s="30">
        <v>101217</v>
      </c>
      <c r="C75" s="30">
        <v>0</v>
      </c>
      <c r="D75" s="30">
        <v>102380</v>
      </c>
      <c r="E75" s="30">
        <v>84827</v>
      </c>
      <c r="F75" s="30">
        <v>191522</v>
      </c>
      <c r="G75" s="30">
        <v>75000</v>
      </c>
      <c r="H75" s="44">
        <v>97360</v>
      </c>
    </row>
    <row r="76" spans="1:8" x14ac:dyDescent="0.25">
      <c r="A76" s="29" t="s">
        <v>70</v>
      </c>
      <c r="B76" s="45"/>
      <c r="C76" s="46"/>
      <c r="D76" s="46"/>
      <c r="E76" s="46"/>
      <c r="F76" s="46"/>
      <c r="G76" s="46"/>
      <c r="H76" s="47"/>
    </row>
    <row r="77" spans="1:8" x14ac:dyDescent="0.25">
      <c r="A77" s="33" t="s">
        <v>54</v>
      </c>
      <c r="B77" s="34"/>
      <c r="C77" s="35">
        <v>949207</v>
      </c>
      <c r="D77" s="35"/>
      <c r="E77" s="35"/>
      <c r="F77" s="35"/>
      <c r="G77" s="35"/>
      <c r="H77" s="36"/>
    </row>
    <row r="78" spans="1:8" x14ac:dyDescent="0.25">
      <c r="A78" s="43" t="s">
        <v>47</v>
      </c>
      <c r="B78" s="30">
        <v>0</v>
      </c>
      <c r="C78" s="30">
        <v>949207</v>
      </c>
      <c r="D78" s="30">
        <v>0</v>
      </c>
      <c r="E78" s="30">
        <v>0</v>
      </c>
      <c r="F78" s="30">
        <v>0</v>
      </c>
      <c r="G78" s="30">
        <v>0</v>
      </c>
      <c r="H78" s="44">
        <v>0</v>
      </c>
    </row>
    <row r="79" spans="1:8" x14ac:dyDescent="0.25">
      <c r="A79" s="29" t="s">
        <v>747</v>
      </c>
      <c r="B79" s="45"/>
      <c r="C79" s="46"/>
      <c r="D79" s="46"/>
      <c r="E79" s="46"/>
      <c r="F79" s="46"/>
      <c r="G79" s="46"/>
      <c r="H79" s="47"/>
    </row>
    <row r="80" spans="1:8" x14ac:dyDescent="0.25">
      <c r="A80" s="33" t="s">
        <v>43</v>
      </c>
      <c r="B80" s="37"/>
      <c r="C80" s="38">
        <v>862197</v>
      </c>
      <c r="D80" s="38"/>
      <c r="E80" s="38"/>
      <c r="F80" s="38"/>
      <c r="G80" s="38"/>
      <c r="H80" s="39"/>
    </row>
    <row r="81" spans="1:8" x14ac:dyDescent="0.25">
      <c r="A81" s="43" t="s">
        <v>47</v>
      </c>
      <c r="B81" s="30">
        <v>0</v>
      </c>
      <c r="C81" s="30">
        <v>862197</v>
      </c>
      <c r="D81" s="30">
        <v>0</v>
      </c>
      <c r="E81" s="30">
        <v>0</v>
      </c>
      <c r="F81" s="30">
        <v>0</v>
      </c>
      <c r="G81" s="30">
        <v>0</v>
      </c>
      <c r="H81" s="44">
        <v>0</v>
      </c>
    </row>
    <row r="82" spans="1:8" x14ac:dyDescent="0.25">
      <c r="A82" s="29" t="s">
        <v>65</v>
      </c>
      <c r="B82" s="45"/>
      <c r="C82" s="46"/>
      <c r="D82" s="46"/>
      <c r="E82" s="46"/>
      <c r="F82" s="46"/>
      <c r="G82" s="46"/>
      <c r="H82" s="47"/>
    </row>
    <row r="83" spans="1:8" x14ac:dyDescent="0.25">
      <c r="A83" s="33" t="s">
        <v>71</v>
      </c>
      <c r="B83" s="34"/>
      <c r="C83" s="35"/>
      <c r="D83" s="35">
        <v>765385</v>
      </c>
      <c r="E83" s="35">
        <v>509804</v>
      </c>
      <c r="F83" s="35">
        <v>4399</v>
      </c>
      <c r="G83" s="35">
        <v>16175</v>
      </c>
      <c r="H83" s="36"/>
    </row>
    <row r="84" spans="1:8" x14ac:dyDescent="0.25">
      <c r="A84" s="43" t="s">
        <v>47</v>
      </c>
      <c r="B84" s="30">
        <v>0</v>
      </c>
      <c r="C84" s="30">
        <v>0</v>
      </c>
      <c r="D84" s="30">
        <v>765385</v>
      </c>
      <c r="E84" s="30">
        <v>509804</v>
      </c>
      <c r="F84" s="30">
        <v>4399</v>
      </c>
      <c r="G84" s="30">
        <v>16175</v>
      </c>
      <c r="H84" s="44">
        <v>0</v>
      </c>
    </row>
    <row r="85" spans="1:8" x14ac:dyDescent="0.25">
      <c r="A85" s="29" t="s">
        <v>72</v>
      </c>
      <c r="B85" s="45"/>
      <c r="C85" s="46"/>
      <c r="D85" s="46"/>
      <c r="E85" s="46"/>
      <c r="F85" s="46"/>
      <c r="G85" s="46"/>
      <c r="H85" s="47"/>
    </row>
    <row r="86" spans="1:8" x14ac:dyDescent="0.25">
      <c r="A86" s="33" t="s">
        <v>42</v>
      </c>
      <c r="B86" s="34"/>
      <c r="C86" s="35"/>
      <c r="D86" s="35"/>
      <c r="E86" s="35"/>
      <c r="F86" s="35"/>
      <c r="G86" s="35">
        <v>46146</v>
      </c>
      <c r="H86" s="36">
        <v>52669</v>
      </c>
    </row>
    <row r="87" spans="1:8" x14ac:dyDescent="0.25">
      <c r="A87" s="33" t="s">
        <v>43</v>
      </c>
      <c r="B87" s="37"/>
      <c r="C87" s="38"/>
      <c r="D87" s="38"/>
      <c r="E87" s="38">
        <v>691548</v>
      </c>
      <c r="F87" s="38">
        <v>82139</v>
      </c>
      <c r="G87" s="38">
        <v>1592022</v>
      </c>
      <c r="H87" s="39">
        <v>1817070</v>
      </c>
    </row>
    <row r="88" spans="1:8" x14ac:dyDescent="0.25">
      <c r="A88" s="33" t="s">
        <v>44</v>
      </c>
      <c r="B88" s="34"/>
      <c r="C88" s="35"/>
      <c r="D88" s="35"/>
      <c r="E88" s="35">
        <v>455874</v>
      </c>
      <c r="F88" s="35">
        <v>35907</v>
      </c>
      <c r="G88" s="35">
        <v>669111</v>
      </c>
      <c r="H88" s="36">
        <v>763696</v>
      </c>
    </row>
    <row r="89" spans="1:8" x14ac:dyDescent="0.25">
      <c r="A89" s="33" t="s">
        <v>45</v>
      </c>
      <c r="B89" s="40"/>
      <c r="C89" s="41"/>
      <c r="D89" s="41"/>
      <c r="E89" s="41">
        <v>9220</v>
      </c>
      <c r="F89" s="41">
        <v>239</v>
      </c>
      <c r="G89" s="41"/>
      <c r="H89" s="42"/>
    </row>
    <row r="90" spans="1:8" x14ac:dyDescent="0.25">
      <c r="A90" s="33" t="s">
        <v>46</v>
      </c>
      <c r="B90" s="40"/>
      <c r="C90" s="41"/>
      <c r="D90" s="41"/>
      <c r="E90" s="41"/>
      <c r="F90" s="41">
        <v>3330</v>
      </c>
      <c r="G90" s="41"/>
      <c r="H90" s="42"/>
    </row>
    <row r="91" spans="1:8" x14ac:dyDescent="0.25">
      <c r="A91" s="43" t="s">
        <v>47</v>
      </c>
      <c r="B91" s="30">
        <v>0</v>
      </c>
      <c r="C91" s="30">
        <v>0</v>
      </c>
      <c r="D91" s="30">
        <v>0</v>
      </c>
      <c r="E91" s="30">
        <v>1156642</v>
      </c>
      <c r="F91" s="30">
        <v>121615</v>
      </c>
      <c r="G91" s="30">
        <v>2307279</v>
      </c>
      <c r="H91" s="44">
        <v>2633435</v>
      </c>
    </row>
    <row r="92" spans="1:8" x14ac:dyDescent="0.25">
      <c r="A92" s="29" t="s">
        <v>73</v>
      </c>
      <c r="B92" s="45"/>
      <c r="C92" s="46"/>
      <c r="D92" s="46"/>
      <c r="E92" s="46"/>
      <c r="F92" s="46"/>
      <c r="G92" s="46"/>
      <c r="H92" s="47"/>
    </row>
    <row r="93" spans="1:8" x14ac:dyDescent="0.25">
      <c r="A93" s="33" t="s">
        <v>42</v>
      </c>
      <c r="B93" s="37"/>
      <c r="C93" s="38"/>
      <c r="D93" s="38"/>
      <c r="E93" s="38"/>
      <c r="F93" s="38"/>
      <c r="G93" s="38">
        <v>12991</v>
      </c>
      <c r="H93" s="39"/>
    </row>
    <row r="94" spans="1:8" x14ac:dyDescent="0.25">
      <c r="A94" s="33" t="s">
        <v>54</v>
      </c>
      <c r="B94" s="34"/>
      <c r="C94" s="35"/>
      <c r="D94" s="35"/>
      <c r="E94" s="35">
        <v>78782</v>
      </c>
      <c r="F94" s="35"/>
      <c r="G94" s="35"/>
      <c r="H94" s="36"/>
    </row>
    <row r="95" spans="1:8" x14ac:dyDescent="0.25">
      <c r="A95" s="33" t="s">
        <v>43</v>
      </c>
      <c r="B95" s="34"/>
      <c r="C95" s="35"/>
      <c r="D95" s="35"/>
      <c r="E95" s="35">
        <v>90218</v>
      </c>
      <c r="F95" s="35">
        <v>29909</v>
      </c>
      <c r="G95" s="35">
        <v>72103</v>
      </c>
      <c r="H95" s="36"/>
    </row>
    <row r="96" spans="1:8" x14ac:dyDescent="0.25">
      <c r="A96" s="33" t="s">
        <v>44</v>
      </c>
      <c r="B96" s="40"/>
      <c r="C96" s="41"/>
      <c r="D96" s="41"/>
      <c r="E96" s="41">
        <v>268224</v>
      </c>
      <c r="F96" s="41">
        <v>170425</v>
      </c>
      <c r="G96" s="41">
        <v>250717</v>
      </c>
      <c r="H96" s="42">
        <v>98919</v>
      </c>
    </row>
    <row r="97" spans="1:8" x14ac:dyDescent="0.25">
      <c r="A97" s="33" t="s">
        <v>45</v>
      </c>
      <c r="B97" s="40"/>
      <c r="C97" s="41"/>
      <c r="D97" s="41"/>
      <c r="E97" s="41"/>
      <c r="F97" s="41">
        <v>3475</v>
      </c>
      <c r="G97" s="41"/>
      <c r="H97" s="42"/>
    </row>
    <row r="98" spans="1:8" x14ac:dyDescent="0.25">
      <c r="A98" s="33" t="s">
        <v>46</v>
      </c>
      <c r="B98" s="40"/>
      <c r="C98" s="41"/>
      <c r="D98" s="41"/>
      <c r="E98" s="41"/>
      <c r="F98" s="41">
        <v>18556</v>
      </c>
      <c r="G98" s="41">
        <v>221812</v>
      </c>
      <c r="H98" s="42"/>
    </row>
    <row r="99" spans="1:8" x14ac:dyDescent="0.25">
      <c r="A99" s="43" t="s">
        <v>47</v>
      </c>
      <c r="B99" s="30">
        <v>0</v>
      </c>
      <c r="C99" s="30">
        <v>0</v>
      </c>
      <c r="D99" s="30">
        <v>0</v>
      </c>
      <c r="E99" s="30">
        <v>437224</v>
      </c>
      <c r="F99" s="30">
        <v>222365</v>
      </c>
      <c r="G99" s="30">
        <v>557623</v>
      </c>
      <c r="H99" s="44">
        <v>98919</v>
      </c>
    </row>
    <row r="100" spans="1:8" x14ac:dyDescent="0.25">
      <c r="A100" s="29" t="s">
        <v>74</v>
      </c>
      <c r="B100" s="45"/>
      <c r="C100" s="46"/>
      <c r="D100" s="46"/>
      <c r="E100" s="46"/>
      <c r="F100" s="46"/>
      <c r="G100" s="46"/>
      <c r="H100" s="47"/>
    </row>
    <row r="101" spans="1:8" x14ac:dyDescent="0.25">
      <c r="A101" s="33" t="s">
        <v>54</v>
      </c>
      <c r="B101" s="37"/>
      <c r="C101" s="38"/>
      <c r="D101" s="38"/>
      <c r="E101" s="38">
        <v>122768</v>
      </c>
      <c r="F101" s="38"/>
      <c r="G101" s="38"/>
      <c r="H101" s="39"/>
    </row>
    <row r="102" spans="1:8" x14ac:dyDescent="0.25">
      <c r="A102" s="43" t="s">
        <v>47</v>
      </c>
      <c r="B102" s="30">
        <v>0</v>
      </c>
      <c r="C102" s="30">
        <v>0</v>
      </c>
      <c r="D102" s="30">
        <v>0</v>
      </c>
      <c r="E102" s="30">
        <v>122768</v>
      </c>
      <c r="F102" s="30">
        <v>0</v>
      </c>
      <c r="G102" s="30">
        <v>0</v>
      </c>
      <c r="H102" s="44">
        <v>0</v>
      </c>
    </row>
    <row r="103" spans="1:8" x14ac:dyDescent="0.25">
      <c r="A103" s="29" t="s">
        <v>75</v>
      </c>
      <c r="B103" s="45"/>
      <c r="C103" s="46"/>
      <c r="D103" s="46"/>
      <c r="E103" s="46"/>
      <c r="F103" s="46"/>
      <c r="G103" s="46"/>
      <c r="H103" s="47"/>
    </row>
    <row r="104" spans="1:8" x14ac:dyDescent="0.25">
      <c r="A104" s="33" t="s">
        <v>42</v>
      </c>
      <c r="B104" s="34"/>
      <c r="C104" s="35"/>
      <c r="D104" s="35"/>
      <c r="E104" s="35"/>
      <c r="F104" s="35"/>
      <c r="G104" s="35">
        <v>4076</v>
      </c>
      <c r="H104" s="36">
        <v>3771</v>
      </c>
    </row>
    <row r="105" spans="1:8" x14ac:dyDescent="0.25">
      <c r="A105" s="33" t="s">
        <v>43</v>
      </c>
      <c r="B105" s="34"/>
      <c r="C105" s="35"/>
      <c r="D105" s="35"/>
      <c r="E105" s="38">
        <v>53812</v>
      </c>
      <c r="F105" s="35">
        <v>32745</v>
      </c>
      <c r="G105" s="35">
        <v>101891</v>
      </c>
      <c r="H105" s="36">
        <v>94272</v>
      </c>
    </row>
    <row r="106" spans="1:8" x14ac:dyDescent="0.25">
      <c r="A106" s="33" t="s">
        <v>44</v>
      </c>
      <c r="B106" s="34"/>
      <c r="C106" s="35"/>
      <c r="D106" s="35"/>
      <c r="E106" s="35">
        <v>89741</v>
      </c>
      <c r="F106" s="35">
        <v>78708</v>
      </c>
      <c r="G106" s="35">
        <v>81512</v>
      </c>
      <c r="H106" s="36">
        <v>75418</v>
      </c>
    </row>
    <row r="107" spans="1:8" x14ac:dyDescent="0.25">
      <c r="A107" s="33" t="s">
        <v>45</v>
      </c>
      <c r="B107" s="34"/>
      <c r="C107" s="35"/>
      <c r="D107" s="35"/>
      <c r="E107" s="35">
        <v>1381</v>
      </c>
      <c r="F107" s="35">
        <v>6947</v>
      </c>
      <c r="G107" s="35"/>
      <c r="H107" s="36"/>
    </row>
    <row r="108" spans="1:8" x14ac:dyDescent="0.25">
      <c r="A108" s="33" t="s">
        <v>46</v>
      </c>
      <c r="B108" s="40"/>
      <c r="C108" s="41"/>
      <c r="D108" s="41"/>
      <c r="E108" s="35">
        <v>3515</v>
      </c>
      <c r="F108" s="41">
        <v>4568</v>
      </c>
      <c r="G108" s="41">
        <v>16302</v>
      </c>
      <c r="H108" s="42">
        <v>15084</v>
      </c>
    </row>
    <row r="109" spans="1:8" x14ac:dyDescent="0.25">
      <c r="A109" s="33" t="s">
        <v>50</v>
      </c>
      <c r="B109" s="40"/>
      <c r="C109" s="41"/>
      <c r="D109" s="41"/>
      <c r="E109" s="35"/>
      <c r="F109" s="41">
        <v>1648</v>
      </c>
      <c r="G109" s="41"/>
      <c r="H109" s="42"/>
    </row>
    <row r="110" spans="1:8" x14ac:dyDescent="0.25">
      <c r="A110" s="43" t="s">
        <v>47</v>
      </c>
      <c r="B110" s="30">
        <v>0</v>
      </c>
      <c r="C110" s="30">
        <v>0</v>
      </c>
      <c r="D110" s="30">
        <v>0</v>
      </c>
      <c r="E110" s="30">
        <v>148449</v>
      </c>
      <c r="F110" s="30">
        <v>124616</v>
      </c>
      <c r="G110" s="30">
        <v>203781</v>
      </c>
      <c r="H110" s="44">
        <v>188545</v>
      </c>
    </row>
    <row r="111" spans="1:8" x14ac:dyDescent="0.25">
      <c r="A111" s="29" t="s">
        <v>76</v>
      </c>
      <c r="B111" s="45"/>
      <c r="C111" s="46"/>
      <c r="D111" s="46"/>
      <c r="E111" s="46"/>
      <c r="F111" s="46"/>
      <c r="G111" s="46"/>
      <c r="H111" s="47"/>
    </row>
    <row r="112" spans="1:8" x14ac:dyDescent="0.25">
      <c r="A112" s="33" t="s">
        <v>42</v>
      </c>
      <c r="B112" s="34"/>
      <c r="C112" s="35"/>
      <c r="D112" s="35"/>
      <c r="E112" s="35"/>
      <c r="F112" s="35">
        <v>6005</v>
      </c>
      <c r="G112" s="35">
        <v>4670</v>
      </c>
      <c r="H112" s="36">
        <v>4933</v>
      </c>
    </row>
    <row r="113" spans="1:8" x14ac:dyDescent="0.25">
      <c r="A113" s="33" t="s">
        <v>43</v>
      </c>
      <c r="B113" s="34"/>
      <c r="C113" s="35"/>
      <c r="D113" s="35"/>
      <c r="E113" s="35">
        <v>54988</v>
      </c>
      <c r="F113" s="35">
        <v>41804</v>
      </c>
      <c r="G113" s="35">
        <v>140086</v>
      </c>
      <c r="H113" s="36">
        <v>147986</v>
      </c>
    </row>
    <row r="114" spans="1:8" x14ac:dyDescent="0.25">
      <c r="A114" s="33" t="s">
        <v>44</v>
      </c>
      <c r="B114" s="34"/>
      <c r="C114" s="35"/>
      <c r="D114" s="35"/>
      <c r="E114" s="35">
        <v>55240</v>
      </c>
      <c r="F114" s="35">
        <v>37839</v>
      </c>
      <c r="G114" s="35">
        <v>70043</v>
      </c>
      <c r="H114" s="36">
        <v>73993</v>
      </c>
    </row>
    <row r="115" spans="1:8" x14ac:dyDescent="0.25">
      <c r="A115" s="33" t="s">
        <v>45</v>
      </c>
      <c r="B115" s="34"/>
      <c r="C115" s="35"/>
      <c r="D115" s="35"/>
      <c r="E115" s="35">
        <v>61481</v>
      </c>
      <c r="F115" s="35">
        <v>94578</v>
      </c>
      <c r="G115" s="35"/>
      <c r="H115" s="36"/>
    </row>
    <row r="116" spans="1:8" x14ac:dyDescent="0.25">
      <c r="A116" s="33" t="s">
        <v>46</v>
      </c>
      <c r="B116" s="40"/>
      <c r="C116" s="41"/>
      <c r="D116" s="41"/>
      <c r="E116" s="41">
        <v>1906</v>
      </c>
      <c r="F116" s="41">
        <v>1943</v>
      </c>
      <c r="G116" s="41">
        <v>18678</v>
      </c>
      <c r="H116" s="42">
        <v>19731</v>
      </c>
    </row>
    <row r="117" spans="1:8" x14ac:dyDescent="0.25">
      <c r="A117" s="43" t="s">
        <v>47</v>
      </c>
      <c r="B117" s="30">
        <v>0</v>
      </c>
      <c r="C117" s="30">
        <v>0</v>
      </c>
      <c r="D117" s="30">
        <v>0</v>
      </c>
      <c r="E117" s="30">
        <v>173615</v>
      </c>
      <c r="F117" s="30">
        <v>182169</v>
      </c>
      <c r="G117" s="30">
        <v>233477</v>
      </c>
      <c r="H117" s="44">
        <v>246643</v>
      </c>
    </row>
    <row r="118" spans="1:8" x14ac:dyDescent="0.25">
      <c r="A118" s="29" t="s">
        <v>77</v>
      </c>
      <c r="B118" s="30"/>
      <c r="C118" s="31"/>
      <c r="D118" s="31"/>
      <c r="E118" s="31"/>
      <c r="F118" s="31"/>
      <c r="G118" s="31"/>
      <c r="H118" s="32"/>
    </row>
    <row r="119" spans="1:8" x14ac:dyDescent="0.25">
      <c r="A119" s="33" t="s">
        <v>42</v>
      </c>
      <c r="B119" s="34"/>
      <c r="C119" s="35"/>
      <c r="D119" s="35"/>
      <c r="E119" s="35"/>
      <c r="F119" s="35">
        <v>835</v>
      </c>
      <c r="G119" s="35">
        <v>1319</v>
      </c>
      <c r="H119" s="36">
        <v>686</v>
      </c>
    </row>
    <row r="120" spans="1:8" x14ac:dyDescent="0.25">
      <c r="A120" s="33" t="s">
        <v>43</v>
      </c>
      <c r="B120" s="37"/>
      <c r="C120" s="38"/>
      <c r="D120" s="38"/>
      <c r="E120" s="38">
        <v>59244</v>
      </c>
      <c r="F120" s="38">
        <v>81785</v>
      </c>
      <c r="G120" s="38">
        <v>32310</v>
      </c>
      <c r="H120" s="39">
        <v>16812</v>
      </c>
    </row>
    <row r="121" spans="1:8" x14ac:dyDescent="0.25">
      <c r="A121" s="33" t="s">
        <v>44</v>
      </c>
      <c r="B121" s="34"/>
      <c r="C121" s="35"/>
      <c r="D121" s="35"/>
      <c r="E121" s="35">
        <v>67350</v>
      </c>
      <c r="F121" s="35">
        <v>65612</v>
      </c>
      <c r="G121" s="35">
        <v>32310</v>
      </c>
      <c r="H121" s="36">
        <v>16812</v>
      </c>
    </row>
    <row r="122" spans="1:8" x14ac:dyDescent="0.25">
      <c r="A122" s="33" t="s">
        <v>45</v>
      </c>
      <c r="B122" s="40"/>
      <c r="C122" s="41"/>
      <c r="D122" s="41"/>
      <c r="E122" s="41">
        <v>707</v>
      </c>
      <c r="F122" s="41">
        <v>6078</v>
      </c>
      <c r="G122" s="41"/>
      <c r="H122" s="42"/>
    </row>
    <row r="123" spans="1:8" x14ac:dyDescent="0.25">
      <c r="A123" s="33" t="s">
        <v>46</v>
      </c>
      <c r="B123" s="40"/>
      <c r="C123" s="41"/>
      <c r="D123" s="41"/>
      <c r="E123" s="41">
        <v>3673</v>
      </c>
      <c r="F123" s="41">
        <v>16267</v>
      </c>
      <c r="G123" s="41"/>
      <c r="H123" s="42"/>
    </row>
    <row r="124" spans="1:8" x14ac:dyDescent="0.25">
      <c r="A124" s="43" t="s">
        <v>47</v>
      </c>
      <c r="B124" s="30">
        <v>0</v>
      </c>
      <c r="C124" s="30">
        <v>0</v>
      </c>
      <c r="D124" s="30">
        <v>0</v>
      </c>
      <c r="E124" s="30">
        <v>130974</v>
      </c>
      <c r="F124" s="30">
        <v>170577</v>
      </c>
      <c r="G124" s="30">
        <v>65939</v>
      </c>
      <c r="H124" s="44">
        <v>34310</v>
      </c>
    </row>
    <row r="125" spans="1:8" x14ac:dyDescent="0.25">
      <c r="A125" s="29" t="s">
        <v>78</v>
      </c>
      <c r="B125" s="30"/>
      <c r="C125" s="31"/>
      <c r="D125" s="31"/>
      <c r="E125" s="31"/>
      <c r="F125" s="31"/>
      <c r="G125" s="31"/>
      <c r="H125" s="32"/>
    </row>
    <row r="126" spans="1:8" x14ac:dyDescent="0.25">
      <c r="A126" s="33" t="s">
        <v>42</v>
      </c>
      <c r="B126" s="34"/>
      <c r="C126" s="35"/>
      <c r="D126" s="35"/>
      <c r="E126" s="35"/>
      <c r="F126" s="35">
        <v>3476</v>
      </c>
      <c r="G126" s="35">
        <v>2599</v>
      </c>
      <c r="H126" s="36">
        <v>1376</v>
      </c>
    </row>
    <row r="127" spans="1:8" x14ac:dyDescent="0.25">
      <c r="A127" s="33" t="s">
        <v>43</v>
      </c>
      <c r="B127" s="37"/>
      <c r="C127" s="38"/>
      <c r="D127" s="38"/>
      <c r="E127" s="38">
        <v>170973</v>
      </c>
      <c r="F127" s="38">
        <v>133158</v>
      </c>
      <c r="G127" s="38">
        <v>63665</v>
      </c>
      <c r="H127" s="39">
        <v>33715</v>
      </c>
    </row>
    <row r="128" spans="1:8" x14ac:dyDescent="0.25">
      <c r="A128" s="33" t="s">
        <v>44</v>
      </c>
      <c r="B128" s="34"/>
      <c r="C128" s="35"/>
      <c r="D128" s="35"/>
      <c r="E128" s="35">
        <v>174895</v>
      </c>
      <c r="F128" s="35">
        <v>81793</v>
      </c>
      <c r="G128" s="35">
        <v>63665</v>
      </c>
      <c r="H128" s="36">
        <v>33715</v>
      </c>
    </row>
    <row r="129" spans="1:8" x14ac:dyDescent="0.25">
      <c r="A129" s="33" t="s">
        <v>45</v>
      </c>
      <c r="B129" s="40"/>
      <c r="C129" s="41"/>
      <c r="D129" s="41"/>
      <c r="E129" s="41">
        <v>9597</v>
      </c>
      <c r="F129" s="41">
        <v>16045</v>
      </c>
      <c r="G129" s="41"/>
      <c r="H129" s="42"/>
    </row>
    <row r="130" spans="1:8" x14ac:dyDescent="0.25">
      <c r="A130" s="33" t="s">
        <v>46</v>
      </c>
      <c r="B130" s="40"/>
      <c r="C130" s="41"/>
      <c r="D130" s="41"/>
      <c r="E130" s="41">
        <v>10955</v>
      </c>
      <c r="F130" s="41">
        <v>16626</v>
      </c>
      <c r="G130" s="41"/>
      <c r="H130" s="42"/>
    </row>
    <row r="131" spans="1:8" x14ac:dyDescent="0.25">
      <c r="A131" s="33" t="s">
        <v>50</v>
      </c>
      <c r="B131" s="40"/>
      <c r="C131" s="41"/>
      <c r="D131" s="41"/>
      <c r="E131" s="41"/>
      <c r="F131" s="41">
        <v>8033</v>
      </c>
      <c r="G131" s="41"/>
      <c r="H131" s="42"/>
    </row>
    <row r="132" spans="1:8" x14ac:dyDescent="0.25">
      <c r="A132" s="43" t="s">
        <v>47</v>
      </c>
      <c r="B132" s="30">
        <v>0</v>
      </c>
      <c r="C132" s="30">
        <v>0</v>
      </c>
      <c r="D132" s="30">
        <v>0</v>
      </c>
      <c r="E132" s="30">
        <v>366420</v>
      </c>
      <c r="F132" s="30">
        <v>259131</v>
      </c>
      <c r="G132" s="30">
        <v>129929</v>
      </c>
      <c r="H132" s="44">
        <v>68806</v>
      </c>
    </row>
    <row r="133" spans="1:8" x14ac:dyDescent="0.25">
      <c r="A133" s="29" t="s">
        <v>79</v>
      </c>
      <c r="B133" s="45"/>
      <c r="C133" s="46"/>
      <c r="D133" s="46"/>
      <c r="E133" s="46"/>
      <c r="F133" s="46"/>
      <c r="G133" s="46"/>
      <c r="H133" s="47"/>
    </row>
    <row r="134" spans="1:8" x14ac:dyDescent="0.25">
      <c r="A134" s="33" t="s">
        <v>42</v>
      </c>
      <c r="B134" s="34"/>
      <c r="C134" s="35"/>
      <c r="D134" s="35"/>
      <c r="E134" s="35"/>
      <c r="F134" s="35">
        <v>60</v>
      </c>
      <c r="G134" s="35">
        <v>2388</v>
      </c>
      <c r="H134" s="36">
        <v>3082</v>
      </c>
    </row>
    <row r="135" spans="1:8" x14ac:dyDescent="0.25">
      <c r="A135" s="33" t="s">
        <v>43</v>
      </c>
      <c r="B135" s="34"/>
      <c r="C135" s="35"/>
      <c r="D135" s="35"/>
      <c r="E135" s="35">
        <v>19185</v>
      </c>
      <c r="F135" s="35">
        <v>19589</v>
      </c>
      <c r="G135" s="35">
        <v>71648</v>
      </c>
      <c r="H135" s="36">
        <v>92457</v>
      </c>
    </row>
    <row r="136" spans="1:8" x14ac:dyDescent="0.25">
      <c r="A136" s="33" t="s">
        <v>44</v>
      </c>
      <c r="B136" s="34"/>
      <c r="C136" s="35"/>
      <c r="D136" s="35"/>
      <c r="E136" s="35">
        <v>30191</v>
      </c>
      <c r="F136" s="35">
        <v>27385</v>
      </c>
      <c r="G136" s="35">
        <v>35824</v>
      </c>
      <c r="H136" s="36">
        <v>46228</v>
      </c>
    </row>
    <row r="137" spans="1:8" x14ac:dyDescent="0.25">
      <c r="A137" s="33" t="s">
        <v>45</v>
      </c>
      <c r="B137" s="34"/>
      <c r="C137" s="35"/>
      <c r="D137" s="35"/>
      <c r="E137" s="35">
        <v>39760</v>
      </c>
      <c r="F137" s="35">
        <v>61951</v>
      </c>
      <c r="G137" s="35"/>
      <c r="H137" s="36"/>
    </row>
    <row r="138" spans="1:8" x14ac:dyDescent="0.25">
      <c r="A138" s="33" t="s">
        <v>46</v>
      </c>
      <c r="B138" s="40"/>
      <c r="C138" s="41"/>
      <c r="D138" s="41"/>
      <c r="E138" s="41">
        <v>4680</v>
      </c>
      <c r="F138" s="41">
        <v>13576</v>
      </c>
      <c r="G138" s="41">
        <v>9553</v>
      </c>
      <c r="H138" s="42">
        <v>12328</v>
      </c>
    </row>
    <row r="139" spans="1:8" x14ac:dyDescent="0.25">
      <c r="A139" s="33" t="s">
        <v>80</v>
      </c>
      <c r="B139" s="40"/>
      <c r="C139" s="41"/>
      <c r="D139" s="41"/>
      <c r="E139" s="41"/>
      <c r="F139" s="41">
        <v>1761</v>
      </c>
      <c r="G139" s="41"/>
      <c r="H139" s="42"/>
    </row>
    <row r="140" spans="1:8" x14ac:dyDescent="0.25">
      <c r="A140" s="43" t="s">
        <v>47</v>
      </c>
      <c r="B140" s="30">
        <v>0</v>
      </c>
      <c r="C140" s="30">
        <v>0</v>
      </c>
      <c r="D140" s="30">
        <v>0</v>
      </c>
      <c r="E140" s="30">
        <v>93816</v>
      </c>
      <c r="F140" s="30">
        <v>124322</v>
      </c>
      <c r="G140" s="30">
        <v>119413</v>
      </c>
      <c r="H140" s="44">
        <v>154095</v>
      </c>
    </row>
    <row r="141" spans="1:8" x14ac:dyDescent="0.25">
      <c r="A141" s="29" t="s">
        <v>81</v>
      </c>
      <c r="B141" s="45"/>
      <c r="C141" s="46"/>
      <c r="D141" s="46"/>
      <c r="E141" s="46"/>
      <c r="F141" s="46"/>
      <c r="G141" s="46"/>
      <c r="H141" s="47"/>
    </row>
    <row r="142" spans="1:8" x14ac:dyDescent="0.25">
      <c r="A142" s="33" t="s">
        <v>42</v>
      </c>
      <c r="B142" s="37"/>
      <c r="C142" s="38"/>
      <c r="D142" s="38"/>
      <c r="E142" s="38"/>
      <c r="F142" s="38"/>
      <c r="G142" s="38">
        <v>2153</v>
      </c>
      <c r="H142" s="39">
        <v>2315</v>
      </c>
    </row>
    <row r="143" spans="1:8" x14ac:dyDescent="0.25">
      <c r="A143" s="33" t="s">
        <v>43</v>
      </c>
      <c r="B143" s="34"/>
      <c r="C143" s="35"/>
      <c r="D143" s="35"/>
      <c r="E143" s="35">
        <v>56716</v>
      </c>
      <c r="F143" s="35">
        <v>492</v>
      </c>
      <c r="G143" s="35">
        <v>53826</v>
      </c>
      <c r="H143" s="36">
        <v>57876</v>
      </c>
    </row>
    <row r="144" spans="1:8" x14ac:dyDescent="0.25">
      <c r="A144" s="33" t="s">
        <v>44</v>
      </c>
      <c r="B144" s="34"/>
      <c r="C144" s="35"/>
      <c r="D144" s="35"/>
      <c r="E144" s="35">
        <v>46791</v>
      </c>
      <c r="F144" s="35">
        <v>29866</v>
      </c>
      <c r="G144" s="35">
        <v>43061</v>
      </c>
      <c r="H144" s="36">
        <v>46301</v>
      </c>
    </row>
    <row r="145" spans="1:8" x14ac:dyDescent="0.25">
      <c r="A145" s="33" t="s">
        <v>45</v>
      </c>
      <c r="B145" s="34"/>
      <c r="C145" s="35"/>
      <c r="D145" s="35"/>
      <c r="E145" s="35">
        <v>330</v>
      </c>
      <c r="F145" s="35">
        <v>1832</v>
      </c>
      <c r="G145" s="35"/>
      <c r="H145" s="36"/>
    </row>
    <row r="146" spans="1:8" x14ac:dyDescent="0.25">
      <c r="A146" s="33" t="s">
        <v>46</v>
      </c>
      <c r="B146" s="34"/>
      <c r="C146" s="35"/>
      <c r="D146" s="35"/>
      <c r="E146" s="35">
        <v>1980</v>
      </c>
      <c r="F146" s="35">
        <v>1776</v>
      </c>
      <c r="G146" s="35">
        <v>8612</v>
      </c>
      <c r="H146" s="36">
        <v>9260</v>
      </c>
    </row>
    <row r="147" spans="1:8" x14ac:dyDescent="0.25">
      <c r="A147" s="43" t="s">
        <v>47</v>
      </c>
      <c r="B147" s="30">
        <v>0</v>
      </c>
      <c r="C147" s="30">
        <v>0</v>
      </c>
      <c r="D147" s="30">
        <v>0</v>
      </c>
      <c r="E147" s="30">
        <v>105817</v>
      </c>
      <c r="F147" s="30">
        <v>33966</v>
      </c>
      <c r="G147" s="30">
        <v>107652</v>
      </c>
      <c r="H147" s="44">
        <v>115752</v>
      </c>
    </row>
    <row r="148" spans="1:8" x14ac:dyDescent="0.25">
      <c r="A148" s="29" t="s">
        <v>82</v>
      </c>
      <c r="B148" s="45"/>
      <c r="C148" s="46"/>
      <c r="D148" s="46"/>
      <c r="E148" s="46"/>
      <c r="F148" s="46"/>
      <c r="G148" s="46"/>
      <c r="H148" s="47"/>
    </row>
    <row r="149" spans="1:8" x14ac:dyDescent="0.25">
      <c r="A149" s="33" t="s">
        <v>42</v>
      </c>
      <c r="B149" s="37"/>
      <c r="C149" s="38"/>
      <c r="D149" s="38"/>
      <c r="E149" s="38"/>
      <c r="F149" s="38"/>
      <c r="G149" s="38">
        <v>2125</v>
      </c>
      <c r="H149" s="39">
        <v>2747</v>
      </c>
    </row>
    <row r="150" spans="1:8" x14ac:dyDescent="0.25">
      <c r="A150" s="33" t="s">
        <v>43</v>
      </c>
      <c r="B150" s="34"/>
      <c r="C150" s="35"/>
      <c r="D150" s="35"/>
      <c r="E150" s="35">
        <v>34617</v>
      </c>
      <c r="F150" s="35">
        <v>18852</v>
      </c>
      <c r="G150" s="35">
        <v>53118</v>
      </c>
      <c r="H150" s="36">
        <v>68676</v>
      </c>
    </row>
    <row r="151" spans="1:8" x14ac:dyDescent="0.25">
      <c r="A151" s="33" t="s">
        <v>44</v>
      </c>
      <c r="B151" s="34"/>
      <c r="C151" s="35"/>
      <c r="D151" s="35"/>
      <c r="E151" s="35">
        <v>51549</v>
      </c>
      <c r="F151" s="35">
        <v>71204</v>
      </c>
      <c r="G151" s="35">
        <v>42495</v>
      </c>
      <c r="H151" s="36">
        <v>54941</v>
      </c>
    </row>
    <row r="152" spans="1:8" x14ac:dyDescent="0.25">
      <c r="A152" s="33" t="s">
        <v>45</v>
      </c>
      <c r="B152" s="34"/>
      <c r="C152" s="35"/>
      <c r="D152" s="35"/>
      <c r="E152" s="35"/>
      <c r="F152" s="35">
        <v>4184</v>
      </c>
      <c r="G152" s="35"/>
      <c r="H152" s="36"/>
    </row>
    <row r="153" spans="1:8" x14ac:dyDescent="0.25">
      <c r="A153" s="33" t="s">
        <v>46</v>
      </c>
      <c r="B153" s="34"/>
      <c r="C153" s="35"/>
      <c r="D153" s="35"/>
      <c r="E153" s="35">
        <v>1584</v>
      </c>
      <c r="F153" s="35">
        <v>3532</v>
      </c>
      <c r="G153" s="35">
        <v>8499</v>
      </c>
      <c r="H153" s="36">
        <v>10988</v>
      </c>
    </row>
    <row r="154" spans="1:8" x14ac:dyDescent="0.25">
      <c r="A154" s="43" t="s">
        <v>47</v>
      </c>
      <c r="B154" s="30">
        <v>0</v>
      </c>
      <c r="C154" s="30">
        <v>0</v>
      </c>
      <c r="D154" s="30">
        <v>0</v>
      </c>
      <c r="E154" s="30">
        <v>87750</v>
      </c>
      <c r="F154" s="30">
        <v>97772</v>
      </c>
      <c r="G154" s="30">
        <v>106237</v>
      </c>
      <c r="H154" s="44">
        <v>137352</v>
      </c>
    </row>
    <row r="155" spans="1:8" x14ac:dyDescent="0.25">
      <c r="A155" s="29" t="s">
        <v>83</v>
      </c>
      <c r="B155" s="45"/>
      <c r="C155" s="46"/>
      <c r="D155" s="46"/>
      <c r="E155" s="46"/>
      <c r="F155" s="46"/>
      <c r="G155" s="46"/>
      <c r="H155" s="47"/>
    </row>
    <row r="156" spans="1:8" x14ac:dyDescent="0.25">
      <c r="A156" s="33" t="s">
        <v>42</v>
      </c>
      <c r="B156" s="34"/>
      <c r="C156" s="35"/>
      <c r="D156" s="35"/>
      <c r="E156" s="35"/>
      <c r="F156" s="35">
        <v>3595</v>
      </c>
      <c r="G156" s="35"/>
      <c r="H156" s="36"/>
    </row>
    <row r="157" spans="1:8" x14ac:dyDescent="0.25">
      <c r="A157" s="33" t="s">
        <v>43</v>
      </c>
      <c r="B157" s="37"/>
      <c r="C157" s="38"/>
      <c r="D157" s="38"/>
      <c r="E157" s="38"/>
      <c r="F157" s="38">
        <v>74404</v>
      </c>
      <c r="G157" s="38"/>
      <c r="H157" s="39"/>
    </row>
    <row r="158" spans="1:8" x14ac:dyDescent="0.25">
      <c r="A158" s="33" t="s">
        <v>44</v>
      </c>
      <c r="B158" s="34"/>
      <c r="C158" s="35"/>
      <c r="D158" s="35"/>
      <c r="E158" s="35"/>
      <c r="F158" s="35">
        <v>121276</v>
      </c>
      <c r="G158" s="35"/>
      <c r="H158" s="36"/>
    </row>
    <row r="159" spans="1:8" x14ac:dyDescent="0.25">
      <c r="A159" s="33" t="s">
        <v>45</v>
      </c>
      <c r="B159" s="34"/>
      <c r="C159" s="35"/>
      <c r="D159" s="35"/>
      <c r="E159" s="35"/>
      <c r="F159" s="35">
        <v>880</v>
      </c>
      <c r="G159" s="35"/>
      <c r="H159" s="36"/>
    </row>
    <row r="160" spans="1:8" x14ac:dyDescent="0.25">
      <c r="A160" s="33" t="s">
        <v>46</v>
      </c>
      <c r="B160" s="34"/>
      <c r="C160" s="35"/>
      <c r="D160" s="35"/>
      <c r="E160" s="35"/>
      <c r="F160" s="35">
        <v>83904</v>
      </c>
      <c r="G160" s="35"/>
      <c r="H160" s="36"/>
    </row>
    <row r="161" spans="1:8" x14ac:dyDescent="0.25">
      <c r="A161" s="43" t="s">
        <v>47</v>
      </c>
      <c r="B161" s="30">
        <v>0</v>
      </c>
      <c r="C161" s="30">
        <v>0</v>
      </c>
      <c r="D161" s="30">
        <v>0</v>
      </c>
      <c r="E161" s="30">
        <v>0</v>
      </c>
      <c r="F161" s="30">
        <v>284059</v>
      </c>
      <c r="G161" s="30">
        <v>0</v>
      </c>
      <c r="H161" s="44">
        <v>0</v>
      </c>
    </row>
    <row r="162" spans="1:8" x14ac:dyDescent="0.25">
      <c r="A162" s="29" t="s">
        <v>84</v>
      </c>
      <c r="B162" s="45"/>
      <c r="C162" s="46"/>
      <c r="D162" s="46"/>
      <c r="E162" s="46"/>
      <c r="F162" s="46"/>
      <c r="G162" s="46"/>
      <c r="H162" s="47"/>
    </row>
    <row r="163" spans="1:8" x14ac:dyDescent="0.25">
      <c r="A163" s="33" t="s">
        <v>61</v>
      </c>
      <c r="B163" s="34"/>
      <c r="C163" s="35"/>
      <c r="D163" s="35"/>
      <c r="E163" s="35"/>
      <c r="F163" s="35">
        <v>46118</v>
      </c>
      <c r="G163" s="35"/>
      <c r="H163" s="36"/>
    </row>
    <row r="164" spans="1:8" x14ac:dyDescent="0.25">
      <c r="A164" s="33" t="s">
        <v>85</v>
      </c>
      <c r="B164" s="34"/>
      <c r="C164" s="35"/>
      <c r="D164" s="35"/>
      <c r="E164" s="35"/>
      <c r="F164" s="35">
        <v>260823</v>
      </c>
      <c r="G164" s="35">
        <v>600000</v>
      </c>
      <c r="H164" s="36"/>
    </row>
    <row r="165" spans="1:8" x14ac:dyDescent="0.25">
      <c r="A165" s="43" t="s">
        <v>47</v>
      </c>
      <c r="B165" s="30">
        <v>0</v>
      </c>
      <c r="C165" s="30">
        <v>0</v>
      </c>
      <c r="D165" s="30">
        <v>0</v>
      </c>
      <c r="E165" s="30">
        <v>0</v>
      </c>
      <c r="F165" s="30">
        <v>306941</v>
      </c>
      <c r="G165" s="30">
        <v>600000</v>
      </c>
      <c r="H165" s="44">
        <v>0</v>
      </c>
    </row>
    <row r="166" spans="1:8" x14ac:dyDescent="0.25">
      <c r="A166" s="29" t="s">
        <v>86</v>
      </c>
      <c r="B166" s="45"/>
      <c r="C166" s="46"/>
      <c r="D166" s="46"/>
      <c r="E166" s="46"/>
      <c r="F166" s="46"/>
      <c r="G166" s="46"/>
      <c r="H166" s="47"/>
    </row>
    <row r="167" spans="1:8" x14ac:dyDescent="0.25">
      <c r="A167" s="33" t="s">
        <v>71</v>
      </c>
      <c r="B167" s="34"/>
      <c r="C167" s="35"/>
      <c r="D167" s="35"/>
      <c r="E167" s="35"/>
      <c r="F167" s="35">
        <v>12636</v>
      </c>
      <c r="G167" s="35"/>
      <c r="H167" s="36"/>
    </row>
    <row r="168" spans="1:8" x14ac:dyDescent="0.25">
      <c r="A168" s="33" t="s">
        <v>42</v>
      </c>
      <c r="B168" s="37"/>
      <c r="C168" s="38"/>
      <c r="D168" s="38"/>
      <c r="E168" s="38"/>
      <c r="F168" s="38">
        <v>6464</v>
      </c>
      <c r="G168" s="38">
        <v>25649</v>
      </c>
      <c r="H168" s="39">
        <v>19534</v>
      </c>
    </row>
    <row r="169" spans="1:8" x14ac:dyDescent="0.25">
      <c r="A169" s="33" t="s">
        <v>43</v>
      </c>
      <c r="B169" s="34"/>
      <c r="C169" s="35"/>
      <c r="D169" s="35"/>
      <c r="E169" s="35"/>
      <c r="F169" s="35">
        <v>282934</v>
      </c>
      <c r="G169" s="35">
        <v>884880</v>
      </c>
      <c r="H169" s="36">
        <v>673931</v>
      </c>
    </row>
    <row r="170" spans="1:8" x14ac:dyDescent="0.25">
      <c r="A170" s="33" t="s">
        <v>44</v>
      </c>
      <c r="B170" s="40"/>
      <c r="C170" s="41"/>
      <c r="D170" s="41"/>
      <c r="E170" s="41"/>
      <c r="F170" s="41">
        <v>97976</v>
      </c>
      <c r="G170" s="41">
        <v>371906</v>
      </c>
      <c r="H170" s="42">
        <v>283246</v>
      </c>
    </row>
    <row r="171" spans="1:8" x14ac:dyDescent="0.25">
      <c r="A171" s="33" t="s">
        <v>46</v>
      </c>
      <c r="B171" s="40"/>
      <c r="C171" s="41"/>
      <c r="D171" s="41"/>
      <c r="E171" s="41"/>
      <c r="F171" s="41">
        <v>278</v>
      </c>
      <c r="G171" s="41"/>
      <c r="H171" s="42"/>
    </row>
    <row r="172" spans="1:8" x14ac:dyDescent="0.25">
      <c r="A172" s="43" t="s">
        <v>47</v>
      </c>
      <c r="B172" s="30">
        <v>0</v>
      </c>
      <c r="C172" s="30">
        <v>0</v>
      </c>
      <c r="D172" s="30">
        <v>0</v>
      </c>
      <c r="E172" s="30">
        <v>0</v>
      </c>
      <c r="F172" s="30">
        <v>400288</v>
      </c>
      <c r="G172" s="30">
        <v>1282435</v>
      </c>
      <c r="H172" s="44">
        <v>976711</v>
      </c>
    </row>
    <row r="173" spans="1:8" x14ac:dyDescent="0.25">
      <c r="A173" s="29" t="s">
        <v>87</v>
      </c>
      <c r="B173" s="45"/>
      <c r="C173" s="46"/>
      <c r="D173" s="46"/>
      <c r="E173" s="46"/>
      <c r="F173" s="46"/>
      <c r="G173" s="46"/>
      <c r="H173" s="47"/>
    </row>
    <row r="174" spans="1:8" x14ac:dyDescent="0.25">
      <c r="A174" s="33" t="s">
        <v>71</v>
      </c>
      <c r="B174" s="34"/>
      <c r="C174" s="35"/>
      <c r="D174" s="35"/>
      <c r="E174" s="35"/>
      <c r="F174" s="35"/>
      <c r="G174" s="35">
        <v>14052</v>
      </c>
      <c r="H174" s="36">
        <v>13859</v>
      </c>
    </row>
    <row r="175" spans="1:8" x14ac:dyDescent="0.25">
      <c r="A175" s="33" t="s">
        <v>88</v>
      </c>
      <c r="B175" s="34"/>
      <c r="C175" s="35"/>
      <c r="D175" s="35"/>
      <c r="E175" s="35"/>
      <c r="F175" s="35"/>
      <c r="G175" s="35">
        <v>47696</v>
      </c>
      <c r="H175" s="36">
        <v>41576</v>
      </c>
    </row>
    <row r="176" spans="1:8" x14ac:dyDescent="0.25">
      <c r="A176" s="33" t="s">
        <v>44</v>
      </c>
      <c r="B176" s="34"/>
      <c r="C176" s="35"/>
      <c r="D176" s="35"/>
      <c r="E176" s="35"/>
      <c r="F176" s="35"/>
      <c r="G176" s="35">
        <v>48410</v>
      </c>
      <c r="H176" s="36">
        <v>36957</v>
      </c>
    </row>
    <row r="177" spans="1:8" x14ac:dyDescent="0.25">
      <c r="A177" s="33" t="s">
        <v>69</v>
      </c>
      <c r="B177" s="34"/>
      <c r="C177" s="35"/>
      <c r="D177" s="35"/>
      <c r="E177" s="35"/>
      <c r="F177" s="35"/>
      <c r="G177" s="35">
        <v>8413</v>
      </c>
      <c r="H177" s="36"/>
    </row>
    <row r="178" spans="1:8" x14ac:dyDescent="0.25">
      <c r="A178" s="33" t="s">
        <v>58</v>
      </c>
      <c r="B178" s="37"/>
      <c r="C178" s="38"/>
      <c r="D178" s="38"/>
      <c r="E178" s="38"/>
      <c r="F178" s="38">
        <v>184750</v>
      </c>
      <c r="G178" s="38">
        <v>1084</v>
      </c>
      <c r="H178" s="39"/>
    </row>
    <row r="179" spans="1:8" x14ac:dyDescent="0.25">
      <c r="A179" s="43" t="s">
        <v>47</v>
      </c>
      <c r="B179" s="30">
        <v>0</v>
      </c>
      <c r="C179" s="30">
        <v>0</v>
      </c>
      <c r="D179" s="30">
        <v>0</v>
      </c>
      <c r="E179" s="30">
        <v>0</v>
      </c>
      <c r="F179" s="30">
        <v>184750</v>
      </c>
      <c r="G179" s="30">
        <v>119655</v>
      </c>
      <c r="H179" s="30">
        <v>92392</v>
      </c>
    </row>
    <row r="180" spans="1:8" ht="26.25" x14ac:dyDescent="0.25">
      <c r="A180" s="29" t="s">
        <v>89</v>
      </c>
      <c r="B180" s="45"/>
      <c r="C180" s="46"/>
      <c r="D180" s="46"/>
      <c r="E180" s="46"/>
      <c r="F180" s="46"/>
      <c r="G180" s="46"/>
      <c r="H180" s="47"/>
    </row>
    <row r="181" spans="1:8" x14ac:dyDescent="0.25">
      <c r="A181" s="33" t="s">
        <v>50</v>
      </c>
      <c r="B181" s="37"/>
      <c r="C181" s="38"/>
      <c r="D181" s="38"/>
      <c r="E181" s="38"/>
      <c r="F181" s="38">
        <v>64378</v>
      </c>
      <c r="G181" s="38"/>
      <c r="H181" s="39"/>
    </row>
    <row r="182" spans="1:8" x14ac:dyDescent="0.25">
      <c r="A182" s="33" t="s">
        <v>69</v>
      </c>
      <c r="B182" s="34"/>
      <c r="C182" s="35"/>
      <c r="D182" s="35"/>
      <c r="E182" s="35"/>
      <c r="F182" s="35">
        <v>54101</v>
      </c>
      <c r="G182" s="35"/>
      <c r="H182" s="36"/>
    </row>
    <row r="183" spans="1:8" x14ac:dyDescent="0.25">
      <c r="A183" s="43" t="s">
        <v>47</v>
      </c>
      <c r="B183" s="30">
        <v>0</v>
      </c>
      <c r="C183" s="30">
        <v>0</v>
      </c>
      <c r="D183" s="30">
        <v>0</v>
      </c>
      <c r="E183" s="30">
        <v>0</v>
      </c>
      <c r="F183" s="30">
        <v>118479</v>
      </c>
      <c r="G183" s="30">
        <v>0</v>
      </c>
      <c r="H183" s="44">
        <v>0</v>
      </c>
    </row>
    <row r="184" spans="1:8" x14ac:dyDescent="0.25">
      <c r="A184" s="29" t="s">
        <v>90</v>
      </c>
      <c r="B184" s="45"/>
      <c r="C184" s="46"/>
      <c r="D184" s="46"/>
      <c r="E184" s="46"/>
      <c r="F184" s="46"/>
      <c r="G184" s="46"/>
      <c r="H184" s="47"/>
    </row>
    <row r="185" spans="1:8" x14ac:dyDescent="0.25">
      <c r="A185" s="33" t="s">
        <v>71</v>
      </c>
      <c r="B185" s="37"/>
      <c r="C185" s="38"/>
      <c r="D185" s="38"/>
      <c r="E185" s="38"/>
      <c r="F185" s="38">
        <v>821823</v>
      </c>
      <c r="G185" s="38"/>
      <c r="H185" s="39"/>
    </row>
    <row r="186" spans="1:8" x14ac:dyDescent="0.25">
      <c r="A186" s="33" t="s">
        <v>50</v>
      </c>
      <c r="B186" s="34"/>
      <c r="C186" s="35"/>
      <c r="D186" s="35"/>
      <c r="E186" s="35"/>
      <c r="F186" s="35">
        <v>3438266</v>
      </c>
      <c r="G186" s="35"/>
      <c r="H186" s="36"/>
    </row>
    <row r="187" spans="1:8" x14ac:dyDescent="0.25">
      <c r="A187" s="33" t="s">
        <v>91</v>
      </c>
      <c r="B187" s="40"/>
      <c r="C187" s="41"/>
      <c r="D187" s="41"/>
      <c r="E187" s="41"/>
      <c r="F187" s="41">
        <v>194063</v>
      </c>
      <c r="G187" s="41"/>
      <c r="H187" s="42"/>
    </row>
    <row r="188" spans="1:8" x14ac:dyDescent="0.25">
      <c r="A188" s="43" t="s">
        <v>47</v>
      </c>
      <c r="B188" s="30">
        <v>0</v>
      </c>
      <c r="C188" s="30">
        <v>0</v>
      </c>
      <c r="D188" s="30">
        <v>0</v>
      </c>
      <c r="E188" s="30">
        <v>0</v>
      </c>
      <c r="F188" s="30">
        <v>4454152</v>
      </c>
      <c r="G188" s="30">
        <v>0</v>
      </c>
      <c r="H188" s="44">
        <v>0</v>
      </c>
    </row>
    <row r="189" spans="1:8" x14ac:dyDescent="0.25">
      <c r="A189" s="29" t="s">
        <v>92</v>
      </c>
      <c r="B189" s="45"/>
      <c r="C189" s="46"/>
      <c r="D189" s="46"/>
      <c r="E189" s="46"/>
      <c r="F189" s="46"/>
      <c r="G189" s="46"/>
      <c r="H189" s="47"/>
    </row>
    <row r="190" spans="1:8" x14ac:dyDescent="0.25">
      <c r="A190" s="33" t="s">
        <v>71</v>
      </c>
      <c r="B190" s="37"/>
      <c r="C190" s="38"/>
      <c r="D190" s="38"/>
      <c r="E190" s="38"/>
      <c r="F190" s="38"/>
      <c r="G190" s="38">
        <v>232760</v>
      </c>
      <c r="H190" s="39"/>
    </row>
    <row r="191" spans="1:8" x14ac:dyDescent="0.25">
      <c r="A191" s="43" t="s">
        <v>47</v>
      </c>
      <c r="B191" s="30">
        <v>0</v>
      </c>
      <c r="C191" s="30">
        <v>0</v>
      </c>
      <c r="D191" s="30">
        <v>0</v>
      </c>
      <c r="E191" s="30">
        <v>0</v>
      </c>
      <c r="F191" s="30">
        <v>0</v>
      </c>
      <c r="G191" s="30">
        <v>232760</v>
      </c>
      <c r="H191" s="44">
        <v>0</v>
      </c>
    </row>
    <row r="192" spans="1:8" x14ac:dyDescent="0.25">
      <c r="A192" s="29" t="s">
        <v>93</v>
      </c>
      <c r="B192" s="45"/>
      <c r="C192" s="46"/>
      <c r="D192" s="46"/>
      <c r="E192" s="46"/>
      <c r="F192" s="46"/>
      <c r="G192" s="46"/>
      <c r="H192" s="47"/>
    </row>
    <row r="193" spans="1:8" x14ac:dyDescent="0.25">
      <c r="A193" s="33" t="s">
        <v>42</v>
      </c>
      <c r="B193" s="37"/>
      <c r="C193" s="38"/>
      <c r="D193" s="38"/>
      <c r="E193" s="38"/>
      <c r="F193" s="38"/>
      <c r="G193" s="38">
        <v>34670</v>
      </c>
      <c r="H193" s="39"/>
    </row>
    <row r="194" spans="1:8" x14ac:dyDescent="0.25">
      <c r="A194" s="33" t="s">
        <v>54</v>
      </c>
      <c r="B194" s="34"/>
      <c r="C194" s="35"/>
      <c r="D194" s="35"/>
      <c r="E194" s="35"/>
      <c r="F194" s="35"/>
      <c r="G194" s="35">
        <v>658734</v>
      </c>
      <c r="H194" s="36">
        <v>996508</v>
      </c>
    </row>
    <row r="195" spans="1:8" x14ac:dyDescent="0.25">
      <c r="A195" s="43" t="s">
        <v>47</v>
      </c>
      <c r="B195" s="30">
        <v>0</v>
      </c>
      <c r="C195" s="30">
        <v>0</v>
      </c>
      <c r="D195" s="30">
        <v>0</v>
      </c>
      <c r="E195" s="30">
        <v>0</v>
      </c>
      <c r="F195" s="30">
        <v>0</v>
      </c>
      <c r="G195" s="30">
        <v>693404</v>
      </c>
      <c r="H195" s="44">
        <v>996508</v>
      </c>
    </row>
    <row r="196" spans="1:8" x14ac:dyDescent="0.25">
      <c r="A196" s="29" t="s">
        <v>94</v>
      </c>
      <c r="B196" s="45"/>
      <c r="C196" s="46"/>
      <c r="D196" s="46"/>
      <c r="E196" s="46"/>
      <c r="F196" s="46"/>
      <c r="G196" s="46"/>
      <c r="H196" s="47"/>
    </row>
    <row r="197" spans="1:8" x14ac:dyDescent="0.25">
      <c r="A197" s="33" t="s">
        <v>42</v>
      </c>
      <c r="B197" s="37"/>
      <c r="C197" s="38"/>
      <c r="D197" s="38"/>
      <c r="E197" s="38"/>
      <c r="F197" s="38"/>
      <c r="G197" s="38">
        <v>2320</v>
      </c>
      <c r="H197" s="39">
        <v>476</v>
      </c>
    </row>
    <row r="198" spans="1:8" x14ac:dyDescent="0.25">
      <c r="A198" s="33" t="s">
        <v>43</v>
      </c>
      <c r="B198" s="34"/>
      <c r="C198" s="35"/>
      <c r="D198" s="35"/>
      <c r="E198" s="35"/>
      <c r="F198" s="35"/>
      <c r="G198" s="35">
        <v>56840</v>
      </c>
      <c r="H198" s="36">
        <v>11654</v>
      </c>
    </row>
    <row r="199" spans="1:8" x14ac:dyDescent="0.25">
      <c r="A199" s="33" t="s">
        <v>44</v>
      </c>
      <c r="B199" s="40"/>
      <c r="C199" s="41"/>
      <c r="D199" s="41"/>
      <c r="E199" s="41"/>
      <c r="F199" s="41"/>
      <c r="G199" s="41">
        <v>56840</v>
      </c>
      <c r="H199" s="42">
        <v>11654</v>
      </c>
    </row>
    <row r="200" spans="1:8" x14ac:dyDescent="0.25">
      <c r="A200" s="43" t="s">
        <v>47</v>
      </c>
      <c r="B200" s="30">
        <v>0</v>
      </c>
      <c r="C200" s="30">
        <v>0</v>
      </c>
      <c r="D200" s="30">
        <v>0</v>
      </c>
      <c r="E200" s="30">
        <v>0</v>
      </c>
      <c r="F200" s="30">
        <v>0</v>
      </c>
      <c r="G200" s="30">
        <v>116000</v>
      </c>
      <c r="H200" s="44">
        <v>23784</v>
      </c>
    </row>
    <row r="201" spans="1:8" x14ac:dyDescent="0.25">
      <c r="A201" s="29" t="s">
        <v>95</v>
      </c>
      <c r="B201" s="45"/>
      <c r="C201" s="46"/>
      <c r="D201" s="46"/>
      <c r="E201" s="46"/>
      <c r="F201" s="46"/>
      <c r="G201" s="46"/>
      <c r="H201" s="47"/>
    </row>
    <row r="202" spans="1:8" x14ac:dyDescent="0.25">
      <c r="A202" s="50" t="s">
        <v>96</v>
      </c>
      <c r="B202" s="40"/>
      <c r="C202" s="41"/>
      <c r="D202" s="41"/>
      <c r="E202" s="41"/>
      <c r="F202" s="41">
        <v>-90000</v>
      </c>
      <c r="G202" s="41"/>
      <c r="H202" s="42"/>
    </row>
    <row r="203" spans="1:8" x14ac:dyDescent="0.25">
      <c r="A203" s="50" t="s">
        <v>97</v>
      </c>
      <c r="B203" s="40"/>
      <c r="C203" s="41">
        <v>-91299</v>
      </c>
      <c r="D203" s="41">
        <v>-34794</v>
      </c>
      <c r="E203" s="41">
        <v>-97868</v>
      </c>
      <c r="F203" s="41">
        <v>-156690</v>
      </c>
      <c r="G203" s="41">
        <v>-91000</v>
      </c>
      <c r="H203" s="42">
        <v>-100000</v>
      </c>
    </row>
    <row r="204" spans="1:8" x14ac:dyDescent="0.25">
      <c r="A204" s="43" t="s">
        <v>47</v>
      </c>
      <c r="B204" s="30">
        <v>0</v>
      </c>
      <c r="C204" s="30">
        <v>-91299</v>
      </c>
      <c r="D204" s="30">
        <v>-34794</v>
      </c>
      <c r="E204" s="30">
        <v>-97868</v>
      </c>
      <c r="F204" s="30">
        <v>-246690</v>
      </c>
      <c r="G204" s="30">
        <v>-91000</v>
      </c>
      <c r="H204" s="44">
        <v>-100000</v>
      </c>
    </row>
    <row r="205" spans="1:8" x14ac:dyDescent="0.25">
      <c r="A205" s="29" t="s">
        <v>98</v>
      </c>
      <c r="B205" s="45"/>
      <c r="C205" s="46"/>
      <c r="D205" s="46"/>
      <c r="E205" s="46"/>
      <c r="F205" s="46"/>
      <c r="G205" s="46"/>
      <c r="H205" s="47"/>
    </row>
    <row r="206" spans="1:8" x14ac:dyDescent="0.25">
      <c r="A206" s="33" t="s">
        <v>98</v>
      </c>
      <c r="B206" s="37"/>
      <c r="C206" s="38"/>
      <c r="D206" s="38">
        <v>741548</v>
      </c>
      <c r="E206" s="38">
        <v>2223296</v>
      </c>
      <c r="F206" s="38"/>
      <c r="G206" s="38"/>
      <c r="H206" s="39"/>
    </row>
    <row r="207" spans="1:8" x14ac:dyDescent="0.25">
      <c r="A207" s="43" t="s">
        <v>47</v>
      </c>
      <c r="B207" s="30">
        <v>0</v>
      </c>
      <c r="C207" s="30">
        <v>0</v>
      </c>
      <c r="D207" s="30">
        <v>741548</v>
      </c>
      <c r="E207" s="30">
        <v>2223296</v>
      </c>
      <c r="F207" s="30">
        <v>0</v>
      </c>
      <c r="G207" s="30">
        <v>0</v>
      </c>
      <c r="H207" s="44">
        <v>0</v>
      </c>
    </row>
    <row r="208" spans="1:8" x14ac:dyDescent="0.25">
      <c r="A208" s="29" t="s">
        <v>99</v>
      </c>
      <c r="B208" s="45"/>
      <c r="C208" s="46"/>
      <c r="D208" s="46"/>
      <c r="E208" s="46"/>
      <c r="F208" s="46"/>
      <c r="G208" s="46"/>
      <c r="H208" s="47"/>
    </row>
    <row r="209" spans="1:8" x14ac:dyDescent="0.25">
      <c r="A209" s="33" t="s">
        <v>100</v>
      </c>
      <c r="B209" s="37">
        <v>-9268219</v>
      </c>
      <c r="C209" s="38">
        <v>-10103713</v>
      </c>
      <c r="D209" s="38">
        <v>-9152640</v>
      </c>
      <c r="E209" s="38">
        <v>-10570830.810000001</v>
      </c>
      <c r="F209" s="38">
        <v>-10187164</v>
      </c>
      <c r="G209" s="38">
        <v>-833528.03</v>
      </c>
      <c r="H209" s="39"/>
    </row>
    <row r="210" spans="1:8" x14ac:dyDescent="0.25">
      <c r="A210" s="33" t="s">
        <v>101</v>
      </c>
      <c r="B210" s="34">
        <v>8439040</v>
      </c>
      <c r="C210" s="35">
        <v>10459526</v>
      </c>
      <c r="D210" s="35">
        <v>9043613</v>
      </c>
      <c r="E210" s="35">
        <v>10197969.800000001</v>
      </c>
      <c r="F210" s="35">
        <v>11537488</v>
      </c>
      <c r="G210" s="35"/>
      <c r="H210" s="36"/>
    </row>
    <row r="211" spans="1:8" x14ac:dyDescent="0.25">
      <c r="A211" s="48"/>
      <c r="B211" s="40"/>
      <c r="C211" s="41"/>
      <c r="D211" s="41"/>
      <c r="E211" s="41"/>
      <c r="F211" s="41"/>
      <c r="G211" s="41"/>
      <c r="H211" s="42"/>
    </row>
    <row r="212" spans="1:8" x14ac:dyDescent="0.25">
      <c r="A212" s="43" t="s">
        <v>47</v>
      </c>
      <c r="B212" s="30">
        <v>-829179</v>
      </c>
      <c r="C212" s="30">
        <v>355813</v>
      </c>
      <c r="D212" s="30">
        <v>-109027</v>
      </c>
      <c r="E212" s="30">
        <v>-372861.00999999978</v>
      </c>
      <c r="F212" s="30">
        <v>1350324</v>
      </c>
      <c r="G212" s="30">
        <v>-833528.03</v>
      </c>
      <c r="H212" s="44">
        <v>0</v>
      </c>
    </row>
    <row r="213" spans="1:8" ht="15.75" thickBot="1" x14ac:dyDescent="0.3">
      <c r="A213" s="29" t="s">
        <v>97</v>
      </c>
      <c r="B213" s="34">
        <v>268916</v>
      </c>
      <c r="C213" s="35">
        <v>225094</v>
      </c>
      <c r="D213" s="35">
        <v>379452</v>
      </c>
      <c r="E213" s="35">
        <v>617370</v>
      </c>
      <c r="F213" s="35">
        <v>433480</v>
      </c>
      <c r="G213" s="35">
        <v>565990</v>
      </c>
      <c r="H213" s="36">
        <v>647561</v>
      </c>
    </row>
    <row r="214" spans="1:8" ht="16.5" thickTop="1" thickBot="1" x14ac:dyDescent="0.3">
      <c r="A214" s="51" t="s">
        <v>102</v>
      </c>
      <c r="B214" s="52">
        <v>8553512</v>
      </c>
      <c r="C214" s="52">
        <v>10459526</v>
      </c>
      <c r="D214" s="52">
        <v>9785160</v>
      </c>
      <c r="E214" s="52">
        <v>10042914.99</v>
      </c>
      <c r="F214" s="52">
        <v>11290797</v>
      </c>
      <c r="G214" s="52">
        <v>7883809.9699999997</v>
      </c>
      <c r="H214" s="53">
        <v>8876073</v>
      </c>
    </row>
    <row r="215" spans="1:8" x14ac:dyDescent="0.25">
      <c r="A215" s="54"/>
      <c r="B215" s="55"/>
      <c r="C215" s="55"/>
      <c r="D215" s="55"/>
      <c r="E215" s="55"/>
      <c r="F215" s="55"/>
      <c r="G215" s="55"/>
      <c r="H215" s="55"/>
    </row>
    <row r="218" spans="1:8" x14ac:dyDescent="0.25">
      <c r="A218" s="60"/>
      <c r="G218" s="61"/>
    </row>
    <row r="220" spans="1:8" ht="27.75" customHeight="1" x14ac:dyDescent="0.25">
      <c r="A220" s="1066"/>
      <c r="B220" s="1066"/>
      <c r="C220" s="1066"/>
      <c r="D220" s="1066"/>
      <c r="E220" s="1066"/>
      <c r="F220" s="1066"/>
      <c r="G220" s="1066"/>
      <c r="H220" s="1066"/>
    </row>
    <row r="221" spans="1:8" ht="33" customHeight="1" x14ac:dyDescent="0.25">
      <c r="A221" s="1066"/>
      <c r="B221" s="1066"/>
      <c r="C221" s="1066"/>
      <c r="D221" s="1066"/>
      <c r="E221" s="1066"/>
      <c r="F221" s="1066"/>
      <c r="G221" s="1066"/>
      <c r="H221" s="1066"/>
    </row>
  </sheetData>
  <mergeCells count="5">
    <mergeCell ref="A10:H10"/>
    <mergeCell ref="A11:H11"/>
    <mergeCell ref="A13:H13"/>
    <mergeCell ref="A220:H220"/>
    <mergeCell ref="A221:H221"/>
  </mergeCells>
  <dataValidations count="1">
    <dataValidation allowBlank="1" showInputMessage="1" showErrorMessage="1" promptTitle="Date Format" prompt="E.g:  &quot;August 1, 2011&quot;" sqref="H8"/>
  </dataValidations>
  <pageMargins left="0.7" right="0.7" top="0.75" bottom="0.7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4"/>
  <sheetViews>
    <sheetView showGridLines="0" workbookViewId="0">
      <selection activeCell="E4" sqref="E4"/>
    </sheetView>
  </sheetViews>
  <sheetFormatPr defaultRowHeight="15" x14ac:dyDescent="0.25"/>
  <sheetData>
    <row r="1" spans="1:15" x14ac:dyDescent="0.25">
      <c r="A1" s="1"/>
      <c r="B1" s="1"/>
      <c r="C1" s="1"/>
      <c r="D1" s="1"/>
      <c r="E1" s="1"/>
      <c r="F1" s="1"/>
      <c r="G1" s="1"/>
      <c r="H1" s="115"/>
      <c r="I1" s="116" t="s">
        <v>103</v>
      </c>
      <c r="J1" s="115"/>
      <c r="K1" s="57" t="s">
        <v>465</v>
      </c>
      <c r="L1" s="115"/>
      <c r="M1" s="115"/>
      <c r="N1" s="115"/>
      <c r="O1" s="115"/>
    </row>
    <row r="2" spans="1:15" x14ac:dyDescent="0.25">
      <c r="A2" s="1"/>
      <c r="B2" s="1"/>
      <c r="C2" s="1"/>
      <c r="D2" s="1"/>
      <c r="E2" s="1"/>
      <c r="F2" s="1"/>
      <c r="G2" s="1"/>
      <c r="H2" s="115"/>
      <c r="I2" s="116" t="s">
        <v>104</v>
      </c>
      <c r="J2" s="115"/>
      <c r="K2" s="117">
        <v>2</v>
      </c>
      <c r="L2" s="115"/>
      <c r="M2" s="115"/>
      <c r="N2" s="115"/>
      <c r="O2" s="115"/>
    </row>
    <row r="3" spans="1:15" x14ac:dyDescent="0.25">
      <c r="A3" s="1"/>
      <c r="B3" s="1"/>
      <c r="C3" s="1"/>
      <c r="D3" s="1"/>
      <c r="E3" s="1"/>
      <c r="F3" s="1"/>
      <c r="G3" s="1"/>
      <c r="H3" s="115"/>
      <c r="I3" s="116" t="s">
        <v>105</v>
      </c>
      <c r="J3" s="115"/>
      <c r="K3" s="117">
        <v>8</v>
      </c>
      <c r="L3" s="115"/>
      <c r="M3" s="115"/>
      <c r="N3" s="115"/>
      <c r="O3" s="115"/>
    </row>
    <row r="4" spans="1:15" x14ac:dyDescent="0.25">
      <c r="A4" s="1"/>
      <c r="B4" s="1"/>
      <c r="C4" s="1"/>
      <c r="D4" s="1"/>
      <c r="E4" s="1"/>
      <c r="F4" s="1"/>
      <c r="G4" s="1"/>
      <c r="H4" s="115"/>
      <c r="I4" s="116" t="s">
        <v>106</v>
      </c>
      <c r="J4" s="115"/>
      <c r="K4" s="117">
        <v>1</v>
      </c>
      <c r="L4" s="115"/>
      <c r="M4" s="115"/>
      <c r="N4" s="115"/>
      <c r="O4" s="115"/>
    </row>
    <row r="5" spans="1:15" x14ac:dyDescent="0.25">
      <c r="A5" s="1"/>
      <c r="B5" s="1"/>
      <c r="C5" s="1"/>
      <c r="D5" s="1"/>
      <c r="E5" s="1"/>
      <c r="F5" s="1"/>
      <c r="G5" s="1"/>
      <c r="H5" s="115"/>
      <c r="I5" s="116" t="s">
        <v>742</v>
      </c>
      <c r="J5" s="115"/>
      <c r="K5" s="936" t="s">
        <v>745</v>
      </c>
      <c r="L5" s="115"/>
      <c r="M5" s="115"/>
      <c r="N5" s="115"/>
      <c r="O5" s="115"/>
    </row>
    <row r="6" spans="1:15" x14ac:dyDescent="0.25">
      <c r="A6" s="1"/>
      <c r="B6" s="1"/>
      <c r="C6" s="1"/>
      <c r="D6" s="1"/>
      <c r="E6" s="1"/>
      <c r="F6" s="1"/>
      <c r="G6" s="1"/>
      <c r="H6" s="115"/>
      <c r="I6" s="116" t="s">
        <v>107</v>
      </c>
      <c r="J6" s="115"/>
      <c r="K6" s="118"/>
      <c r="L6" s="115"/>
      <c r="M6" s="115"/>
      <c r="N6" s="115"/>
      <c r="O6" s="115"/>
    </row>
    <row r="7" spans="1:15" x14ac:dyDescent="0.25">
      <c r="A7" s="1"/>
      <c r="B7" s="1"/>
      <c r="C7" s="1"/>
      <c r="D7" s="1"/>
      <c r="E7" s="1"/>
      <c r="F7" s="1"/>
      <c r="G7" s="1"/>
      <c r="H7" s="115"/>
      <c r="I7" s="116"/>
      <c r="J7" s="115"/>
      <c r="K7" s="119"/>
      <c r="L7" s="115"/>
      <c r="M7" s="115"/>
      <c r="N7" s="115"/>
      <c r="O7" s="115"/>
    </row>
    <row r="8" spans="1:15" x14ac:dyDescent="0.25">
      <c r="A8" s="1"/>
      <c r="B8" s="1"/>
      <c r="C8" s="1"/>
      <c r="D8" s="1"/>
      <c r="E8" s="1"/>
      <c r="F8" s="1"/>
      <c r="G8" s="1"/>
      <c r="H8" s="115"/>
      <c r="I8" s="116" t="s">
        <v>108</v>
      </c>
      <c r="J8" s="115"/>
      <c r="K8" s="525">
        <v>41771</v>
      </c>
      <c r="L8" s="115"/>
      <c r="M8" s="115"/>
      <c r="N8" s="115"/>
      <c r="O8" s="115"/>
    </row>
    <row r="9" spans="1:15" x14ac:dyDescent="0.25">
      <c r="A9" s="120"/>
      <c r="B9" s="120"/>
      <c r="C9" s="120"/>
      <c r="D9" s="120"/>
      <c r="E9" s="120"/>
      <c r="F9" s="120"/>
      <c r="G9" s="120"/>
      <c r="H9" s="120"/>
      <c r="I9" s="120"/>
      <c r="J9" s="121"/>
      <c r="K9" s="121"/>
      <c r="L9" s="121"/>
      <c r="M9" s="121"/>
      <c r="N9" s="121"/>
      <c r="O9" s="121"/>
    </row>
    <row r="10" spans="1:15" ht="18" x14ac:dyDescent="0.25">
      <c r="A10" s="1114" t="s">
        <v>177</v>
      </c>
      <c r="B10" s="1114"/>
      <c r="C10" s="1114"/>
      <c r="D10" s="1114"/>
      <c r="E10" s="1114"/>
      <c r="F10" s="1114"/>
      <c r="G10" s="1114"/>
      <c r="H10" s="1114"/>
      <c r="I10" s="1114"/>
      <c r="J10" s="1114"/>
      <c r="K10" s="1114"/>
      <c r="L10" s="121"/>
      <c r="M10" s="121"/>
      <c r="N10" s="121"/>
      <c r="O10" s="121"/>
    </row>
    <row r="11" spans="1:15" ht="18" x14ac:dyDescent="0.25">
      <c r="A11" s="1114" t="s">
        <v>178</v>
      </c>
      <c r="B11" s="1114"/>
      <c r="C11" s="1114"/>
      <c r="D11" s="1114"/>
      <c r="E11" s="1114"/>
      <c r="F11" s="1114"/>
      <c r="G11" s="1114"/>
      <c r="H11" s="1114"/>
      <c r="I11" s="1114"/>
      <c r="J11" s="1114"/>
      <c r="K11" s="1114"/>
      <c r="L11" s="121"/>
      <c r="M11" s="121"/>
      <c r="N11" s="121"/>
      <c r="O11" s="121"/>
    </row>
    <row r="12" spans="1:15" ht="18" x14ac:dyDescent="0.25">
      <c r="A12" s="1114" t="s">
        <v>746</v>
      </c>
      <c r="B12" s="1114"/>
      <c r="C12" s="1114"/>
      <c r="D12" s="1114"/>
      <c r="E12" s="1114"/>
      <c r="F12" s="1114"/>
      <c r="G12" s="1114"/>
      <c r="H12" s="1114"/>
      <c r="I12" s="1114"/>
      <c r="J12" s="1114"/>
      <c r="K12" s="1114"/>
      <c r="L12" s="121"/>
      <c r="M12" s="121"/>
      <c r="N12" s="121"/>
      <c r="O12" s="121"/>
    </row>
    <row r="13" spans="1:15" ht="15.75" thickBot="1" x14ac:dyDescent="0.3">
      <c r="A13" s="122"/>
      <c r="B13" s="122"/>
      <c r="C13" s="122"/>
      <c r="D13" s="122"/>
      <c r="E13" s="122"/>
      <c r="F13" s="122"/>
      <c r="G13" s="122"/>
      <c r="H13" s="122"/>
      <c r="I13" s="122"/>
      <c r="J13" s="122"/>
      <c r="K13" s="122"/>
      <c r="L13" s="122"/>
      <c r="M13" s="122"/>
      <c r="N13" s="122"/>
      <c r="O13" s="122"/>
    </row>
    <row r="14" spans="1:15" ht="15.75" thickBot="1" x14ac:dyDescent="0.3">
      <c r="A14" s="1206" t="s">
        <v>179</v>
      </c>
      <c r="B14" s="1208" t="s">
        <v>180</v>
      </c>
      <c r="C14" s="1209"/>
      <c r="D14" s="1209"/>
      <c r="E14" s="1209"/>
      <c r="F14" s="1209"/>
      <c r="G14" s="1210" t="s">
        <v>181</v>
      </c>
      <c r="H14" s="1209"/>
      <c r="I14" s="1209"/>
      <c r="J14" s="1209"/>
      <c r="K14" s="1211"/>
      <c r="L14" s="122"/>
      <c r="M14" s="122"/>
      <c r="N14" s="122"/>
      <c r="O14" s="122"/>
    </row>
    <row r="15" spans="1:15" x14ac:dyDescent="0.25">
      <c r="A15" s="1207"/>
      <c r="B15" s="123">
        <v>2009</v>
      </c>
      <c r="C15" s="124">
        <v>2010</v>
      </c>
      <c r="D15" s="125">
        <v>2011</v>
      </c>
      <c r="E15" s="125">
        <v>2012</v>
      </c>
      <c r="F15" s="126">
        <v>2013</v>
      </c>
      <c r="G15" s="127">
        <v>2009</v>
      </c>
      <c r="H15" s="123">
        <v>2010</v>
      </c>
      <c r="I15" s="125">
        <v>2011</v>
      </c>
      <c r="J15" s="125">
        <v>2012</v>
      </c>
      <c r="K15" s="125">
        <v>2013</v>
      </c>
      <c r="L15" s="122"/>
      <c r="M15" s="122"/>
      <c r="N15" s="122"/>
      <c r="O15" s="122"/>
    </row>
    <row r="16" spans="1:15" x14ac:dyDescent="0.25">
      <c r="A16" s="128" t="s">
        <v>182</v>
      </c>
      <c r="B16" s="129">
        <v>9.86</v>
      </c>
      <c r="C16" s="129">
        <v>16.649999999999999</v>
      </c>
      <c r="D16" s="130">
        <v>13.69</v>
      </c>
      <c r="E16" s="130">
        <v>11.32</v>
      </c>
      <c r="F16" s="131">
        <v>16.8</v>
      </c>
      <c r="G16" s="132">
        <v>9.8049999999999997</v>
      </c>
      <c r="H16" s="129">
        <v>15.13</v>
      </c>
      <c r="I16" s="130">
        <v>11.372999999999999</v>
      </c>
      <c r="J16" s="130">
        <v>10.944000000000001</v>
      </c>
      <c r="K16" s="130">
        <v>11.978999999999999</v>
      </c>
      <c r="L16" s="122"/>
      <c r="M16" s="122"/>
      <c r="N16" s="122"/>
      <c r="O16" s="122"/>
    </row>
    <row r="17" spans="1:15" ht="15.75" thickBot="1" x14ac:dyDescent="0.3">
      <c r="A17" s="133" t="s">
        <v>183</v>
      </c>
      <c r="B17" s="134">
        <v>3.42</v>
      </c>
      <c r="C17" s="134">
        <v>4.62</v>
      </c>
      <c r="D17" s="135">
        <v>6.35</v>
      </c>
      <c r="E17" s="135">
        <v>9.06</v>
      </c>
      <c r="F17" s="136">
        <v>8.17</v>
      </c>
      <c r="G17" s="137">
        <v>3.3639999999999999</v>
      </c>
      <c r="H17" s="134">
        <v>3.7029999999999998</v>
      </c>
      <c r="I17" s="135">
        <v>4.7850000000000001</v>
      </c>
      <c r="J17" s="135">
        <v>7.7069999999999999</v>
      </c>
      <c r="K17" s="135">
        <v>3.6589999999999998</v>
      </c>
      <c r="L17" s="122"/>
      <c r="M17" s="122"/>
      <c r="N17" s="122"/>
      <c r="O17" s="122"/>
    </row>
    <row r="18" spans="1:15" x14ac:dyDescent="0.25">
      <c r="A18" s="138"/>
      <c r="B18" s="138"/>
      <c r="C18" s="138"/>
      <c r="D18" s="138"/>
      <c r="E18" s="138"/>
      <c r="F18" s="138"/>
      <c r="G18" s="138"/>
      <c r="H18" s="138"/>
      <c r="I18" s="138"/>
      <c r="J18" s="138"/>
      <c r="K18" s="138"/>
      <c r="L18" s="122"/>
      <c r="M18" s="122"/>
      <c r="N18" s="122"/>
      <c r="O18" s="122"/>
    </row>
    <row r="19" spans="1:15" ht="15.75" thickBot="1" x14ac:dyDescent="0.3">
      <c r="A19" s="1213" t="s">
        <v>184</v>
      </c>
      <c r="B19" s="1213"/>
      <c r="C19" s="1213"/>
      <c r="D19" s="1213"/>
      <c r="E19" s="1213"/>
      <c r="F19" s="1213"/>
      <c r="G19" s="1213"/>
      <c r="H19" s="1213"/>
      <c r="I19" s="1213"/>
      <c r="J19" s="1213"/>
      <c r="K19" s="1213"/>
      <c r="L19" s="122"/>
      <c r="M19" s="122"/>
      <c r="N19" s="122"/>
      <c r="O19" s="122"/>
    </row>
    <row r="20" spans="1:15" ht="16.5" thickTop="1" thickBot="1" x14ac:dyDescent="0.3">
      <c r="A20" s="139" t="s">
        <v>182</v>
      </c>
      <c r="B20" s="1214"/>
      <c r="C20" s="1214"/>
      <c r="D20" s="1214"/>
      <c r="E20" s="1214"/>
      <c r="F20" s="140">
        <v>13.664</v>
      </c>
      <c r="G20" s="1215"/>
      <c r="H20" s="1214"/>
      <c r="I20" s="1214"/>
      <c r="J20" s="1214"/>
      <c r="K20" s="141">
        <v>11.846</v>
      </c>
      <c r="L20" s="122"/>
      <c r="M20" s="122"/>
      <c r="N20" s="122"/>
      <c r="O20" s="122"/>
    </row>
    <row r="21" spans="1:15" ht="15.75" thickBot="1" x14ac:dyDescent="0.3">
      <c r="A21" s="142" t="s">
        <v>183</v>
      </c>
      <c r="B21" s="1216"/>
      <c r="C21" s="1216"/>
      <c r="D21" s="1216"/>
      <c r="E21" s="1216"/>
      <c r="F21" s="140">
        <v>6.3239999999999998</v>
      </c>
      <c r="G21" s="1217"/>
      <c r="H21" s="1216"/>
      <c r="I21" s="1216"/>
      <c r="J21" s="1216"/>
      <c r="K21" s="141">
        <v>4.6440000000000001</v>
      </c>
      <c r="L21" s="138"/>
      <c r="M21" s="138"/>
      <c r="N21" s="138"/>
      <c r="O21" s="138"/>
    </row>
    <row r="22" spans="1:15" x14ac:dyDescent="0.25">
      <c r="A22" s="138"/>
      <c r="B22" s="138"/>
      <c r="C22" s="138"/>
      <c r="D22" s="138"/>
      <c r="E22" s="138"/>
      <c r="F22" s="138"/>
      <c r="G22" s="138"/>
      <c r="H22" s="138"/>
      <c r="I22" s="138"/>
      <c r="J22" s="138"/>
      <c r="K22" s="138"/>
      <c r="L22" s="138"/>
      <c r="M22" s="138"/>
      <c r="N22" s="138"/>
      <c r="O22" s="138"/>
    </row>
    <row r="23" spans="1:15" x14ac:dyDescent="0.25">
      <c r="A23" s="1212" t="s">
        <v>185</v>
      </c>
      <c r="B23" s="1212"/>
      <c r="C23" s="1212"/>
      <c r="D23" s="1212"/>
      <c r="E23" s="1212"/>
      <c r="F23" s="1212"/>
      <c r="G23" s="1212"/>
      <c r="H23" s="1212"/>
      <c r="I23" s="1212"/>
      <c r="J23" s="1212"/>
      <c r="K23" s="1212"/>
      <c r="L23" s="138"/>
      <c r="M23" s="138"/>
      <c r="N23" s="138"/>
      <c r="O23" s="138"/>
    </row>
    <row r="24" spans="1:15" x14ac:dyDescent="0.25">
      <c r="A24" s="1212" t="s">
        <v>186</v>
      </c>
      <c r="B24" s="1212"/>
      <c r="C24" s="1212"/>
      <c r="D24" s="1212"/>
      <c r="E24" s="1212"/>
      <c r="F24" s="1212"/>
      <c r="G24" s="1212"/>
      <c r="H24" s="1212"/>
      <c r="I24" s="1212"/>
      <c r="J24" s="1212"/>
      <c r="K24" s="1212"/>
      <c r="L24" s="138"/>
      <c r="M24" s="138"/>
      <c r="N24" s="138"/>
      <c r="O24" s="138"/>
    </row>
  </sheetData>
  <mergeCells count="13">
    <mergeCell ref="A24:K24"/>
    <mergeCell ref="A19:K19"/>
    <mergeCell ref="B20:E20"/>
    <mergeCell ref="G20:J20"/>
    <mergeCell ref="B21:E21"/>
    <mergeCell ref="G21:J21"/>
    <mergeCell ref="A23:K23"/>
    <mergeCell ref="A10:K10"/>
    <mergeCell ref="A11:K11"/>
    <mergeCell ref="A12:K12"/>
    <mergeCell ref="A14:A15"/>
    <mergeCell ref="B14:F14"/>
    <mergeCell ref="G14:K14"/>
  </mergeCells>
  <dataValidations count="1">
    <dataValidation allowBlank="1" showInputMessage="1" showErrorMessage="1" promptTitle="Date Format" prompt="E.g:  &quot;August 1, 2011&quot;" sqref="K8"/>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26" sqref="B26"/>
    </sheetView>
  </sheetViews>
  <sheetFormatPr defaultRowHeight="15" x14ac:dyDescent="0.25"/>
  <cols>
    <col min="1" max="1" width="12" customWidth="1"/>
    <col min="2" max="2" width="53.5703125" customWidth="1"/>
    <col min="3" max="8" width="10.7109375" customWidth="1"/>
  </cols>
  <sheetData>
    <row r="1" spans="1:8" x14ac:dyDescent="0.25">
      <c r="B1" s="63" t="s">
        <v>244</v>
      </c>
    </row>
    <row r="2" spans="1:8" x14ac:dyDescent="0.25">
      <c r="A2" s="63"/>
      <c r="B2" s="63" t="s">
        <v>784</v>
      </c>
      <c r="C2" s="206"/>
      <c r="D2" s="206"/>
      <c r="E2" s="206"/>
      <c r="F2" s="206"/>
      <c r="G2" s="206"/>
      <c r="H2" s="206"/>
    </row>
    <row r="3" spans="1:8" x14ac:dyDescent="0.25">
      <c r="A3" s="63"/>
      <c r="B3" s="63"/>
      <c r="C3" s="206"/>
      <c r="D3" s="206"/>
      <c r="E3" s="206"/>
      <c r="F3" s="206"/>
      <c r="G3" s="206"/>
      <c r="H3" s="206"/>
    </row>
    <row r="4" spans="1:8" ht="38.25" x14ac:dyDescent="0.25">
      <c r="A4" s="211" t="s">
        <v>245</v>
      </c>
      <c r="B4" s="211" t="s">
        <v>246</v>
      </c>
      <c r="C4" s="987" t="s">
        <v>247</v>
      </c>
      <c r="D4" s="987" t="s">
        <v>248</v>
      </c>
      <c r="E4" s="987" t="s">
        <v>249</v>
      </c>
      <c r="F4" s="987" t="s">
        <v>250</v>
      </c>
      <c r="G4" s="987" t="s">
        <v>251</v>
      </c>
      <c r="H4" s="987" t="s">
        <v>252</v>
      </c>
    </row>
    <row r="5" spans="1:8" x14ac:dyDescent="0.25">
      <c r="A5" s="211"/>
      <c r="B5" s="211"/>
      <c r="C5" s="988"/>
      <c r="D5" s="988"/>
      <c r="E5" s="988"/>
      <c r="F5" s="988"/>
      <c r="G5" s="988"/>
      <c r="H5" s="988"/>
    </row>
    <row r="6" spans="1:8" x14ac:dyDescent="0.25">
      <c r="A6" s="212">
        <v>4086</v>
      </c>
      <c r="B6" t="s">
        <v>253</v>
      </c>
      <c r="C6" s="989">
        <v>-35335</v>
      </c>
      <c r="D6" s="989">
        <v>-35335</v>
      </c>
      <c r="E6" s="989">
        <v>-42975.73</v>
      </c>
      <c r="F6" s="989">
        <v>-34565.230000000003</v>
      </c>
      <c r="G6" s="989">
        <v>-28053.600000000002</v>
      </c>
      <c r="H6" s="989">
        <v>-28077.599999999999</v>
      </c>
    </row>
    <row r="7" spans="1:8" x14ac:dyDescent="0.25">
      <c r="A7" s="213">
        <v>4082</v>
      </c>
      <c r="B7" s="214" t="s">
        <v>254</v>
      </c>
      <c r="C7" s="989">
        <v>0</v>
      </c>
      <c r="D7" s="989">
        <v>0</v>
      </c>
      <c r="E7" s="989">
        <v>0</v>
      </c>
      <c r="F7" s="989">
        <v>-5545.9</v>
      </c>
      <c r="G7" s="989">
        <v>0</v>
      </c>
      <c r="H7" s="989">
        <v>0</v>
      </c>
    </row>
    <row r="8" spans="1:8" x14ac:dyDescent="0.25">
      <c r="A8" s="213">
        <v>4084</v>
      </c>
      <c r="B8" s="214" t="s">
        <v>255</v>
      </c>
      <c r="C8" s="989">
        <v>0</v>
      </c>
      <c r="D8" s="989">
        <v>0</v>
      </c>
      <c r="E8" s="989">
        <v>0</v>
      </c>
      <c r="F8" s="989">
        <v>-87</v>
      </c>
      <c r="G8" s="989">
        <v>0</v>
      </c>
      <c r="H8" s="989">
        <v>0</v>
      </c>
    </row>
    <row r="9" spans="1:8" x14ac:dyDescent="0.25">
      <c r="A9" s="213">
        <v>4210</v>
      </c>
      <c r="B9" s="214" t="s">
        <v>256</v>
      </c>
      <c r="C9" s="989">
        <v>-217247</v>
      </c>
      <c r="D9" s="989">
        <v>-207639.52</v>
      </c>
      <c r="E9" s="989">
        <v>-494819.32</v>
      </c>
      <c r="F9" s="989">
        <v>-270463.46000000002</v>
      </c>
      <c r="G9" s="989">
        <v>-245648.64000000001</v>
      </c>
      <c r="H9" s="989">
        <v>-245000.04</v>
      </c>
    </row>
    <row r="10" spans="1:8" x14ac:dyDescent="0.25">
      <c r="A10" s="213">
        <v>4215</v>
      </c>
      <c r="B10" s="214" t="s">
        <v>257</v>
      </c>
      <c r="C10" s="989">
        <v>-110000</v>
      </c>
      <c r="D10" s="989">
        <v>0</v>
      </c>
      <c r="E10" s="989">
        <v>0</v>
      </c>
      <c r="F10" s="989">
        <v>0</v>
      </c>
      <c r="G10" s="989">
        <v>0</v>
      </c>
      <c r="H10" s="989">
        <v>0</v>
      </c>
    </row>
    <row r="11" spans="1:8" x14ac:dyDescent="0.25">
      <c r="A11" s="213">
        <v>4220</v>
      </c>
      <c r="B11" s="214" t="s">
        <v>258</v>
      </c>
      <c r="C11" s="989">
        <v>0</v>
      </c>
      <c r="D11" s="989">
        <v>-14046.549999999988</v>
      </c>
      <c r="E11" s="989">
        <v>-9987.2600000000093</v>
      </c>
      <c r="F11" s="989">
        <v>-10644.699999999997</v>
      </c>
      <c r="G11" s="989">
        <v>-14467.199999999953</v>
      </c>
      <c r="H11" s="989">
        <v>-12500</v>
      </c>
    </row>
    <row r="12" spans="1:8" x14ac:dyDescent="0.25">
      <c r="A12" s="213">
        <v>4225</v>
      </c>
      <c r="B12" s="214" t="s">
        <v>259</v>
      </c>
      <c r="C12" s="989">
        <v>-7500</v>
      </c>
      <c r="D12" s="989">
        <v>-90345.63</v>
      </c>
      <c r="E12" s="989">
        <v>-93341.05</v>
      </c>
      <c r="F12" s="989">
        <v>-91474.15</v>
      </c>
      <c r="G12" s="989">
        <v>-86216.04</v>
      </c>
      <c r="H12" s="989">
        <v>-89000</v>
      </c>
    </row>
    <row r="13" spans="1:8" x14ac:dyDescent="0.25">
      <c r="A13" s="213">
        <v>4235</v>
      </c>
      <c r="B13" s="214" t="s">
        <v>260</v>
      </c>
      <c r="C13" s="989">
        <v>0</v>
      </c>
      <c r="D13" s="989">
        <v>-47600</v>
      </c>
      <c r="E13" s="989">
        <v>-63543.42</v>
      </c>
      <c r="F13" s="989">
        <v>-58171.22</v>
      </c>
      <c r="G13" s="989">
        <v>-32088</v>
      </c>
      <c r="H13" s="989">
        <v>-52180</v>
      </c>
    </row>
    <row r="14" spans="1:8" x14ac:dyDescent="0.25">
      <c r="A14" s="213">
        <v>4305</v>
      </c>
      <c r="B14" s="214" t="s">
        <v>261</v>
      </c>
      <c r="C14" s="989">
        <v>0</v>
      </c>
      <c r="D14" s="989">
        <v>0</v>
      </c>
      <c r="E14" s="989">
        <v>0</v>
      </c>
      <c r="F14" s="989">
        <v>669019.62</v>
      </c>
      <c r="G14" s="989">
        <v>716663</v>
      </c>
      <c r="H14" s="989">
        <v>0</v>
      </c>
    </row>
    <row r="15" spans="1:8" x14ac:dyDescent="0.25">
      <c r="A15" s="213">
        <v>4325</v>
      </c>
      <c r="B15" s="214" t="s">
        <v>262</v>
      </c>
      <c r="C15" s="989">
        <v>-206679.13371023693</v>
      </c>
      <c r="D15" s="989">
        <v>0</v>
      </c>
      <c r="E15" s="989">
        <v>-110575.83</v>
      </c>
      <c r="F15" s="989">
        <v>-52072.54</v>
      </c>
      <c r="G15" s="989">
        <v>-102368.64</v>
      </c>
      <c r="H15" s="989">
        <v>-123912.6</v>
      </c>
    </row>
    <row r="16" spans="1:8" x14ac:dyDescent="0.25">
      <c r="A16" s="213">
        <v>4330</v>
      </c>
      <c r="B16" s="214" t="s">
        <v>263</v>
      </c>
      <c r="C16" s="989">
        <v>206679.13371023687</v>
      </c>
      <c r="D16" s="989">
        <v>-20993.85</v>
      </c>
      <c r="E16" s="989">
        <v>95448</v>
      </c>
      <c r="F16" s="989">
        <v>36195.949999999997</v>
      </c>
      <c r="G16" s="989">
        <v>102368.64</v>
      </c>
      <c r="H16" s="989">
        <v>123912.6</v>
      </c>
    </row>
    <row r="17" spans="1:8" x14ac:dyDescent="0.25">
      <c r="A17" s="213">
        <v>4360</v>
      </c>
      <c r="B17" s="214" t="s">
        <v>264</v>
      </c>
      <c r="C17" s="989">
        <v>0</v>
      </c>
      <c r="D17" s="989">
        <v>23556.93</v>
      </c>
      <c r="E17" s="989">
        <v>-22015.13</v>
      </c>
      <c r="F17" s="989">
        <v>-3358.86</v>
      </c>
      <c r="G17" s="989">
        <v>0</v>
      </c>
      <c r="H17" s="989">
        <v>0</v>
      </c>
    </row>
    <row r="18" spans="1:8" x14ac:dyDescent="0.25">
      <c r="A18" s="213">
        <v>4398</v>
      </c>
      <c r="B18" s="214" t="s">
        <v>265</v>
      </c>
      <c r="C18" s="989">
        <v>0</v>
      </c>
      <c r="D18" s="989">
        <v>0</v>
      </c>
      <c r="E18" s="989">
        <v>636.6</v>
      </c>
      <c r="F18" s="989">
        <v>165.49</v>
      </c>
      <c r="G18" s="989">
        <v>0</v>
      </c>
      <c r="H18" s="989">
        <v>0</v>
      </c>
    </row>
    <row r="19" spans="1:8" x14ac:dyDescent="0.25">
      <c r="A19" s="213">
        <v>4405</v>
      </c>
      <c r="B19" s="214" t="s">
        <v>266</v>
      </c>
      <c r="C19" s="989">
        <v>0</v>
      </c>
      <c r="D19" s="989">
        <v>-142836.57</v>
      </c>
      <c r="E19" s="989">
        <v>-113769.93</v>
      </c>
      <c r="F19" s="989">
        <v>94130.49</v>
      </c>
      <c r="G19" s="989">
        <v>-14100</v>
      </c>
      <c r="H19" s="989">
        <v>-10000</v>
      </c>
    </row>
    <row r="20" spans="1:8" x14ac:dyDescent="0.25">
      <c r="C20" s="989"/>
      <c r="D20" s="989"/>
      <c r="E20" s="989"/>
      <c r="F20" s="989"/>
      <c r="G20" s="989"/>
      <c r="H20" s="989"/>
    </row>
    <row r="21" spans="1:8" ht="15.75" thickBot="1" x14ac:dyDescent="0.3">
      <c r="B21" s="215" t="s">
        <v>267</v>
      </c>
      <c r="C21" s="216">
        <v>-370082.00000000012</v>
      </c>
      <c r="D21" s="216">
        <v>-535240.18999999994</v>
      </c>
      <c r="E21" s="216">
        <v>-854943.07000000007</v>
      </c>
      <c r="F21" s="216">
        <v>273128.48999999993</v>
      </c>
      <c r="G21" s="216">
        <v>296089.52000000008</v>
      </c>
      <c r="H21" s="216">
        <v>-436757.64</v>
      </c>
    </row>
    <row r="22" spans="1:8" ht="15.75" thickTop="1" x14ac:dyDescent="0.25"/>
    <row r="23" spans="1:8" ht="15" customHeight="1" x14ac:dyDescent="0.25">
      <c r="A23" s="1218" t="s">
        <v>268</v>
      </c>
      <c r="B23" s="1218"/>
      <c r="C23" s="217">
        <v>0</v>
      </c>
      <c r="D23" s="217">
        <v>-47600</v>
      </c>
      <c r="E23" s="217">
        <v>-63543.42</v>
      </c>
      <c r="F23" s="217">
        <v>-58171.22</v>
      </c>
      <c r="G23" s="217">
        <v>-32088</v>
      </c>
      <c r="H23" s="217">
        <v>-52180</v>
      </c>
    </row>
    <row r="24" spans="1:8" x14ac:dyDescent="0.25">
      <c r="A24" s="961"/>
      <c r="B24" s="961"/>
      <c r="C24" s="217"/>
      <c r="D24" s="217"/>
      <c r="E24" s="217"/>
      <c r="F24" s="217"/>
      <c r="G24" s="217"/>
      <c r="H24" s="217"/>
    </row>
    <row r="25" spans="1:8" ht="15" customHeight="1" x14ac:dyDescent="0.25">
      <c r="A25" s="1218" t="s">
        <v>259</v>
      </c>
      <c r="B25" s="1218"/>
      <c r="C25" s="217">
        <v>-7500</v>
      </c>
      <c r="D25" s="217">
        <v>-90345.63</v>
      </c>
      <c r="E25" s="217">
        <v>-93341.05</v>
      </c>
      <c r="F25" s="217">
        <v>-91474.15</v>
      </c>
      <c r="G25" s="217">
        <v>-86216.04</v>
      </c>
      <c r="H25" s="217">
        <v>-89000</v>
      </c>
    </row>
    <row r="26" spans="1:8" x14ac:dyDescent="0.25">
      <c r="A26" s="961"/>
      <c r="B26" s="961"/>
      <c r="C26" s="217"/>
      <c r="D26" s="217"/>
      <c r="E26" s="217"/>
      <c r="F26" s="217"/>
      <c r="G26" s="217"/>
      <c r="H26" s="217"/>
    </row>
    <row r="27" spans="1:8" ht="15" customHeight="1" x14ac:dyDescent="0.25">
      <c r="A27" s="1218" t="s">
        <v>269</v>
      </c>
      <c r="B27" s="1218"/>
      <c r="C27" s="217">
        <v>-362582</v>
      </c>
      <c r="D27" s="217">
        <v>-257021.06999999998</v>
      </c>
      <c r="E27" s="217">
        <v>-547782.31000000006</v>
      </c>
      <c r="F27" s="217">
        <v>-321306.29000000004</v>
      </c>
      <c r="G27" s="217">
        <v>-288169.43999999994</v>
      </c>
      <c r="H27" s="217">
        <v>-285577.64</v>
      </c>
    </row>
    <row r="28" spans="1:8" x14ac:dyDescent="0.25">
      <c r="A28" s="961"/>
      <c r="B28" s="961"/>
      <c r="C28" s="217"/>
      <c r="D28" s="217"/>
      <c r="E28" s="217"/>
      <c r="F28" s="217"/>
      <c r="G28" s="217"/>
      <c r="H28" s="217"/>
    </row>
    <row r="29" spans="1:8" ht="15" customHeight="1" x14ac:dyDescent="0.25">
      <c r="A29" s="1218" t="s">
        <v>270</v>
      </c>
      <c r="B29" s="1218"/>
      <c r="C29" s="217">
        <v>-5.8207660913467407E-11</v>
      </c>
      <c r="D29" s="217">
        <v>-140273.49</v>
      </c>
      <c r="E29" s="217">
        <v>-150276.29</v>
      </c>
      <c r="F29" s="217">
        <v>744080.15</v>
      </c>
      <c r="G29" s="217">
        <v>702563</v>
      </c>
      <c r="H29" s="217">
        <v>-10000</v>
      </c>
    </row>
    <row r="30" spans="1:8" x14ac:dyDescent="0.25">
      <c r="A30" s="961"/>
      <c r="B30" s="961"/>
      <c r="C30" s="217"/>
      <c r="D30" s="217"/>
      <c r="E30" s="217"/>
      <c r="F30" s="217"/>
      <c r="G30" s="217"/>
      <c r="H30" s="217"/>
    </row>
    <row r="31" spans="1:8" ht="15.75" thickBot="1" x14ac:dyDescent="0.3">
      <c r="A31" s="1219" t="s">
        <v>102</v>
      </c>
      <c r="B31" s="1219"/>
      <c r="C31" s="218">
        <v>-370082.00000000006</v>
      </c>
      <c r="D31" s="218">
        <v>-535240.18999999994</v>
      </c>
      <c r="E31" s="218">
        <v>-854943.07000000007</v>
      </c>
      <c r="F31" s="218">
        <v>273128.49</v>
      </c>
      <c r="G31" s="218">
        <v>296089.52000000008</v>
      </c>
      <c r="H31" s="218">
        <v>-436757.64</v>
      </c>
    </row>
    <row r="32" spans="1:8" ht="16.5" thickTop="1" x14ac:dyDescent="0.25">
      <c r="A32" s="219"/>
      <c r="B32" s="91"/>
      <c r="C32" s="91"/>
      <c r="D32" s="91"/>
      <c r="E32" s="91"/>
      <c r="F32" s="91"/>
      <c r="G32" s="91"/>
      <c r="H32" s="91"/>
    </row>
  </sheetData>
  <mergeCells count="5">
    <mergeCell ref="A23:B23"/>
    <mergeCell ref="A25:B25"/>
    <mergeCell ref="A27:B27"/>
    <mergeCell ref="A29:B29"/>
    <mergeCell ref="A31:B3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62"/>
  <sheetViews>
    <sheetView showGridLines="0" workbookViewId="0">
      <selection activeCell="B26" sqref="B26"/>
    </sheetView>
  </sheetViews>
  <sheetFormatPr defaultRowHeight="15" x14ac:dyDescent="0.25"/>
  <cols>
    <col min="1" max="1" width="29" customWidth="1"/>
    <col min="2" max="2" width="17.28515625" customWidth="1"/>
    <col min="3" max="3" width="15" customWidth="1"/>
    <col min="4" max="4" width="13.28515625" bestFit="1" customWidth="1"/>
    <col min="5" max="5" width="12.7109375" bestFit="1" customWidth="1"/>
    <col min="6" max="7" width="12.7109375" customWidth="1"/>
    <col min="8" max="8" width="13.28515625" bestFit="1" customWidth="1"/>
    <col min="9" max="9" width="11.7109375" customWidth="1"/>
    <col min="10" max="10" width="13.28515625" bestFit="1" customWidth="1"/>
    <col min="11" max="11" width="12.7109375" bestFit="1" customWidth="1"/>
    <col min="12" max="12" width="10.85546875" bestFit="1" customWidth="1"/>
  </cols>
  <sheetData>
    <row r="1" spans="1:12" ht="12.75" customHeight="1" x14ac:dyDescent="0.25">
      <c r="K1" s="304" t="s">
        <v>103</v>
      </c>
      <c r="L1" s="57" t="s">
        <v>465</v>
      </c>
    </row>
    <row r="2" spans="1:12" ht="12.75" customHeight="1" x14ac:dyDescent="0.25">
      <c r="K2" s="304" t="s">
        <v>104</v>
      </c>
      <c r="L2" s="65">
        <v>4</v>
      </c>
    </row>
    <row r="3" spans="1:12" ht="12.75" customHeight="1" x14ac:dyDescent="0.25">
      <c r="K3" s="304" t="s">
        <v>105</v>
      </c>
      <c r="L3" s="65">
        <v>2</v>
      </c>
    </row>
    <row r="4" spans="1:12" ht="12.75" customHeight="1" x14ac:dyDescent="0.25">
      <c r="K4" s="304" t="s">
        <v>106</v>
      </c>
      <c r="L4" s="65">
        <v>1</v>
      </c>
    </row>
    <row r="5" spans="1:12" ht="12.75" customHeight="1" x14ac:dyDescent="0.25">
      <c r="K5" s="304" t="s">
        <v>107</v>
      </c>
      <c r="L5" s="66"/>
    </row>
    <row r="6" spans="1:12" ht="12.75" customHeight="1" x14ac:dyDescent="0.25">
      <c r="K6" s="304"/>
      <c r="L6" s="64"/>
    </row>
    <row r="7" spans="1:12" ht="12.75" customHeight="1" x14ac:dyDescent="0.25">
      <c r="K7" s="304" t="s">
        <v>108</v>
      </c>
      <c r="L7" s="525">
        <v>41771</v>
      </c>
    </row>
    <row r="9" spans="1:12" ht="18" x14ac:dyDescent="0.25">
      <c r="A9" s="1068" t="s">
        <v>271</v>
      </c>
      <c r="B9" s="1068"/>
      <c r="C9" s="1068"/>
      <c r="D9" s="1068"/>
      <c r="E9" s="1068"/>
      <c r="F9" s="1068"/>
      <c r="G9" s="1068"/>
    </row>
    <row r="10" spans="1:12" ht="18" x14ac:dyDescent="0.25">
      <c r="A10" s="1068" t="s">
        <v>307</v>
      </c>
      <c r="B10" s="1068"/>
      <c r="C10" s="1068"/>
      <c r="D10" s="1068"/>
      <c r="E10" s="1068"/>
      <c r="F10" s="1068"/>
      <c r="G10" s="1068"/>
    </row>
    <row r="12" spans="1:12" ht="15.75" thickBot="1" x14ac:dyDescent="0.3">
      <c r="H12" s="220"/>
      <c r="I12" s="220"/>
    </row>
    <row r="13" spans="1:12" ht="39" thickBot="1" x14ac:dyDescent="0.3">
      <c r="A13" s="221"/>
      <c r="B13" s="222" t="s">
        <v>272</v>
      </c>
      <c r="C13" s="222" t="s">
        <v>273</v>
      </c>
      <c r="D13" s="222" t="s">
        <v>274</v>
      </c>
      <c r="E13" s="222" t="s">
        <v>275</v>
      </c>
      <c r="F13" s="222" t="s">
        <v>37</v>
      </c>
      <c r="G13" s="223" t="s">
        <v>38</v>
      </c>
      <c r="H13" s="1220"/>
      <c r="I13" s="1220"/>
      <c r="J13" s="224"/>
      <c r="K13" s="224"/>
    </row>
    <row r="14" spans="1:12" ht="15.75" thickBot="1" x14ac:dyDescent="0.3">
      <c r="A14" s="225" t="s">
        <v>39</v>
      </c>
      <c r="B14" s="226"/>
      <c r="C14" s="226"/>
      <c r="D14" s="226"/>
      <c r="E14" s="226"/>
      <c r="F14" s="226"/>
      <c r="G14" s="227"/>
      <c r="H14" s="228"/>
      <c r="I14" s="228"/>
      <c r="J14" s="224"/>
      <c r="K14" s="224"/>
    </row>
    <row r="15" spans="1:12" x14ac:dyDescent="0.25">
      <c r="A15" s="229" t="s">
        <v>276</v>
      </c>
      <c r="B15" s="230">
        <v>1801753.7409078556</v>
      </c>
      <c r="C15" s="230">
        <v>1322445.7100000002</v>
      </c>
      <c r="D15" s="230">
        <v>1685078.1800000002</v>
      </c>
      <c r="E15" s="230">
        <v>1492103.56</v>
      </c>
      <c r="F15" s="230">
        <v>1907277.12</v>
      </c>
      <c r="G15" s="230">
        <v>1796391.84</v>
      </c>
      <c r="H15" s="231"/>
      <c r="I15" s="231"/>
      <c r="J15" s="224"/>
      <c r="K15" s="224"/>
    </row>
    <row r="16" spans="1:12" x14ac:dyDescent="0.25">
      <c r="A16" s="232" t="s">
        <v>277</v>
      </c>
      <c r="B16" s="233">
        <v>4258631.3327461435</v>
      </c>
      <c r="C16" s="233">
        <v>4223859.6199999992</v>
      </c>
      <c r="D16" s="233">
        <v>4062359.1899999995</v>
      </c>
      <c r="E16" s="233">
        <v>4283359.5199999996</v>
      </c>
      <c r="F16" s="233">
        <v>4046881.1999999997</v>
      </c>
      <c r="G16" s="233">
        <v>5344753.3199999994</v>
      </c>
      <c r="H16" s="231"/>
      <c r="I16" s="231"/>
      <c r="J16" s="224"/>
      <c r="K16" s="224"/>
    </row>
    <row r="17" spans="1:11" x14ac:dyDescent="0.25">
      <c r="A17" s="234" t="s">
        <v>278</v>
      </c>
      <c r="B17" s="235">
        <v>6060385.0736539988</v>
      </c>
      <c r="C17" s="235">
        <v>5546305.3299999991</v>
      </c>
      <c r="D17" s="235">
        <v>5747437.3699999992</v>
      </c>
      <c r="E17" s="235">
        <v>5775463.0800000001</v>
      </c>
      <c r="F17" s="235">
        <v>5954158.3200000003</v>
      </c>
      <c r="G17" s="236">
        <v>7141145.1599999992</v>
      </c>
      <c r="H17" s="237"/>
      <c r="I17" s="237"/>
      <c r="J17" s="224"/>
      <c r="K17" s="224"/>
    </row>
    <row r="18" spans="1:11" x14ac:dyDescent="0.25">
      <c r="A18" s="232" t="s">
        <v>279</v>
      </c>
      <c r="B18" s="238"/>
      <c r="C18" s="238"/>
      <c r="D18" s="239">
        <v>3.6264148479542881E-2</v>
      </c>
      <c r="E18" s="239">
        <v>4.8762097254486303E-3</v>
      </c>
      <c r="F18" s="239">
        <v>3.0940417681624279E-2</v>
      </c>
      <c r="G18" s="240">
        <v>0.19935426238380555</v>
      </c>
      <c r="H18" s="241"/>
      <c r="I18" s="241"/>
      <c r="J18" s="224"/>
      <c r="K18" s="224"/>
    </row>
    <row r="19" spans="1:11" ht="24" x14ac:dyDescent="0.25">
      <c r="A19" s="232" t="s">
        <v>280</v>
      </c>
      <c r="B19" s="242"/>
      <c r="C19" s="243"/>
      <c r="D19" s="243"/>
      <c r="E19" s="243"/>
      <c r="F19" s="244"/>
      <c r="G19" s="240">
        <v>0.28754995174418219</v>
      </c>
      <c r="H19" s="241"/>
      <c r="I19" s="241"/>
      <c r="J19" s="224"/>
      <c r="K19" s="224"/>
    </row>
    <row r="20" spans="1:11" x14ac:dyDescent="0.25">
      <c r="A20" s="232" t="s">
        <v>281</v>
      </c>
      <c r="B20" s="233">
        <v>1311725.7518944228</v>
      </c>
      <c r="C20" s="233">
        <v>1658251.8599999999</v>
      </c>
      <c r="D20" s="233">
        <v>814618.94</v>
      </c>
      <c r="E20" s="233">
        <v>928587.58000000007</v>
      </c>
      <c r="F20" s="233">
        <v>1023261.91</v>
      </c>
      <c r="G20" s="233">
        <v>1090941.48</v>
      </c>
      <c r="H20" s="231"/>
      <c r="I20" s="231"/>
      <c r="J20" s="224"/>
      <c r="K20" s="224"/>
    </row>
    <row r="21" spans="1:11" x14ac:dyDescent="0.25">
      <c r="A21" s="232" t="s">
        <v>282</v>
      </c>
      <c r="B21" s="233">
        <v>10000</v>
      </c>
      <c r="C21" s="233">
        <v>372.4</v>
      </c>
      <c r="D21" s="233">
        <v>16300.210000000001</v>
      </c>
      <c r="E21" s="233">
        <v>19758.7</v>
      </c>
      <c r="F21" s="233">
        <v>16699.919999999998</v>
      </c>
      <c r="G21" s="233">
        <v>26352.240000000002</v>
      </c>
      <c r="H21" s="231"/>
      <c r="I21" s="231"/>
      <c r="J21" s="224"/>
      <c r="K21" s="224"/>
    </row>
    <row r="22" spans="1:11" x14ac:dyDescent="0.25">
      <c r="A22" s="232" t="s">
        <v>283</v>
      </c>
      <c r="B22" s="233">
        <v>2208096.016506047</v>
      </c>
      <c r="C22" s="233">
        <v>2323381.89</v>
      </c>
      <c r="D22" s="233">
        <v>2955553.09</v>
      </c>
      <c r="E22" s="233">
        <v>4264230.7100000009</v>
      </c>
      <c r="F22" s="233">
        <v>4424508.8100000005</v>
      </c>
      <c r="G22" s="233">
        <v>4554239.879999999</v>
      </c>
      <c r="H22" s="231"/>
      <c r="I22" s="231"/>
      <c r="J22" s="224"/>
      <c r="K22" s="224"/>
    </row>
    <row r="23" spans="1:11" x14ac:dyDescent="0.25">
      <c r="A23" s="234" t="s">
        <v>278</v>
      </c>
      <c r="B23" s="235">
        <v>3529821.7684004698</v>
      </c>
      <c r="C23" s="235">
        <v>3982006.15</v>
      </c>
      <c r="D23" s="235">
        <v>3786472.2399999998</v>
      </c>
      <c r="E23" s="235">
        <v>5212576.9900000012</v>
      </c>
      <c r="F23" s="235">
        <v>5464470.6400000006</v>
      </c>
      <c r="G23" s="236">
        <v>5671533.5999999987</v>
      </c>
      <c r="H23" s="237"/>
      <c r="I23" s="237"/>
      <c r="J23" s="224"/>
      <c r="K23" s="224"/>
    </row>
    <row r="24" spans="1:11" x14ac:dyDescent="0.25">
      <c r="A24" s="232" t="s">
        <v>279</v>
      </c>
      <c r="B24" s="238"/>
      <c r="C24" s="238"/>
      <c r="D24" s="239">
        <v>-4.9104371674564128E-2</v>
      </c>
      <c r="E24" s="239">
        <v>0.37663150806567158</v>
      </c>
      <c r="F24" s="239">
        <v>4.8324207102022947E-2</v>
      </c>
      <c r="G24" s="240">
        <v>3.7892592648278565E-2</v>
      </c>
      <c r="H24" s="241"/>
      <c r="I24" s="241"/>
      <c r="J24" s="224"/>
      <c r="K24" s="224"/>
    </row>
    <row r="25" spans="1:11" ht="24" x14ac:dyDescent="0.25">
      <c r="A25" s="232" t="s">
        <v>280</v>
      </c>
      <c r="B25" s="242"/>
      <c r="C25" s="243"/>
      <c r="D25" s="243"/>
      <c r="E25" s="243"/>
      <c r="F25" s="244"/>
      <c r="G25" s="240">
        <v>0.42429051748199809</v>
      </c>
      <c r="H25" s="241"/>
      <c r="I25" s="241"/>
      <c r="J25" s="224"/>
      <c r="K25" s="224"/>
    </row>
    <row r="26" spans="1:11" x14ac:dyDescent="0.25">
      <c r="A26" s="234" t="s">
        <v>102</v>
      </c>
      <c r="B26" s="235">
        <v>9590206.8420544676</v>
      </c>
      <c r="C26" s="235">
        <v>9528311.4799999986</v>
      </c>
      <c r="D26" s="235">
        <v>9533909.6099999994</v>
      </c>
      <c r="E26" s="235">
        <v>10988040.07</v>
      </c>
      <c r="F26" s="235">
        <v>11418628.960000001</v>
      </c>
      <c r="G26" s="236">
        <v>12812678.759999998</v>
      </c>
      <c r="H26" s="237"/>
      <c r="I26" s="237"/>
      <c r="J26" s="224"/>
      <c r="K26" s="224"/>
    </row>
    <row r="27" spans="1:11" ht="15.75" thickBot="1" x14ac:dyDescent="0.3">
      <c r="A27" s="245" t="s">
        <v>279</v>
      </c>
      <c r="B27" s="246"/>
      <c r="C27" s="247"/>
      <c r="D27" s="248">
        <v>5.8752592332349111E-4</v>
      </c>
      <c r="E27" s="248">
        <v>0.15252194739446465</v>
      </c>
      <c r="F27" s="248">
        <v>3.9187051308232135E-2</v>
      </c>
      <c r="G27" s="249">
        <v>0.12208556779307039</v>
      </c>
      <c r="H27" s="241"/>
      <c r="I27" s="241"/>
      <c r="J27" s="224"/>
      <c r="K27" s="224"/>
    </row>
    <row r="28" spans="1:11" x14ac:dyDescent="0.25">
      <c r="A28" s="250"/>
      <c r="B28" s="251"/>
      <c r="C28" s="251"/>
      <c r="D28" s="252"/>
      <c r="E28" s="252"/>
      <c r="F28" s="252"/>
      <c r="G28" s="251"/>
      <c r="H28" s="253"/>
      <c r="I28" s="253"/>
      <c r="J28" s="224"/>
      <c r="K28" s="224"/>
    </row>
    <row r="29" spans="1:11" ht="15.75" thickBot="1" x14ac:dyDescent="0.3">
      <c r="A29" s="250"/>
      <c r="B29" s="250"/>
      <c r="C29" s="250"/>
      <c r="D29" s="250"/>
      <c r="E29" s="250"/>
      <c r="F29" s="250"/>
      <c r="G29" s="250"/>
      <c r="H29" s="224"/>
      <c r="I29" s="224"/>
      <c r="J29" s="224"/>
      <c r="K29" s="224"/>
    </row>
    <row r="30" spans="1:11" ht="36" x14ac:dyDescent="0.25">
      <c r="A30" s="254"/>
      <c r="B30" s="255" t="s">
        <v>272</v>
      </c>
      <c r="C30" s="255" t="s">
        <v>273</v>
      </c>
      <c r="D30" s="255" t="s">
        <v>274</v>
      </c>
      <c r="E30" s="255" t="s">
        <v>275</v>
      </c>
      <c r="F30" s="255" t="s">
        <v>37</v>
      </c>
      <c r="G30" s="256" t="s">
        <v>38</v>
      </c>
      <c r="H30" s="224"/>
      <c r="I30" s="224"/>
      <c r="J30" s="224"/>
      <c r="K30" s="224"/>
    </row>
    <row r="31" spans="1:11" x14ac:dyDescent="0.25">
      <c r="A31" s="232" t="s">
        <v>276</v>
      </c>
      <c r="B31" s="257">
        <v>1801753.7409078556</v>
      </c>
      <c r="C31" s="257">
        <v>1322445.7100000002</v>
      </c>
      <c r="D31" s="257">
        <v>1685078.1800000002</v>
      </c>
      <c r="E31" s="257">
        <v>1492103.56</v>
      </c>
      <c r="F31" s="257">
        <v>1907277.12</v>
      </c>
      <c r="G31" s="258">
        <v>1796391.84</v>
      </c>
      <c r="H31" s="224"/>
      <c r="I31" s="224"/>
      <c r="J31" s="224"/>
      <c r="K31" s="224"/>
    </row>
    <row r="32" spans="1:11" x14ac:dyDescent="0.25">
      <c r="A32" s="232" t="s">
        <v>277</v>
      </c>
      <c r="B32" s="257">
        <v>4258631.3327461435</v>
      </c>
      <c r="C32" s="257">
        <v>4223859.6199999992</v>
      </c>
      <c r="D32" s="257">
        <v>4062359.1899999995</v>
      </c>
      <c r="E32" s="257">
        <v>4283359.5199999996</v>
      </c>
      <c r="F32" s="257">
        <v>4046881.1999999997</v>
      </c>
      <c r="G32" s="258">
        <v>5344753.3199999994</v>
      </c>
      <c r="H32" s="224"/>
      <c r="I32" s="224"/>
      <c r="J32" s="224"/>
      <c r="K32" s="224"/>
    </row>
    <row r="33" spans="1:12" x14ac:dyDescent="0.25">
      <c r="A33" s="232" t="s">
        <v>281</v>
      </c>
      <c r="B33" s="257">
        <v>1311725.7518944228</v>
      </c>
      <c r="C33" s="257">
        <v>1658251.8599999999</v>
      </c>
      <c r="D33" s="257">
        <v>814618.94</v>
      </c>
      <c r="E33" s="257">
        <v>928587.58000000007</v>
      </c>
      <c r="F33" s="257">
        <v>1023261.91</v>
      </c>
      <c r="G33" s="258">
        <v>1090941.48</v>
      </c>
      <c r="H33" s="224"/>
      <c r="I33" s="224"/>
      <c r="J33" s="224"/>
      <c r="K33" s="224"/>
    </row>
    <row r="34" spans="1:12" x14ac:dyDescent="0.25">
      <c r="A34" s="232" t="s">
        <v>282</v>
      </c>
      <c r="B34" s="257">
        <v>10000</v>
      </c>
      <c r="C34" s="257">
        <v>372.4</v>
      </c>
      <c r="D34" s="257">
        <v>16300.210000000001</v>
      </c>
      <c r="E34" s="257">
        <v>19758.7</v>
      </c>
      <c r="F34" s="257">
        <v>16699.919999999998</v>
      </c>
      <c r="G34" s="258">
        <v>26352.240000000002</v>
      </c>
      <c r="H34" s="224"/>
      <c r="I34" s="224"/>
      <c r="J34" s="224"/>
      <c r="K34" s="224"/>
    </row>
    <row r="35" spans="1:12" x14ac:dyDescent="0.25">
      <c r="A35" s="232" t="s">
        <v>283</v>
      </c>
      <c r="B35" s="257">
        <v>2208096.016506047</v>
      </c>
      <c r="C35" s="257">
        <v>2323381.89</v>
      </c>
      <c r="D35" s="257">
        <v>2955553.09</v>
      </c>
      <c r="E35" s="257">
        <v>4264230.7100000009</v>
      </c>
      <c r="F35" s="257">
        <v>4424508.8100000005</v>
      </c>
      <c r="G35" s="258">
        <v>4554239.879999999</v>
      </c>
      <c r="H35" s="224"/>
      <c r="I35" s="224"/>
      <c r="J35" s="224"/>
      <c r="K35" s="224"/>
    </row>
    <row r="36" spans="1:12" x14ac:dyDescent="0.25">
      <c r="A36" s="234" t="s">
        <v>102</v>
      </c>
      <c r="B36" s="235">
        <v>9590206.8420544676</v>
      </c>
      <c r="C36" s="235">
        <v>9528311.4800000004</v>
      </c>
      <c r="D36" s="235">
        <v>9533909.6099999994</v>
      </c>
      <c r="E36" s="235">
        <v>10988040.07</v>
      </c>
      <c r="F36" s="235">
        <v>11418628.960000001</v>
      </c>
      <c r="G36" s="236">
        <v>12812678.759999998</v>
      </c>
      <c r="H36" s="224"/>
      <c r="I36" s="224"/>
      <c r="J36" s="224"/>
      <c r="K36" s="224"/>
    </row>
    <row r="37" spans="1:12" ht="15.75" thickBot="1" x14ac:dyDescent="0.3">
      <c r="A37" s="245" t="s">
        <v>279</v>
      </c>
      <c r="B37" s="246"/>
      <c r="C37" s="247"/>
      <c r="D37" s="248">
        <v>5.8752592332329552E-4</v>
      </c>
      <c r="E37" s="248">
        <v>0.15252194739446465</v>
      </c>
      <c r="F37" s="248">
        <v>3.9187051308232135E-2</v>
      </c>
      <c r="G37" s="249">
        <v>0.12208556779307039</v>
      </c>
      <c r="H37" s="224"/>
      <c r="I37" s="224"/>
      <c r="J37" s="224"/>
      <c r="K37" s="224"/>
    </row>
    <row r="38" spans="1:12" x14ac:dyDescent="0.25">
      <c r="A38" s="224"/>
      <c r="B38" s="224"/>
      <c r="C38" s="224"/>
      <c r="D38" s="224"/>
      <c r="E38" s="224"/>
      <c r="F38" s="224"/>
      <c r="G38" s="224"/>
      <c r="H38" s="224"/>
      <c r="I38" s="224"/>
      <c r="J38" s="224"/>
      <c r="K38" s="224"/>
    </row>
    <row r="39" spans="1:12" ht="15.75" thickBot="1" x14ac:dyDescent="0.3">
      <c r="A39" s="224"/>
      <c r="B39" s="224"/>
      <c r="C39" s="224"/>
      <c r="D39" s="224"/>
      <c r="E39" s="224"/>
      <c r="F39" s="224"/>
      <c r="G39" s="224"/>
      <c r="H39" s="224"/>
      <c r="I39" s="224"/>
      <c r="J39" s="224"/>
      <c r="K39" s="224"/>
    </row>
    <row r="40" spans="1:12" ht="48.75" thickBot="1" x14ac:dyDescent="0.3">
      <c r="A40" s="259"/>
      <c r="B40" s="260" t="s">
        <v>272</v>
      </c>
      <c r="C40" s="260" t="s">
        <v>273</v>
      </c>
      <c r="D40" s="260" t="s">
        <v>284</v>
      </c>
      <c r="E40" s="260" t="s">
        <v>274</v>
      </c>
      <c r="F40" s="260" t="s">
        <v>285</v>
      </c>
      <c r="G40" s="260" t="s">
        <v>275</v>
      </c>
      <c r="H40" s="260" t="s">
        <v>286</v>
      </c>
      <c r="I40" s="260" t="s">
        <v>37</v>
      </c>
      <c r="J40" s="260" t="s">
        <v>287</v>
      </c>
      <c r="K40" s="260" t="s">
        <v>38</v>
      </c>
      <c r="L40" s="260" t="s">
        <v>288</v>
      </c>
    </row>
    <row r="41" spans="1:12" x14ac:dyDescent="0.25">
      <c r="A41" s="261" t="s">
        <v>276</v>
      </c>
      <c r="B41" s="262">
        <v>1801753.7409078556</v>
      </c>
      <c r="C41" s="262">
        <v>1322445.7100000002</v>
      </c>
      <c r="D41" s="263">
        <v>479308.03090785537</v>
      </c>
      <c r="E41" s="263">
        <v>1685078.1800000002</v>
      </c>
      <c r="F41" s="263">
        <v>362632.47</v>
      </c>
      <c r="G41" s="263">
        <v>1492103.56</v>
      </c>
      <c r="H41" s="263">
        <v>-192974.62000000011</v>
      </c>
      <c r="I41" s="263">
        <v>1907277.12</v>
      </c>
      <c r="J41" s="263">
        <v>415173.56000000006</v>
      </c>
      <c r="K41" s="263">
        <v>1796391.84</v>
      </c>
      <c r="L41" s="264">
        <v>-110885.28000000003</v>
      </c>
    </row>
    <row r="42" spans="1:12" x14ac:dyDescent="0.25">
      <c r="A42" s="265" t="s">
        <v>289</v>
      </c>
      <c r="B42" s="257">
        <v>4258631.3327461435</v>
      </c>
      <c r="C42" s="257">
        <v>4223859.6199999992</v>
      </c>
      <c r="D42" s="266">
        <v>34771.712746144272</v>
      </c>
      <c r="E42" s="266">
        <v>4062359.1899999995</v>
      </c>
      <c r="F42" s="266">
        <v>-161500.4299999997</v>
      </c>
      <c r="G42" s="266">
        <v>4283359.5199999996</v>
      </c>
      <c r="H42" s="266">
        <v>221000.33000000007</v>
      </c>
      <c r="I42" s="266">
        <v>4046881.1999999997</v>
      </c>
      <c r="J42" s="266">
        <v>-236478.31999999983</v>
      </c>
      <c r="K42" s="266">
        <v>5344753.3199999994</v>
      </c>
      <c r="L42" s="267">
        <v>1297872.1199999996</v>
      </c>
    </row>
    <row r="43" spans="1:12" x14ac:dyDescent="0.25">
      <c r="A43" s="265" t="s">
        <v>290</v>
      </c>
      <c r="B43" s="257">
        <v>1311725.7518944228</v>
      </c>
      <c r="C43" s="257">
        <v>1658251.8599999999</v>
      </c>
      <c r="D43" s="266">
        <v>-346526.10810557706</v>
      </c>
      <c r="E43" s="266">
        <v>814618.94</v>
      </c>
      <c r="F43" s="266">
        <v>-843632.91999999993</v>
      </c>
      <c r="G43" s="266">
        <v>928587.58000000007</v>
      </c>
      <c r="H43" s="266">
        <v>113968.64000000013</v>
      </c>
      <c r="I43" s="266">
        <v>1023261.91</v>
      </c>
      <c r="J43" s="266">
        <v>94674.329999999958</v>
      </c>
      <c r="K43" s="266">
        <v>1090941.48</v>
      </c>
      <c r="L43" s="267">
        <v>67679.569999999949</v>
      </c>
    </row>
    <row r="44" spans="1:12" x14ac:dyDescent="0.25">
      <c r="A44" s="265" t="s">
        <v>291</v>
      </c>
      <c r="B44" s="257">
        <v>10000</v>
      </c>
      <c r="C44" s="257">
        <v>372.4</v>
      </c>
      <c r="D44" s="266">
        <v>9627.6</v>
      </c>
      <c r="E44" s="266">
        <v>16300.210000000001</v>
      </c>
      <c r="F44" s="266">
        <v>15927.810000000001</v>
      </c>
      <c r="G44" s="266">
        <v>19758.7</v>
      </c>
      <c r="H44" s="266">
        <v>3458.49</v>
      </c>
      <c r="I44" s="266">
        <v>16699.919999999998</v>
      </c>
      <c r="J44" s="266">
        <v>-3058.7800000000025</v>
      </c>
      <c r="K44" s="266">
        <v>26352.240000000002</v>
      </c>
      <c r="L44" s="267">
        <v>9652.3200000000033</v>
      </c>
    </row>
    <row r="45" spans="1:12" x14ac:dyDescent="0.25">
      <c r="A45" s="265" t="s">
        <v>292</v>
      </c>
      <c r="B45" s="257">
        <v>2208096.016506047</v>
      </c>
      <c r="C45" s="257">
        <v>2323381.89</v>
      </c>
      <c r="D45" s="266">
        <v>-115285.87349395314</v>
      </c>
      <c r="E45" s="266">
        <v>2955553.09</v>
      </c>
      <c r="F45" s="266">
        <v>632171.19999999972</v>
      </c>
      <c r="G45" s="266">
        <v>4264230.7100000009</v>
      </c>
      <c r="H45" s="266">
        <v>1308677.620000001</v>
      </c>
      <c r="I45" s="266">
        <v>4424508.8100000005</v>
      </c>
      <c r="J45" s="266">
        <v>160278.09999999963</v>
      </c>
      <c r="K45" s="266">
        <v>4554239.879999999</v>
      </c>
      <c r="L45" s="267">
        <v>129731.06999999844</v>
      </c>
    </row>
    <row r="46" spans="1:12" x14ac:dyDescent="0.25">
      <c r="A46" s="265" t="s">
        <v>293</v>
      </c>
      <c r="B46" s="266">
        <v>9590206.8420544676</v>
      </c>
      <c r="C46" s="266">
        <v>9528311.4800000004</v>
      </c>
      <c r="D46" s="266">
        <v>61895.362054469442</v>
      </c>
      <c r="E46" s="266">
        <v>9533909.6099999994</v>
      </c>
      <c r="F46" s="266">
        <v>5598.1300000001211</v>
      </c>
      <c r="G46" s="266">
        <v>10988040.07</v>
      </c>
      <c r="H46" s="266">
        <v>1454130.4600000011</v>
      </c>
      <c r="I46" s="266">
        <v>11418628.960000001</v>
      </c>
      <c r="J46" s="266">
        <v>430588.88999999978</v>
      </c>
      <c r="K46" s="266">
        <v>12812678.759999998</v>
      </c>
      <c r="L46" s="267">
        <v>1394049.7999999982</v>
      </c>
    </row>
    <row r="47" spans="1:12" ht="36" x14ac:dyDescent="0.25">
      <c r="A47" s="265" t="s">
        <v>294</v>
      </c>
      <c r="B47" s="266"/>
      <c r="C47" s="266"/>
      <c r="D47" s="266"/>
      <c r="E47" s="266"/>
      <c r="F47" s="266"/>
      <c r="G47" s="266"/>
      <c r="H47" s="266"/>
      <c r="I47" s="266"/>
      <c r="J47" s="266"/>
      <c r="K47" s="266"/>
      <c r="L47" s="266"/>
    </row>
    <row r="48" spans="1:12" ht="24" x14ac:dyDescent="0.25">
      <c r="A48" s="265" t="s">
        <v>295</v>
      </c>
      <c r="B48" s="266">
        <v>9590206.8420544676</v>
      </c>
      <c r="C48" s="266">
        <v>9528311.4800000004</v>
      </c>
      <c r="D48" s="266">
        <v>61895.362054469442</v>
      </c>
      <c r="E48" s="266">
        <v>9533909.6099999994</v>
      </c>
      <c r="F48" s="266">
        <v>5598.1300000001211</v>
      </c>
      <c r="G48" s="266">
        <v>10988040.07</v>
      </c>
      <c r="H48" s="266">
        <v>1454130.4600000011</v>
      </c>
      <c r="I48" s="266">
        <v>11418628.960000001</v>
      </c>
      <c r="J48" s="266">
        <v>430588.88999999978</v>
      </c>
      <c r="K48" s="266">
        <v>12812678.759999998</v>
      </c>
      <c r="L48" s="266">
        <v>1394049.7999999982</v>
      </c>
    </row>
    <row r="49" spans="1:12" x14ac:dyDescent="0.25">
      <c r="A49" s="265" t="s">
        <v>296</v>
      </c>
      <c r="B49" s="268"/>
      <c r="C49" s="269"/>
      <c r="D49" s="269"/>
      <c r="E49" s="266">
        <v>5598.1299999989569</v>
      </c>
      <c r="F49" s="270"/>
      <c r="G49" s="266">
        <v>1454130.4600000009</v>
      </c>
      <c r="H49" s="271"/>
      <c r="I49" s="266">
        <v>430588.8900000006</v>
      </c>
      <c r="J49" s="272"/>
      <c r="K49" s="266">
        <v>1394049.799999997</v>
      </c>
      <c r="L49" s="273"/>
    </row>
    <row r="50" spans="1:12" x14ac:dyDescent="0.25">
      <c r="A50" s="265" t="s">
        <v>297</v>
      </c>
      <c r="B50" s="274"/>
      <c r="C50" s="275"/>
      <c r="D50" s="275"/>
      <c r="E50" s="276">
        <v>5.8752592332329552E-4</v>
      </c>
      <c r="F50" s="277"/>
      <c r="G50" s="276">
        <v>0.15252194739446465</v>
      </c>
      <c r="H50" s="278"/>
      <c r="I50" s="276">
        <v>3.9187051308232135E-2</v>
      </c>
      <c r="J50" s="279"/>
      <c r="K50" s="276">
        <v>0.12208556779307039</v>
      </c>
      <c r="L50" s="280"/>
    </row>
    <row r="51" spans="1:12" ht="24" x14ac:dyDescent="0.25">
      <c r="A51" s="265" t="s">
        <v>298</v>
      </c>
      <c r="B51" s="281"/>
      <c r="C51" s="282"/>
      <c r="D51" s="282"/>
      <c r="E51" s="283"/>
      <c r="F51" s="284"/>
      <c r="G51" s="285">
        <v>0.16605679251040423</v>
      </c>
      <c r="H51" s="286"/>
      <c r="I51" s="283"/>
      <c r="J51" s="287"/>
      <c r="K51" s="283"/>
      <c r="L51" s="288"/>
    </row>
    <row r="52" spans="1:12" ht="24" x14ac:dyDescent="0.25">
      <c r="A52" s="265" t="s">
        <v>299</v>
      </c>
      <c r="B52" s="281"/>
      <c r="C52" s="282"/>
      <c r="D52" s="282"/>
      <c r="E52" s="287"/>
      <c r="F52" s="287"/>
      <c r="G52" s="289">
        <v>0.34469562491674521</v>
      </c>
      <c r="H52" s="287"/>
      <c r="I52" s="287"/>
      <c r="J52" s="287"/>
      <c r="K52" s="287"/>
      <c r="L52" s="290">
        <v>7.8595523104772608E-2</v>
      </c>
    </row>
    <row r="53" spans="1:12" ht="24" x14ac:dyDescent="0.25">
      <c r="A53" s="265" t="s">
        <v>300</v>
      </c>
      <c r="B53" s="281"/>
      <c r="C53" s="282"/>
      <c r="D53" s="282"/>
      <c r="E53" s="287"/>
      <c r="F53" s="287"/>
      <c r="G53" s="289" t="s">
        <v>301</v>
      </c>
      <c r="H53" s="287"/>
      <c r="I53" s="287"/>
      <c r="J53" s="287"/>
      <c r="K53" s="287"/>
      <c r="L53" s="291">
        <v>6.1023000205696176E-2</v>
      </c>
    </row>
    <row r="54" spans="1:12" ht="24.75" thickBot="1" x14ac:dyDescent="0.3">
      <c r="A54" s="292" t="s">
        <v>302</v>
      </c>
      <c r="B54" s="293"/>
      <c r="C54" s="294"/>
      <c r="D54" s="294"/>
      <c r="E54" s="295"/>
      <c r="F54" s="296"/>
      <c r="G54" s="297">
        <v>4.8660145550945444E-2</v>
      </c>
      <c r="H54" s="298"/>
      <c r="I54" s="295"/>
      <c r="J54" s="295"/>
      <c r="K54" s="295"/>
      <c r="L54" s="299"/>
    </row>
    <row r="55" spans="1:12" x14ac:dyDescent="0.25">
      <c r="A55" s="224"/>
      <c r="B55" s="224"/>
      <c r="C55" s="224"/>
      <c r="D55" s="224"/>
      <c r="E55" s="224"/>
      <c r="F55" s="224"/>
      <c r="G55" s="224"/>
      <c r="H55" s="224"/>
      <c r="I55" s="224"/>
      <c r="J55" s="224"/>
      <c r="K55" s="224"/>
    </row>
    <row r="56" spans="1:12" x14ac:dyDescent="0.25">
      <c r="A56" s="300" t="s">
        <v>303</v>
      </c>
      <c r="B56" s="224"/>
      <c r="C56" s="224"/>
      <c r="D56" s="224"/>
      <c r="E56" s="224"/>
      <c r="F56" s="224"/>
      <c r="G56" s="224"/>
      <c r="H56" s="224"/>
      <c r="I56" s="224"/>
      <c r="J56" s="224"/>
      <c r="K56" s="224"/>
    </row>
    <row r="57" spans="1:12" x14ac:dyDescent="0.25">
      <c r="A57" s="300"/>
      <c r="B57" s="224"/>
      <c r="C57" s="224"/>
      <c r="D57" s="224"/>
      <c r="E57" s="224"/>
      <c r="F57" s="224"/>
      <c r="G57" s="224"/>
      <c r="H57" s="224"/>
      <c r="I57" s="224"/>
      <c r="J57" s="224"/>
      <c r="K57" s="224"/>
    </row>
    <row r="58" spans="1:12" x14ac:dyDescent="0.25">
      <c r="A58" s="301" t="s">
        <v>304</v>
      </c>
      <c r="B58" s="224"/>
      <c r="C58" s="224"/>
      <c r="D58" s="224"/>
      <c r="E58" s="224"/>
      <c r="F58" s="224"/>
      <c r="G58" s="224"/>
      <c r="H58" s="224"/>
      <c r="I58" s="224"/>
      <c r="J58" s="224"/>
      <c r="K58" s="224"/>
    </row>
    <row r="59" spans="1:12" x14ac:dyDescent="0.25">
      <c r="A59" s="1066" t="s">
        <v>305</v>
      </c>
      <c r="B59" s="1066"/>
      <c r="C59" s="1066"/>
      <c r="D59" s="1066"/>
      <c r="E59" s="1066"/>
      <c r="F59" s="1066"/>
      <c r="G59" s="1066"/>
      <c r="H59" s="1066"/>
      <c r="I59" s="1066"/>
      <c r="J59" s="1066"/>
      <c r="K59" s="1066"/>
      <c r="L59" s="1066"/>
    </row>
    <row r="60" spans="1:12" x14ac:dyDescent="0.25">
      <c r="A60" s="1066"/>
      <c r="B60" s="1066"/>
      <c r="C60" s="1066"/>
      <c r="D60" s="1066"/>
      <c r="E60" s="1066"/>
      <c r="F60" s="1066"/>
      <c r="G60" s="1066"/>
      <c r="H60" s="1066"/>
      <c r="I60" s="1066"/>
      <c r="J60" s="1066"/>
      <c r="K60" s="1066"/>
      <c r="L60" s="1066"/>
    </row>
    <row r="61" spans="1:12" x14ac:dyDescent="0.25">
      <c r="A61" s="302" t="s">
        <v>306</v>
      </c>
      <c r="B61" s="303"/>
      <c r="C61" s="303"/>
      <c r="D61" s="303"/>
      <c r="E61" s="303"/>
      <c r="F61" s="303"/>
      <c r="G61" s="303"/>
      <c r="H61" s="303"/>
      <c r="I61" s="303"/>
      <c r="J61" s="303"/>
      <c r="K61" s="303"/>
      <c r="L61" s="303"/>
    </row>
    <row r="62" spans="1:12" x14ac:dyDescent="0.25">
      <c r="A62" s="303"/>
      <c r="B62" s="303"/>
      <c r="C62" s="303"/>
      <c r="D62" s="303"/>
      <c r="E62" s="303"/>
      <c r="F62" s="303"/>
      <c r="G62" s="303"/>
      <c r="H62" s="303"/>
      <c r="I62" s="303"/>
      <c r="J62" s="303"/>
      <c r="K62" s="303"/>
      <c r="L62" s="303"/>
    </row>
  </sheetData>
  <mergeCells count="4">
    <mergeCell ref="A9:G9"/>
    <mergeCell ref="A10:G10"/>
    <mergeCell ref="H13:I13"/>
    <mergeCell ref="A59:L60"/>
  </mergeCells>
  <dataValidations count="1">
    <dataValidation allowBlank="1" showInputMessage="1" showErrorMessage="1" promptTitle="Date Format" prompt="E.g:  &quot;August 1, 2011&quot;" sqref="L7"/>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H27" sqref="H27"/>
    </sheetView>
  </sheetViews>
  <sheetFormatPr defaultRowHeight="15" x14ac:dyDescent="0.25"/>
  <cols>
    <col min="1" max="1" width="48.5703125" customWidth="1"/>
    <col min="2" max="6" width="17.85546875" customWidth="1"/>
  </cols>
  <sheetData>
    <row r="1" spans="1:7" x14ac:dyDescent="0.25">
      <c r="F1" s="627"/>
    </row>
    <row r="2" spans="1:7" ht="18" x14ac:dyDescent="0.25">
      <c r="A2" s="1107" t="s">
        <v>748</v>
      </c>
      <c r="B2" s="1107"/>
      <c r="C2" s="1107"/>
      <c r="D2" s="1107"/>
      <c r="E2" s="1107"/>
      <c r="F2" s="1107"/>
    </row>
    <row r="3" spans="1:7" ht="18" x14ac:dyDescent="0.25">
      <c r="A3" s="1107" t="s">
        <v>749</v>
      </c>
      <c r="B3" s="1107"/>
      <c r="C3" s="1107"/>
      <c r="D3" s="1107"/>
      <c r="E3" s="1107"/>
      <c r="F3" s="1107"/>
    </row>
    <row r="4" spans="1:7" ht="15.75" thickBot="1" x14ac:dyDescent="0.3"/>
    <row r="5" spans="1:7" ht="39" thickBot="1" x14ac:dyDescent="0.3">
      <c r="A5" s="938" t="s">
        <v>24</v>
      </c>
      <c r="B5" s="222" t="s">
        <v>273</v>
      </c>
      <c r="C5" s="222" t="s">
        <v>274</v>
      </c>
      <c r="D5" s="222" t="s">
        <v>275</v>
      </c>
      <c r="E5" s="222" t="s">
        <v>37</v>
      </c>
      <c r="F5" s="223" t="s">
        <v>38</v>
      </c>
    </row>
    <row r="6" spans="1:7" ht="15.75" thickBot="1" x14ac:dyDescent="0.3">
      <c r="A6" s="225" t="s">
        <v>39</v>
      </c>
      <c r="B6" s="226"/>
      <c r="C6" s="226"/>
      <c r="D6" s="226"/>
      <c r="E6" s="226"/>
      <c r="F6" s="227"/>
    </row>
    <row r="7" spans="1:7" ht="15.75" thickBot="1" x14ac:dyDescent="0.3">
      <c r="A7" s="939" t="s">
        <v>750</v>
      </c>
      <c r="B7" s="940">
        <v>9590206.8420544676</v>
      </c>
      <c r="C7" s="941">
        <v>9528311.8420544676</v>
      </c>
      <c r="D7" s="941">
        <v>9533909.8420544676</v>
      </c>
      <c r="E7" s="941">
        <v>10988039.842054468</v>
      </c>
      <c r="F7" s="941">
        <v>11418628.842054468</v>
      </c>
      <c r="G7" s="942"/>
    </row>
    <row r="8" spans="1:7" x14ac:dyDescent="0.25">
      <c r="A8" s="943"/>
      <c r="B8" s="944"/>
      <c r="C8" s="945"/>
      <c r="D8" s="945"/>
      <c r="E8" s="945"/>
      <c r="F8" s="946"/>
      <c r="G8" s="942"/>
    </row>
    <row r="9" spans="1:7" x14ac:dyDescent="0.25">
      <c r="A9" s="947" t="s">
        <v>751</v>
      </c>
      <c r="B9" s="945"/>
      <c r="C9" s="945">
        <v>-129000</v>
      </c>
      <c r="D9" s="945">
        <v>129000</v>
      </c>
      <c r="E9" s="945"/>
      <c r="F9" s="946"/>
      <c r="G9" s="942"/>
    </row>
    <row r="10" spans="1:7" x14ac:dyDescent="0.25">
      <c r="A10" s="947" t="s">
        <v>752</v>
      </c>
      <c r="B10" s="945"/>
      <c r="C10" s="945">
        <v>228000</v>
      </c>
      <c r="D10" s="945"/>
      <c r="E10" s="945"/>
      <c r="F10" s="946"/>
      <c r="G10" s="942"/>
    </row>
    <row r="11" spans="1:7" x14ac:dyDescent="0.25">
      <c r="A11" s="947" t="s">
        <v>753</v>
      </c>
      <c r="B11" s="945"/>
      <c r="C11" s="945">
        <v>-290000</v>
      </c>
      <c r="D11" s="945">
        <v>290000</v>
      </c>
      <c r="E11" s="945">
        <v>-90000</v>
      </c>
      <c r="F11" s="946">
        <v>180000</v>
      </c>
      <c r="G11" s="942"/>
    </row>
    <row r="12" spans="1:7" x14ac:dyDescent="0.25">
      <c r="A12" s="947" t="s">
        <v>754</v>
      </c>
      <c r="B12" s="945"/>
      <c r="C12" s="945">
        <v>127000</v>
      </c>
      <c r="D12" s="945"/>
      <c r="E12" s="945"/>
      <c r="F12" s="946"/>
      <c r="G12" s="942"/>
    </row>
    <row r="13" spans="1:7" x14ac:dyDescent="0.25">
      <c r="A13" s="947" t="s">
        <v>344</v>
      </c>
      <c r="B13" s="945"/>
      <c r="C13" s="945">
        <v>154000</v>
      </c>
      <c r="D13" s="945"/>
      <c r="E13" s="945">
        <v>100000</v>
      </c>
      <c r="F13" s="946">
        <v>150000</v>
      </c>
      <c r="G13" s="942"/>
    </row>
    <row r="14" spans="1:7" x14ac:dyDescent="0.25">
      <c r="A14" s="947" t="s">
        <v>755</v>
      </c>
      <c r="B14" s="945"/>
      <c r="C14" s="945"/>
      <c r="D14" s="945">
        <v>-109000</v>
      </c>
      <c r="E14" s="945"/>
      <c r="F14" s="946"/>
      <c r="G14" s="942"/>
    </row>
    <row r="15" spans="1:7" x14ac:dyDescent="0.25">
      <c r="A15" s="947" t="s">
        <v>756</v>
      </c>
      <c r="B15" s="945"/>
      <c r="C15" s="945"/>
      <c r="D15" s="945">
        <v>1142000</v>
      </c>
      <c r="E15" s="945"/>
      <c r="F15" s="946"/>
      <c r="G15" s="942"/>
    </row>
    <row r="16" spans="1:7" x14ac:dyDescent="0.25">
      <c r="A16" s="947" t="s">
        <v>757</v>
      </c>
      <c r="B16" s="945"/>
      <c r="C16" s="945"/>
      <c r="D16" s="945"/>
      <c r="E16" s="945">
        <v>120000</v>
      </c>
      <c r="F16" s="946"/>
      <c r="G16" s="942"/>
    </row>
    <row r="17" spans="1:7" x14ac:dyDescent="0.25">
      <c r="A17" s="947" t="s">
        <v>758</v>
      </c>
      <c r="B17" s="945"/>
      <c r="C17" s="945"/>
      <c r="D17" s="945"/>
      <c r="E17" s="945">
        <v>110000</v>
      </c>
      <c r="F17" s="946"/>
      <c r="G17" s="942"/>
    </row>
    <row r="18" spans="1:7" x14ac:dyDescent="0.25">
      <c r="A18" s="947" t="s">
        <v>759</v>
      </c>
      <c r="B18" s="945"/>
      <c r="C18" s="945"/>
      <c r="D18" s="945"/>
      <c r="E18" s="945">
        <v>105000</v>
      </c>
      <c r="F18" s="946">
        <v>-15000</v>
      </c>
      <c r="G18" s="942"/>
    </row>
    <row r="19" spans="1:7" x14ac:dyDescent="0.25">
      <c r="A19" s="947" t="s">
        <v>760</v>
      </c>
      <c r="B19" s="945"/>
      <c r="C19" s="945"/>
      <c r="D19" s="945"/>
      <c r="E19" s="945">
        <v>50000</v>
      </c>
      <c r="F19" s="946"/>
      <c r="G19" s="942"/>
    </row>
    <row r="20" spans="1:7" x14ac:dyDescent="0.25">
      <c r="A20" s="947" t="s">
        <v>333</v>
      </c>
      <c r="B20" s="945"/>
      <c r="C20" s="945"/>
      <c r="D20" s="945"/>
      <c r="E20" s="945"/>
      <c r="F20" s="946">
        <v>840000</v>
      </c>
      <c r="G20" s="942"/>
    </row>
    <row r="21" spans="1:7" x14ac:dyDescent="0.25">
      <c r="A21" s="947" t="s">
        <v>761</v>
      </c>
      <c r="B21" s="945"/>
      <c r="C21" s="945"/>
      <c r="D21" s="945"/>
      <c r="E21" s="945"/>
      <c r="F21" s="946">
        <v>176000</v>
      </c>
      <c r="G21" s="942"/>
    </row>
    <row r="22" spans="1:7" x14ac:dyDescent="0.25">
      <c r="A22" s="947" t="s">
        <v>762</v>
      </c>
      <c r="B22" s="945"/>
      <c r="C22" s="945"/>
      <c r="D22" s="945"/>
      <c r="E22" s="945"/>
      <c r="F22" s="946">
        <v>25000</v>
      </c>
      <c r="G22" s="942"/>
    </row>
    <row r="23" spans="1:7" x14ac:dyDescent="0.25">
      <c r="A23" s="947"/>
      <c r="B23" s="945"/>
      <c r="C23" s="945"/>
      <c r="D23" s="945"/>
      <c r="E23" s="945"/>
      <c r="F23" s="946"/>
      <c r="G23" s="942"/>
    </row>
    <row r="24" spans="1:7" x14ac:dyDescent="0.25">
      <c r="A24" s="947"/>
      <c r="B24" s="945"/>
      <c r="C24" s="945"/>
      <c r="D24" s="945"/>
      <c r="E24" s="945"/>
      <c r="F24" s="946"/>
      <c r="G24" s="942"/>
    </row>
    <row r="25" spans="1:7" x14ac:dyDescent="0.25">
      <c r="A25" s="947"/>
      <c r="B25" s="945"/>
      <c r="C25" s="945"/>
      <c r="D25" s="945"/>
      <c r="E25" s="945"/>
      <c r="F25" s="946"/>
      <c r="G25" s="942"/>
    </row>
    <row r="26" spans="1:7" x14ac:dyDescent="0.25">
      <c r="A26" s="947"/>
      <c r="B26" s="945"/>
      <c r="C26" s="945"/>
      <c r="D26" s="945"/>
      <c r="E26" s="945"/>
      <c r="F26" s="946"/>
      <c r="G26" s="942"/>
    </row>
    <row r="27" spans="1:7" x14ac:dyDescent="0.25">
      <c r="A27" s="947" t="s">
        <v>97</v>
      </c>
      <c r="B27" s="945">
        <v>-61895</v>
      </c>
      <c r="C27" s="945">
        <v>-84402</v>
      </c>
      <c r="D27" s="945">
        <v>2130</v>
      </c>
      <c r="E27" s="945">
        <v>35589</v>
      </c>
      <c r="F27" s="946">
        <v>38050</v>
      </c>
      <c r="G27" s="942"/>
    </row>
    <row r="28" spans="1:7" ht="15.75" thickBot="1" x14ac:dyDescent="0.3">
      <c r="A28" s="948"/>
      <c r="B28" s="949"/>
      <c r="C28" s="950"/>
      <c r="D28" s="950"/>
      <c r="E28" s="950"/>
      <c r="F28" s="951"/>
      <c r="G28" s="942"/>
    </row>
    <row r="29" spans="1:7" ht="16.5" thickTop="1" thickBot="1" x14ac:dyDescent="0.3">
      <c r="A29" s="952" t="s">
        <v>763</v>
      </c>
      <c r="B29" s="953">
        <v>9528311.8420544676</v>
      </c>
      <c r="C29" s="954">
        <v>9533909.8420544676</v>
      </c>
      <c r="D29" s="954">
        <v>10988039.842054468</v>
      </c>
      <c r="E29" s="954">
        <v>11418628.842054468</v>
      </c>
      <c r="F29" s="955">
        <v>12812678.842054468</v>
      </c>
      <c r="G29" s="942"/>
    </row>
    <row r="30" spans="1:7" x14ac:dyDescent="0.25">
      <c r="A30" s="942"/>
      <c r="B30" s="942"/>
      <c r="C30" s="942"/>
      <c r="D30" s="942"/>
      <c r="E30" s="942"/>
      <c r="F30" s="942"/>
      <c r="G30" s="942"/>
    </row>
    <row r="31" spans="1:7" x14ac:dyDescent="0.25">
      <c r="A31" s="937" t="s">
        <v>109</v>
      </c>
    </row>
    <row r="32" spans="1:7" x14ac:dyDescent="0.25">
      <c r="A32">
        <v>1</v>
      </c>
      <c r="B32" t="s">
        <v>764</v>
      </c>
    </row>
    <row r="33" spans="1:7" x14ac:dyDescent="0.25">
      <c r="B33" t="s">
        <v>765</v>
      </c>
    </row>
    <row r="34" spans="1:7" x14ac:dyDescent="0.25">
      <c r="A34" s="893">
        <v>2</v>
      </c>
      <c r="B34" s="1221" t="s">
        <v>766</v>
      </c>
      <c r="C34" s="1221"/>
      <c r="D34" s="1221"/>
      <c r="E34" s="1221"/>
      <c r="F34" s="1221"/>
    </row>
    <row r="35" spans="1:7" x14ac:dyDescent="0.25">
      <c r="A35" s="893">
        <v>3</v>
      </c>
      <c r="B35" s="1221" t="s">
        <v>767</v>
      </c>
      <c r="C35" s="1221"/>
      <c r="D35" s="1221"/>
      <c r="E35" s="1221"/>
      <c r="F35" s="1221"/>
    </row>
    <row r="36" spans="1:7" x14ac:dyDescent="0.25">
      <c r="A36">
        <v>4</v>
      </c>
      <c r="B36" t="s">
        <v>768</v>
      </c>
    </row>
    <row r="37" spans="1:7" x14ac:dyDescent="0.25">
      <c r="A37" s="942"/>
      <c r="B37" s="942"/>
      <c r="C37" s="942"/>
      <c r="D37" s="942"/>
      <c r="E37" s="942"/>
      <c r="F37" s="942"/>
      <c r="G37" s="942"/>
    </row>
  </sheetData>
  <mergeCells count="4">
    <mergeCell ref="A2:F2"/>
    <mergeCell ref="A3:F3"/>
    <mergeCell ref="B34:F34"/>
    <mergeCell ref="B35:F3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O14" sqref="O14"/>
    </sheetView>
  </sheetViews>
  <sheetFormatPr defaultRowHeight="15" x14ac:dyDescent="0.25"/>
  <cols>
    <col min="1" max="1" width="30.28515625" customWidth="1"/>
    <col min="2" max="2" width="15" customWidth="1"/>
    <col min="3" max="3" width="16.28515625" customWidth="1"/>
    <col min="4" max="7" width="12.7109375" customWidth="1"/>
    <col min="8" max="8" width="14.140625" customWidth="1"/>
    <col min="9" max="9" width="14.7109375" customWidth="1"/>
    <col min="10" max="10" width="13.28515625" customWidth="1"/>
  </cols>
  <sheetData>
    <row r="1" spans="1:10" x14ac:dyDescent="0.25">
      <c r="I1" s="63" t="s">
        <v>103</v>
      </c>
      <c r="J1" s="57" t="s">
        <v>465</v>
      </c>
    </row>
    <row r="2" spans="1:10" x14ac:dyDescent="0.25">
      <c r="I2" s="63" t="s">
        <v>104</v>
      </c>
      <c r="J2" s="65">
        <v>4</v>
      </c>
    </row>
    <row r="3" spans="1:10" x14ac:dyDescent="0.25">
      <c r="I3" s="63" t="s">
        <v>105</v>
      </c>
      <c r="J3" s="65">
        <v>3</v>
      </c>
    </row>
    <row r="4" spans="1:10" x14ac:dyDescent="0.25">
      <c r="I4" s="63" t="s">
        <v>106</v>
      </c>
      <c r="J4" s="65">
        <v>1</v>
      </c>
    </row>
    <row r="5" spans="1:10" x14ac:dyDescent="0.25">
      <c r="I5" s="63" t="s">
        <v>742</v>
      </c>
      <c r="J5" s="935" t="s">
        <v>745</v>
      </c>
    </row>
    <row r="6" spans="1:10" x14ac:dyDescent="0.25">
      <c r="I6" s="63" t="s">
        <v>107</v>
      </c>
      <c r="J6" s="66"/>
    </row>
    <row r="7" spans="1:10" x14ac:dyDescent="0.25">
      <c r="I7" s="63"/>
      <c r="J7" s="64"/>
    </row>
    <row r="8" spans="1:10" x14ac:dyDescent="0.25">
      <c r="I8" s="63" t="s">
        <v>108</v>
      </c>
      <c r="J8" s="525">
        <v>41771</v>
      </c>
    </row>
    <row r="10" spans="1:10" ht="18" x14ac:dyDescent="0.25">
      <c r="A10" s="1064" t="s">
        <v>318</v>
      </c>
      <c r="B10" s="1064"/>
      <c r="C10" s="1064"/>
      <c r="D10" s="1064"/>
      <c r="E10" s="1064"/>
      <c r="F10" s="1064"/>
      <c r="G10" s="1064"/>
      <c r="H10" s="1064"/>
      <c r="I10" s="22"/>
    </row>
    <row r="11" spans="1:10" ht="18" x14ac:dyDescent="0.25">
      <c r="A11" s="1064" t="s">
        <v>319</v>
      </c>
      <c r="B11" s="1064"/>
      <c r="C11" s="1064"/>
      <c r="D11" s="1064"/>
      <c r="E11" s="1064"/>
      <c r="F11" s="1064"/>
      <c r="G11" s="1064"/>
      <c r="H11" s="1064"/>
      <c r="I11" s="22"/>
    </row>
    <row r="13" spans="1:10" ht="15.75" thickBot="1" x14ac:dyDescent="0.3">
      <c r="A13" s="1065"/>
      <c r="B13" s="1065"/>
      <c r="C13" s="1065"/>
      <c r="D13" s="1065"/>
      <c r="E13" s="1065"/>
      <c r="F13" s="1065"/>
      <c r="G13" s="1065"/>
      <c r="H13" s="1065"/>
    </row>
    <row r="14" spans="1:10" ht="80.25" customHeight="1" thickBot="1" x14ac:dyDescent="0.3">
      <c r="A14" s="23" t="s">
        <v>320</v>
      </c>
      <c r="B14" s="222" t="s">
        <v>272</v>
      </c>
      <c r="C14" s="222" t="s">
        <v>273</v>
      </c>
      <c r="D14" s="222" t="s">
        <v>274</v>
      </c>
      <c r="E14" s="222" t="s">
        <v>275</v>
      </c>
      <c r="F14" s="222" t="s">
        <v>37</v>
      </c>
      <c r="G14" s="223" t="s">
        <v>38</v>
      </c>
      <c r="H14" s="223" t="s">
        <v>321</v>
      </c>
      <c r="I14" s="223" t="s">
        <v>322</v>
      </c>
      <c r="J14" s="223" t="s">
        <v>323</v>
      </c>
    </row>
    <row r="15" spans="1:10" ht="15.75" thickBot="1" x14ac:dyDescent="0.3">
      <c r="A15" s="225" t="s">
        <v>39</v>
      </c>
      <c r="B15" s="226" t="s">
        <v>7</v>
      </c>
      <c r="C15" s="226" t="s">
        <v>40</v>
      </c>
      <c r="D15" s="226" t="s">
        <v>40</v>
      </c>
      <c r="E15" s="226" t="s">
        <v>40</v>
      </c>
      <c r="F15" s="226" t="s">
        <v>40</v>
      </c>
      <c r="G15" s="226" t="s">
        <v>40</v>
      </c>
      <c r="H15" s="226"/>
      <c r="I15" s="226"/>
      <c r="J15" s="227"/>
    </row>
    <row r="16" spans="1:10" x14ac:dyDescent="0.25">
      <c r="A16" s="48" t="s">
        <v>324</v>
      </c>
      <c r="B16" s="30"/>
      <c r="C16" s="31"/>
      <c r="D16" s="31"/>
      <c r="E16" s="31"/>
      <c r="F16" s="31"/>
      <c r="G16" s="31"/>
      <c r="H16" s="31"/>
      <c r="I16" s="31"/>
      <c r="J16" s="32"/>
    </row>
    <row r="17" spans="1:10" x14ac:dyDescent="0.25">
      <c r="A17" s="48" t="s">
        <v>325</v>
      </c>
      <c r="B17" s="38">
        <v>332358.13100677304</v>
      </c>
      <c r="C17" s="38">
        <v>336159</v>
      </c>
      <c r="D17" s="38">
        <v>397374</v>
      </c>
      <c r="E17" s="38">
        <v>321352</v>
      </c>
      <c r="F17" s="38">
        <v>429365</v>
      </c>
      <c r="G17" s="38">
        <v>404403</v>
      </c>
      <c r="H17" s="325">
        <v>83051</v>
      </c>
      <c r="I17" s="325">
        <v>72044.868993226963</v>
      </c>
      <c r="J17" s="956">
        <v>68244</v>
      </c>
    </row>
    <row r="18" spans="1:10" x14ac:dyDescent="0.25">
      <c r="A18" s="48"/>
      <c r="B18" s="40"/>
      <c r="C18" s="41"/>
      <c r="D18" s="41"/>
      <c r="E18" s="41"/>
      <c r="F18" s="41"/>
      <c r="G18" s="41"/>
      <c r="H18" s="325">
        <v>0</v>
      </c>
      <c r="I18" s="325">
        <v>0</v>
      </c>
      <c r="J18" s="956"/>
    </row>
    <row r="19" spans="1:10" x14ac:dyDescent="0.25">
      <c r="A19" s="43" t="s">
        <v>47</v>
      </c>
      <c r="B19" s="30">
        <v>332358.13100677304</v>
      </c>
      <c r="C19" s="30">
        <v>336159</v>
      </c>
      <c r="D19" s="30">
        <v>397374</v>
      </c>
      <c r="E19" s="30">
        <v>321352</v>
      </c>
      <c r="F19" s="30">
        <v>429365</v>
      </c>
      <c r="G19" s="30">
        <v>404403</v>
      </c>
      <c r="H19" s="325">
        <v>83051</v>
      </c>
      <c r="I19" s="325">
        <v>72044.868993226963</v>
      </c>
      <c r="J19" s="956">
        <v>68244</v>
      </c>
    </row>
    <row r="20" spans="1:10" x14ac:dyDescent="0.25">
      <c r="A20" s="29" t="s">
        <v>326</v>
      </c>
      <c r="B20" s="30"/>
      <c r="C20" s="31"/>
      <c r="D20" s="31"/>
      <c r="E20" s="31"/>
      <c r="F20" s="31"/>
      <c r="G20" s="31"/>
      <c r="H20" s="325"/>
      <c r="I20" s="325"/>
      <c r="J20" s="956"/>
    </row>
    <row r="21" spans="1:10" x14ac:dyDescent="0.25">
      <c r="A21" s="48" t="s">
        <v>327</v>
      </c>
      <c r="B21" s="38">
        <v>90497.0625</v>
      </c>
      <c r="C21" s="38">
        <v>73354</v>
      </c>
      <c r="D21" s="38">
        <v>69844</v>
      </c>
      <c r="E21" s="38">
        <v>11028</v>
      </c>
      <c r="F21" s="38">
        <v>80000</v>
      </c>
      <c r="G21" s="38">
        <v>256000</v>
      </c>
      <c r="H21" s="325">
        <v>244972</v>
      </c>
      <c r="I21" s="325">
        <v>165502.9375</v>
      </c>
      <c r="J21" s="956">
        <v>182646</v>
      </c>
    </row>
    <row r="22" spans="1:10" x14ac:dyDescent="0.25">
      <c r="A22" s="48"/>
      <c r="B22" s="40"/>
      <c r="C22" s="41"/>
      <c r="D22" s="41"/>
      <c r="E22" s="41"/>
      <c r="F22" s="41"/>
      <c r="G22" s="41"/>
      <c r="H22" s="325">
        <v>0</v>
      </c>
      <c r="I22" s="325">
        <v>0</v>
      </c>
      <c r="J22" s="956"/>
    </row>
    <row r="23" spans="1:10" x14ac:dyDescent="0.25">
      <c r="A23" s="43" t="s">
        <v>47</v>
      </c>
      <c r="B23" s="30">
        <v>90497.0625</v>
      </c>
      <c r="C23" s="30">
        <v>73354</v>
      </c>
      <c r="D23" s="30">
        <v>69844</v>
      </c>
      <c r="E23" s="30">
        <v>11028</v>
      </c>
      <c r="F23" s="30">
        <v>80000</v>
      </c>
      <c r="G23" s="30">
        <v>256000</v>
      </c>
      <c r="H23" s="325">
        <v>244972</v>
      </c>
      <c r="I23" s="325">
        <v>165502.9375</v>
      </c>
      <c r="J23" s="956">
        <v>182646</v>
      </c>
    </row>
    <row r="24" spans="1:10" x14ac:dyDescent="0.25">
      <c r="A24" s="29" t="s">
        <v>328</v>
      </c>
      <c r="B24" s="30"/>
      <c r="C24" s="31"/>
      <c r="D24" s="31"/>
      <c r="E24" s="31"/>
      <c r="F24" s="31"/>
      <c r="G24" s="31"/>
      <c r="H24" s="325"/>
      <c r="I24" s="325"/>
      <c r="J24" s="956"/>
    </row>
    <row r="25" spans="1:10" x14ac:dyDescent="0.25">
      <c r="A25" s="48" t="s">
        <v>329</v>
      </c>
      <c r="B25" s="38">
        <v>1542755.1851454859</v>
      </c>
      <c r="C25" s="38">
        <v>1582201.2199999997</v>
      </c>
      <c r="D25" s="38">
        <v>1269301.8699999999</v>
      </c>
      <c r="E25" s="38">
        <v>1588979.51</v>
      </c>
      <c r="F25" s="38">
        <v>1478936.4</v>
      </c>
      <c r="G25" s="38">
        <v>1662356.9999999998</v>
      </c>
      <c r="H25" s="325">
        <v>73377.489999999758</v>
      </c>
      <c r="I25" s="325">
        <v>119601.81485451385</v>
      </c>
      <c r="J25" s="956">
        <v>80155.780000000028</v>
      </c>
    </row>
    <row r="26" spans="1:10" x14ac:dyDescent="0.25">
      <c r="A26" s="48"/>
      <c r="B26" s="40"/>
      <c r="C26" s="41"/>
      <c r="D26" s="41"/>
      <c r="E26" s="41"/>
      <c r="F26" s="41"/>
      <c r="G26" s="41"/>
      <c r="H26" s="325">
        <v>0</v>
      </c>
      <c r="I26" s="325">
        <v>0</v>
      </c>
      <c r="J26" s="956"/>
    </row>
    <row r="27" spans="1:10" x14ac:dyDescent="0.25">
      <c r="A27" s="43" t="s">
        <v>47</v>
      </c>
      <c r="B27" s="30">
        <v>1542755.1851454859</v>
      </c>
      <c r="C27" s="30">
        <v>1582201.2199999997</v>
      </c>
      <c r="D27" s="30">
        <v>1269301.8699999999</v>
      </c>
      <c r="E27" s="30">
        <v>1588979.51</v>
      </c>
      <c r="F27" s="30">
        <v>1478936.4</v>
      </c>
      <c r="G27" s="30">
        <v>1662356.9999999998</v>
      </c>
      <c r="H27" s="325">
        <v>73377.489999999758</v>
      </c>
      <c r="I27" s="325">
        <v>119601.81485451385</v>
      </c>
      <c r="J27" s="956">
        <v>80155.780000000028</v>
      </c>
    </row>
    <row r="28" spans="1:10" x14ac:dyDescent="0.25">
      <c r="A28" s="29" t="s">
        <v>330</v>
      </c>
      <c r="B28" s="30"/>
      <c r="C28" s="31"/>
      <c r="D28" s="31"/>
      <c r="E28" s="31"/>
      <c r="F28" s="31"/>
      <c r="G28" s="31"/>
      <c r="H28" s="325"/>
      <c r="I28" s="325"/>
      <c r="J28" s="956"/>
    </row>
    <row r="29" spans="1:10" x14ac:dyDescent="0.25">
      <c r="A29" s="48" t="s">
        <v>331</v>
      </c>
      <c r="B29" s="38">
        <v>433756.77066406177</v>
      </c>
      <c r="C29" s="38">
        <v>393364</v>
      </c>
      <c r="D29" s="38">
        <v>345340.6</v>
      </c>
      <c r="E29" s="38">
        <v>426730.41000000003</v>
      </c>
      <c r="F29" s="38">
        <v>396487.67999999999</v>
      </c>
      <c r="G29" s="38">
        <v>482303.51999999996</v>
      </c>
      <c r="H29" s="325">
        <v>55573.109999999928</v>
      </c>
      <c r="I29" s="325">
        <v>48546.749335938192</v>
      </c>
      <c r="J29" s="956">
        <v>88939.51999999996</v>
      </c>
    </row>
    <row r="30" spans="1:10" x14ac:dyDescent="0.25">
      <c r="A30" s="48"/>
      <c r="B30" s="40"/>
      <c r="C30" s="41"/>
      <c r="D30" s="41"/>
      <c r="E30" s="41"/>
      <c r="F30" s="41"/>
      <c r="G30" s="41"/>
      <c r="H30" s="325">
        <v>0</v>
      </c>
      <c r="I30" s="325">
        <v>0</v>
      </c>
      <c r="J30" s="956"/>
    </row>
    <row r="31" spans="1:10" x14ac:dyDescent="0.25">
      <c r="A31" s="43" t="s">
        <v>47</v>
      </c>
      <c r="B31" s="30">
        <v>433756.77066406177</v>
      </c>
      <c r="C31" s="30">
        <v>393364</v>
      </c>
      <c r="D31" s="30">
        <v>345340.6</v>
      </c>
      <c r="E31" s="30">
        <v>426730.41000000003</v>
      </c>
      <c r="F31" s="30">
        <v>396487.67999999999</v>
      </c>
      <c r="G31" s="30">
        <v>482303.51999999996</v>
      </c>
      <c r="H31" s="325">
        <v>55573.109999999928</v>
      </c>
      <c r="I31" s="325">
        <v>48546.749335938192</v>
      </c>
      <c r="J31" s="956">
        <v>88939.51999999996</v>
      </c>
    </row>
    <row r="32" spans="1:10" x14ac:dyDescent="0.25">
      <c r="A32" s="29" t="s">
        <v>332</v>
      </c>
      <c r="B32" s="30"/>
      <c r="C32" s="31"/>
      <c r="D32" s="31"/>
      <c r="E32" s="31"/>
      <c r="F32" s="31"/>
      <c r="G32" s="31"/>
      <c r="H32" s="325"/>
      <c r="I32" s="325"/>
      <c r="J32" s="956"/>
    </row>
    <row r="33" spans="1:10" x14ac:dyDescent="0.25">
      <c r="A33" s="48" t="s">
        <v>333</v>
      </c>
      <c r="B33" s="38">
        <v>2600924.3398666978</v>
      </c>
      <c r="C33" s="38">
        <v>2585736.36</v>
      </c>
      <c r="D33" s="38">
        <v>2702261.78</v>
      </c>
      <c r="E33" s="38">
        <v>2590888.23</v>
      </c>
      <c r="F33" s="38">
        <v>2682086.3999999999</v>
      </c>
      <c r="G33" s="38">
        <v>3426180.1200000006</v>
      </c>
      <c r="H33" s="325">
        <v>835291.8900000006</v>
      </c>
      <c r="I33" s="325">
        <v>825255.78013330279</v>
      </c>
      <c r="J33" s="956">
        <v>840443.76000000071</v>
      </c>
    </row>
    <row r="34" spans="1:10" x14ac:dyDescent="0.25">
      <c r="A34" s="48"/>
      <c r="B34" s="40"/>
      <c r="C34" s="41"/>
      <c r="D34" s="41"/>
      <c r="E34" s="41"/>
      <c r="F34" s="41"/>
      <c r="G34" s="41"/>
      <c r="H34" s="325">
        <v>0</v>
      </c>
      <c r="I34" s="325">
        <v>0</v>
      </c>
      <c r="J34" s="956"/>
    </row>
    <row r="35" spans="1:10" x14ac:dyDescent="0.25">
      <c r="A35" s="43" t="s">
        <v>47</v>
      </c>
      <c r="B35" s="30">
        <v>2600924.3398666978</v>
      </c>
      <c r="C35" s="30">
        <v>2585736.36</v>
      </c>
      <c r="D35" s="30">
        <v>2702261.78</v>
      </c>
      <c r="E35" s="30">
        <v>2590888.23</v>
      </c>
      <c r="F35" s="30">
        <v>2682086.3999999999</v>
      </c>
      <c r="G35" s="30">
        <v>3426180.1200000006</v>
      </c>
      <c r="H35" s="325">
        <v>835291.8900000006</v>
      </c>
      <c r="I35" s="325">
        <v>825255.78013330279</v>
      </c>
      <c r="J35" s="956">
        <v>840443.76000000071</v>
      </c>
    </row>
    <row r="36" spans="1:10" x14ac:dyDescent="0.25">
      <c r="A36" s="29" t="s">
        <v>334</v>
      </c>
      <c r="B36" s="30"/>
      <c r="C36" s="31"/>
      <c r="D36" s="31"/>
      <c r="E36" s="31"/>
      <c r="F36" s="31"/>
      <c r="G36" s="31"/>
      <c r="H36" s="325"/>
      <c r="I36" s="325"/>
      <c r="J36" s="956"/>
    </row>
    <row r="37" spans="1:10" x14ac:dyDescent="0.25">
      <c r="A37" s="48" t="s">
        <v>335</v>
      </c>
      <c r="B37" s="38">
        <v>770247.71403076802</v>
      </c>
      <c r="C37" s="38">
        <v>721238</v>
      </c>
      <c r="D37" s="38">
        <v>1060940</v>
      </c>
      <c r="E37" s="38">
        <v>951356</v>
      </c>
      <c r="F37" s="38">
        <v>1004538</v>
      </c>
      <c r="G37" s="38">
        <v>999500</v>
      </c>
      <c r="H37" s="325">
        <v>48144</v>
      </c>
      <c r="I37" s="325">
        <v>229252.28596923198</v>
      </c>
      <c r="J37" s="956">
        <v>278262</v>
      </c>
    </row>
    <row r="38" spans="1:10" x14ac:dyDescent="0.25">
      <c r="A38" s="48"/>
      <c r="B38" s="40"/>
      <c r="C38" s="41"/>
      <c r="D38" s="41"/>
      <c r="E38" s="41"/>
      <c r="F38" s="41"/>
      <c r="G38" s="41"/>
      <c r="H38" s="325">
        <v>0</v>
      </c>
      <c r="I38" s="325">
        <v>0</v>
      </c>
      <c r="J38" s="956"/>
    </row>
    <row r="39" spans="1:10" x14ac:dyDescent="0.25">
      <c r="A39" s="43" t="s">
        <v>47</v>
      </c>
      <c r="B39" s="30">
        <v>770247.71403076802</v>
      </c>
      <c r="C39" s="30">
        <v>721238</v>
      </c>
      <c r="D39" s="30">
        <v>1060940</v>
      </c>
      <c r="E39" s="30">
        <v>951356</v>
      </c>
      <c r="F39" s="30">
        <v>1004538</v>
      </c>
      <c r="G39" s="30">
        <v>999500</v>
      </c>
      <c r="H39" s="325">
        <v>48144</v>
      </c>
      <c r="I39" s="325">
        <v>229252.28596923198</v>
      </c>
      <c r="J39" s="956">
        <v>278262</v>
      </c>
    </row>
    <row r="40" spans="1:10" x14ac:dyDescent="0.25">
      <c r="A40" s="29" t="s">
        <v>336</v>
      </c>
      <c r="B40" s="30"/>
      <c r="C40" s="31"/>
      <c r="D40" s="31"/>
      <c r="E40" s="31"/>
      <c r="F40" s="31"/>
      <c r="G40" s="31"/>
      <c r="H40" s="325"/>
      <c r="I40" s="325"/>
      <c r="J40" s="956"/>
    </row>
    <row r="41" spans="1:10" x14ac:dyDescent="0.25">
      <c r="A41" s="48" t="s">
        <v>337</v>
      </c>
      <c r="B41" s="38">
        <v>879503.8055539364</v>
      </c>
      <c r="C41" s="38">
        <v>921062.42000000016</v>
      </c>
      <c r="D41" s="38">
        <v>731218.71</v>
      </c>
      <c r="E41" s="38">
        <v>841338.54999999993</v>
      </c>
      <c r="F41" s="38">
        <v>869875.30999999994</v>
      </c>
      <c r="G41" s="38">
        <v>1020233.1599999998</v>
      </c>
      <c r="H41" s="325">
        <v>178894.60999999987</v>
      </c>
      <c r="I41" s="325">
        <v>140729.3544460634</v>
      </c>
      <c r="J41" s="956">
        <v>99170.739999999641</v>
      </c>
    </row>
    <row r="42" spans="1:10" x14ac:dyDescent="0.25">
      <c r="A42" s="48"/>
      <c r="B42" s="40"/>
      <c r="C42" s="41"/>
      <c r="D42" s="41"/>
      <c r="E42" s="41"/>
      <c r="F42" s="41"/>
      <c r="G42" s="41"/>
      <c r="H42" s="325">
        <v>0</v>
      </c>
      <c r="I42" s="325">
        <v>0</v>
      </c>
      <c r="J42" s="956"/>
    </row>
    <row r="43" spans="1:10" x14ac:dyDescent="0.25">
      <c r="A43" s="43" t="s">
        <v>47</v>
      </c>
      <c r="B43" s="30">
        <v>879503.8055539364</v>
      </c>
      <c r="C43" s="30">
        <v>921062.42000000016</v>
      </c>
      <c r="D43" s="30">
        <v>731218.71</v>
      </c>
      <c r="E43" s="30">
        <v>841338.54999999993</v>
      </c>
      <c r="F43" s="30">
        <v>869875.30999999994</v>
      </c>
      <c r="G43" s="30">
        <v>1020233.1599999998</v>
      </c>
      <c r="H43" s="325">
        <v>178894.60999999987</v>
      </c>
      <c r="I43" s="325">
        <v>140729.3544460634</v>
      </c>
      <c r="J43" s="956">
        <v>99170.739999999641</v>
      </c>
    </row>
    <row r="44" spans="1:10" x14ac:dyDescent="0.25">
      <c r="A44" s="29" t="s">
        <v>338</v>
      </c>
      <c r="B44" s="30"/>
      <c r="C44" s="31"/>
      <c r="D44" s="31"/>
      <c r="E44" s="31"/>
      <c r="F44" s="31"/>
      <c r="G44" s="31"/>
      <c r="H44" s="325"/>
      <c r="I44" s="325"/>
      <c r="J44" s="956"/>
    </row>
    <row r="45" spans="1:10" x14ac:dyDescent="0.25">
      <c r="A45" s="48" t="s">
        <v>339</v>
      </c>
      <c r="B45" s="38">
        <v>180068</v>
      </c>
      <c r="C45" s="38">
        <v>240289</v>
      </c>
      <c r="D45" s="38">
        <v>198863.76</v>
      </c>
      <c r="E45" s="38">
        <v>245670.37</v>
      </c>
      <c r="F45" s="38">
        <v>272292.84000000003</v>
      </c>
      <c r="G45" s="38">
        <v>260621.88</v>
      </c>
      <c r="H45" s="325">
        <v>14951.510000000009</v>
      </c>
      <c r="I45" s="325">
        <v>80553.88</v>
      </c>
      <c r="J45" s="956">
        <v>20332.880000000005</v>
      </c>
    </row>
    <row r="46" spans="1:10" x14ac:dyDescent="0.25">
      <c r="A46" s="48"/>
      <c r="B46" s="40"/>
      <c r="C46" s="41"/>
      <c r="D46" s="41"/>
      <c r="E46" s="41"/>
      <c r="F46" s="41"/>
      <c r="G46" s="41"/>
      <c r="H46" s="325">
        <v>0</v>
      </c>
      <c r="I46" s="325">
        <v>0</v>
      </c>
      <c r="J46" s="956"/>
    </row>
    <row r="47" spans="1:10" x14ac:dyDescent="0.25">
      <c r="A47" s="43" t="s">
        <v>47</v>
      </c>
      <c r="B47" s="30">
        <v>180068</v>
      </c>
      <c r="C47" s="30">
        <v>240289</v>
      </c>
      <c r="D47" s="30">
        <v>198863.76</v>
      </c>
      <c r="E47" s="30">
        <v>245670.37</v>
      </c>
      <c r="F47" s="30">
        <v>272292.84000000003</v>
      </c>
      <c r="G47" s="30">
        <v>260621.88</v>
      </c>
      <c r="H47" s="325">
        <v>14951.510000000009</v>
      </c>
      <c r="I47" s="325">
        <v>80553.88</v>
      </c>
      <c r="J47" s="956">
        <v>20332.880000000005</v>
      </c>
    </row>
    <row r="48" spans="1:10" x14ac:dyDescent="0.25">
      <c r="A48" s="29" t="s">
        <v>340</v>
      </c>
      <c r="B48" s="30"/>
      <c r="C48" s="31"/>
      <c r="D48" s="31"/>
      <c r="E48" s="31"/>
      <c r="F48" s="31"/>
      <c r="G48" s="31"/>
      <c r="H48" s="325"/>
      <c r="I48" s="325"/>
      <c r="J48" s="956"/>
    </row>
    <row r="49" spans="1:10" x14ac:dyDescent="0.25">
      <c r="A49" s="48" t="s">
        <v>341</v>
      </c>
      <c r="B49" s="38">
        <v>509150</v>
      </c>
      <c r="C49" s="38">
        <v>513718</v>
      </c>
      <c r="D49" s="38">
        <v>490740.43</v>
      </c>
      <c r="E49" s="38">
        <v>539445.82999999996</v>
      </c>
      <c r="F49" s="38">
        <v>689788.88</v>
      </c>
      <c r="G49" s="38">
        <v>624241.56000000006</v>
      </c>
      <c r="H49" s="325">
        <v>84795.730000000098</v>
      </c>
      <c r="I49" s="325">
        <v>115091.56000000006</v>
      </c>
      <c r="J49" s="956">
        <v>110523.56000000006</v>
      </c>
    </row>
    <row r="50" spans="1:10" x14ac:dyDescent="0.25">
      <c r="A50" s="48"/>
      <c r="B50" s="40"/>
      <c r="C50" s="41"/>
      <c r="D50" s="41"/>
      <c r="E50" s="41"/>
      <c r="F50" s="41"/>
      <c r="G50" s="41"/>
      <c r="H50" s="325">
        <v>0</v>
      </c>
      <c r="I50" s="325">
        <v>0</v>
      </c>
      <c r="J50" s="956"/>
    </row>
    <row r="51" spans="1:10" x14ac:dyDescent="0.25">
      <c r="A51" s="43" t="s">
        <v>47</v>
      </c>
      <c r="B51" s="30">
        <v>509150</v>
      </c>
      <c r="C51" s="30">
        <v>513718</v>
      </c>
      <c r="D51" s="30">
        <v>490740.43</v>
      </c>
      <c r="E51" s="30">
        <v>539445.82999999996</v>
      </c>
      <c r="F51" s="30">
        <v>689788.88</v>
      </c>
      <c r="G51" s="30">
        <v>624241.56000000006</v>
      </c>
      <c r="H51" s="325">
        <v>84795.730000000098</v>
      </c>
      <c r="I51" s="325">
        <v>115091.56000000006</v>
      </c>
      <c r="J51" s="956">
        <v>110523.56000000006</v>
      </c>
    </row>
    <row r="52" spans="1:10" x14ac:dyDescent="0.25">
      <c r="A52" s="29" t="s">
        <v>342</v>
      </c>
      <c r="B52" s="30"/>
      <c r="C52" s="31"/>
      <c r="D52" s="31"/>
      <c r="E52" s="31"/>
      <c r="F52" s="31"/>
      <c r="G52" s="31"/>
      <c r="H52" s="325"/>
      <c r="I52" s="325"/>
      <c r="J52" s="956"/>
    </row>
    <row r="53" spans="1:10" x14ac:dyDescent="0.25">
      <c r="A53" s="48" t="s">
        <v>343</v>
      </c>
      <c r="B53" s="37"/>
      <c r="C53" s="38"/>
      <c r="D53" s="38"/>
      <c r="E53" s="38"/>
      <c r="F53" s="38"/>
      <c r="G53" s="38"/>
      <c r="H53" s="325">
        <v>0</v>
      </c>
      <c r="I53" s="325">
        <v>0</v>
      </c>
      <c r="J53" s="956"/>
    </row>
    <row r="54" spans="1:10" x14ac:dyDescent="0.25">
      <c r="A54" s="48" t="s">
        <v>344</v>
      </c>
      <c r="B54" s="35">
        <v>3125275.0414553969</v>
      </c>
      <c r="C54" s="35">
        <v>3248306</v>
      </c>
      <c r="D54" s="35">
        <v>3402536</v>
      </c>
      <c r="E54" s="35">
        <v>3305937</v>
      </c>
      <c r="F54" s="35">
        <v>3358907</v>
      </c>
      <c r="G54" s="35">
        <v>3505698</v>
      </c>
      <c r="H54" s="325">
        <v>199761</v>
      </c>
      <c r="I54" s="325">
        <v>380422.95854460308</v>
      </c>
      <c r="J54" s="956">
        <v>257392</v>
      </c>
    </row>
    <row r="55" spans="1:10" x14ac:dyDescent="0.25">
      <c r="A55" s="48" t="s">
        <v>98</v>
      </c>
      <c r="B55" s="326">
        <v>-874329</v>
      </c>
      <c r="C55" s="326">
        <v>-1087117</v>
      </c>
      <c r="D55" s="326">
        <v>-1176834</v>
      </c>
      <c r="E55" s="326">
        <v>0</v>
      </c>
      <c r="F55" s="326">
        <v>0</v>
      </c>
      <c r="G55" s="326">
        <v>0</v>
      </c>
      <c r="H55" s="325">
        <v>0</v>
      </c>
      <c r="I55" s="325">
        <v>874329</v>
      </c>
      <c r="J55" s="956">
        <v>1087117</v>
      </c>
    </row>
    <row r="56" spans="1:10" x14ac:dyDescent="0.25">
      <c r="A56" s="48"/>
      <c r="B56" s="40"/>
      <c r="C56" s="41"/>
      <c r="D56" s="41"/>
      <c r="E56" s="41"/>
      <c r="F56" s="41"/>
      <c r="G56" s="41"/>
      <c r="H56" s="325">
        <v>0</v>
      </c>
      <c r="I56" s="325">
        <v>0</v>
      </c>
      <c r="J56" s="956"/>
    </row>
    <row r="57" spans="1:10" x14ac:dyDescent="0.25">
      <c r="A57" s="43" t="s">
        <v>47</v>
      </c>
      <c r="B57" s="30">
        <v>2250946.0414553969</v>
      </c>
      <c r="C57" s="30">
        <v>2161189</v>
      </c>
      <c r="D57" s="30">
        <v>2225702</v>
      </c>
      <c r="E57" s="30">
        <v>3305937</v>
      </c>
      <c r="F57" s="30">
        <v>3358907</v>
      </c>
      <c r="G57" s="30">
        <v>3505698</v>
      </c>
      <c r="H57" s="325">
        <v>199761</v>
      </c>
      <c r="I57" s="325">
        <v>1254751.9585446031</v>
      </c>
      <c r="J57" s="956">
        <v>1344509</v>
      </c>
    </row>
    <row r="58" spans="1:10" x14ac:dyDescent="0.25">
      <c r="A58" s="29" t="s">
        <v>345</v>
      </c>
      <c r="B58" s="45"/>
      <c r="C58" s="46"/>
      <c r="D58" s="46"/>
      <c r="E58" s="46"/>
      <c r="F58" s="46"/>
      <c r="G58" s="46"/>
      <c r="H58" s="325"/>
      <c r="I58" s="325"/>
      <c r="J58" s="956"/>
    </row>
    <row r="59" spans="1:10" x14ac:dyDescent="0.25">
      <c r="A59" s="48" t="s">
        <v>346</v>
      </c>
      <c r="B59" s="326">
        <v>0</v>
      </c>
      <c r="C59" s="326">
        <v>0</v>
      </c>
      <c r="D59" s="326">
        <v>42322</v>
      </c>
      <c r="E59" s="326">
        <v>165314</v>
      </c>
      <c r="F59" s="326">
        <v>156352</v>
      </c>
      <c r="G59" s="326">
        <v>171140</v>
      </c>
      <c r="H59" s="325">
        <v>5826</v>
      </c>
      <c r="I59" s="325">
        <v>171140</v>
      </c>
      <c r="J59" s="956">
        <v>171140</v>
      </c>
    </row>
    <row r="60" spans="1:10" x14ac:dyDescent="0.25">
      <c r="A60" s="48"/>
      <c r="B60" s="40"/>
      <c r="C60" s="41"/>
      <c r="D60" s="41"/>
      <c r="E60" s="41"/>
      <c r="F60" s="41"/>
      <c r="G60" s="41"/>
      <c r="H60" s="325">
        <v>0</v>
      </c>
      <c r="I60" s="325">
        <v>0</v>
      </c>
      <c r="J60" s="956"/>
    </row>
    <row r="61" spans="1:10" x14ac:dyDescent="0.25">
      <c r="A61" s="43" t="s">
        <v>47</v>
      </c>
      <c r="B61" s="30">
        <v>0</v>
      </c>
      <c r="C61" s="30">
        <v>0</v>
      </c>
      <c r="D61" s="30">
        <v>42322</v>
      </c>
      <c r="E61" s="30">
        <v>165314</v>
      </c>
      <c r="F61" s="30">
        <v>156352</v>
      </c>
      <c r="G61" s="30">
        <v>171140</v>
      </c>
      <c r="H61" s="325">
        <v>5826</v>
      </c>
      <c r="I61" s="325">
        <v>171140</v>
      </c>
      <c r="J61" s="956">
        <v>171140</v>
      </c>
    </row>
    <row r="62" spans="1:10" ht="15.75" thickBot="1" x14ac:dyDescent="0.3">
      <c r="A62" s="29" t="s">
        <v>97</v>
      </c>
      <c r="B62" s="34"/>
      <c r="C62" s="35"/>
      <c r="D62" s="35"/>
      <c r="E62" s="35"/>
      <c r="F62" s="35"/>
      <c r="G62" s="35"/>
      <c r="H62" s="327">
        <v>0</v>
      </c>
      <c r="I62" s="327">
        <v>0</v>
      </c>
      <c r="J62" s="957"/>
    </row>
    <row r="63" spans="1:10" ht="16.5" thickTop="1" thickBot="1" x14ac:dyDescent="0.3">
      <c r="A63" s="958" t="s">
        <v>102</v>
      </c>
      <c r="B63" s="52">
        <v>9590207.0502231196</v>
      </c>
      <c r="C63" s="52">
        <v>9528311</v>
      </c>
      <c r="D63" s="52">
        <v>9533909.1499999985</v>
      </c>
      <c r="E63" s="52">
        <v>10988039.9</v>
      </c>
      <c r="F63" s="52">
        <v>11418629.51</v>
      </c>
      <c r="G63" s="52">
        <v>12812678.240000002</v>
      </c>
      <c r="H63" s="52">
        <v>1824638.3400000017</v>
      </c>
      <c r="I63" s="52">
        <v>3222471.1897768825</v>
      </c>
      <c r="J63" s="53">
        <v>3284367.2400000021</v>
      </c>
    </row>
    <row r="67" spans="2:7" x14ac:dyDescent="0.25">
      <c r="B67" s="959">
        <f>+'[7]OM&amp;A'!M30</f>
        <v>9590207.03022312</v>
      </c>
      <c r="C67" s="959">
        <f>+'[7]OM&amp;A'!N30</f>
        <v>9528311</v>
      </c>
      <c r="D67" s="959">
        <f>+'[7]OM&amp;A'!O30</f>
        <v>9533909.1499999985</v>
      </c>
      <c r="E67" s="959">
        <f>+'[7]OM&amp;A'!P30</f>
        <v>10988039.9</v>
      </c>
      <c r="F67" s="959">
        <f>+'[7]OM&amp;A'!Q30</f>
        <v>11418629.51</v>
      </c>
      <c r="G67" s="959">
        <f>+'[7]OM&amp;A'!R30</f>
        <v>12812678.240000002</v>
      </c>
    </row>
    <row r="68" spans="2:7" x14ac:dyDescent="0.25">
      <c r="B68" s="960">
        <f>+B63-B67</f>
        <v>1.9999999552965164E-2</v>
      </c>
      <c r="C68" s="960">
        <f t="shared" ref="C68:G68" si="0">+C63-C67</f>
        <v>0</v>
      </c>
      <c r="D68" s="960">
        <f t="shared" si="0"/>
        <v>0</v>
      </c>
      <c r="E68" s="960">
        <f t="shared" si="0"/>
        <v>0</v>
      </c>
      <c r="F68" s="960">
        <f t="shared" si="0"/>
        <v>0</v>
      </c>
      <c r="G68" s="960">
        <f t="shared" si="0"/>
        <v>0</v>
      </c>
    </row>
  </sheetData>
  <mergeCells count="3">
    <mergeCell ref="A10:H10"/>
    <mergeCell ref="A11:H11"/>
    <mergeCell ref="A13:H13"/>
  </mergeCells>
  <dataValidations count="1">
    <dataValidation allowBlank="1" showInputMessage="1" showErrorMessage="1" promptTitle="Date Format" prompt="E.g:  &quot;August 1, 2011&quot;" sqref="J8"/>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40"/>
  <sheetViews>
    <sheetView workbookViewId="0">
      <selection activeCell="K24" sqref="K24"/>
    </sheetView>
  </sheetViews>
  <sheetFormatPr defaultRowHeight="15" x14ac:dyDescent="0.25"/>
  <cols>
    <col min="2" max="2" width="45.85546875" customWidth="1"/>
    <col min="3" max="3" width="19.7109375" customWidth="1"/>
    <col min="4" max="4" width="19.5703125" customWidth="1"/>
    <col min="5" max="5" width="15.7109375" customWidth="1"/>
    <col min="6" max="6" width="14.42578125" customWidth="1"/>
    <col min="7" max="7" width="16.28515625" customWidth="1"/>
    <col min="8" max="8" width="17.28515625" customWidth="1"/>
  </cols>
  <sheetData>
    <row r="6" spans="2:8" x14ac:dyDescent="0.25">
      <c r="B6" s="138"/>
      <c r="C6" s="138"/>
      <c r="D6" s="138"/>
      <c r="E6" s="138"/>
      <c r="F6" s="962" t="s">
        <v>103</v>
      </c>
      <c r="G6" s="963" t="s">
        <v>465</v>
      </c>
    </row>
    <row r="7" spans="2:8" x14ac:dyDescent="0.25">
      <c r="B7" s="138"/>
      <c r="C7" s="138"/>
      <c r="D7" s="138"/>
      <c r="E7" s="138"/>
      <c r="F7" s="962" t="s">
        <v>104</v>
      </c>
      <c r="G7" s="117">
        <v>4</v>
      </c>
    </row>
    <row r="8" spans="2:8" x14ac:dyDescent="0.25">
      <c r="B8" s="138"/>
      <c r="C8" s="138"/>
      <c r="D8" s="138"/>
      <c r="E8" s="138"/>
      <c r="F8" s="962" t="s">
        <v>105</v>
      </c>
      <c r="G8" s="117">
        <v>4</v>
      </c>
    </row>
    <row r="9" spans="2:8" x14ac:dyDescent="0.25">
      <c r="B9" s="138"/>
      <c r="C9" s="138"/>
      <c r="D9" s="138"/>
      <c r="E9" s="138"/>
      <c r="F9" s="962" t="s">
        <v>106</v>
      </c>
      <c r="G9" s="117">
        <v>1</v>
      </c>
    </row>
    <row r="10" spans="2:8" x14ac:dyDescent="0.25">
      <c r="B10" s="138"/>
      <c r="C10" s="138"/>
      <c r="D10" s="138"/>
      <c r="E10" s="138"/>
      <c r="F10" s="962" t="s">
        <v>107</v>
      </c>
      <c r="G10" s="118">
        <v>1</v>
      </c>
    </row>
    <row r="11" spans="2:8" x14ac:dyDescent="0.25">
      <c r="B11" s="138"/>
      <c r="C11" s="138"/>
      <c r="D11" s="138"/>
      <c r="E11" s="138"/>
      <c r="F11" s="962"/>
      <c r="G11" s="119"/>
    </row>
    <row r="12" spans="2:8" x14ac:dyDescent="0.25">
      <c r="B12" s="138"/>
      <c r="C12" s="138"/>
      <c r="D12" s="138"/>
      <c r="E12" s="138"/>
      <c r="F12" s="962" t="s">
        <v>108</v>
      </c>
      <c r="G12" s="964">
        <v>41771</v>
      </c>
    </row>
    <row r="13" spans="2:8" x14ac:dyDescent="0.25">
      <c r="B13" s="138"/>
      <c r="C13" s="138"/>
      <c r="D13" s="138"/>
      <c r="E13" s="138"/>
      <c r="F13" s="138"/>
      <c r="G13" s="138"/>
    </row>
    <row r="14" spans="2:8" ht="18" x14ac:dyDescent="0.25">
      <c r="B14" s="1222" t="s">
        <v>770</v>
      </c>
      <c r="C14" s="1222"/>
      <c r="D14" s="1222"/>
      <c r="E14" s="1222"/>
      <c r="F14" s="1222"/>
      <c r="G14" s="1222"/>
      <c r="H14" s="644"/>
    </row>
    <row r="15" spans="2:8" ht="18" x14ac:dyDescent="0.25">
      <c r="B15" s="1222" t="s">
        <v>771</v>
      </c>
      <c r="C15" s="1222"/>
      <c r="D15" s="1222"/>
      <c r="E15" s="1222"/>
      <c r="F15" s="1222"/>
      <c r="G15" s="1222"/>
      <c r="H15" s="644"/>
    </row>
    <row r="16" spans="2:8" ht="15.75" thickBot="1" x14ac:dyDescent="0.3">
      <c r="B16" s="965"/>
      <c r="C16" s="965"/>
      <c r="D16" s="965"/>
      <c r="E16" s="965"/>
      <c r="F16" s="965"/>
      <c r="G16" s="965"/>
      <c r="H16" s="644"/>
    </row>
    <row r="17" spans="2:8" ht="38.25" x14ac:dyDescent="0.25">
      <c r="B17" s="966"/>
      <c r="C17" s="967" t="s">
        <v>772</v>
      </c>
      <c r="D17" s="967" t="s">
        <v>773</v>
      </c>
      <c r="E17" s="968" t="s">
        <v>370</v>
      </c>
      <c r="F17" s="968" t="s">
        <v>774</v>
      </c>
      <c r="G17" s="969" t="s">
        <v>37</v>
      </c>
      <c r="H17" s="969" t="s">
        <v>38</v>
      </c>
    </row>
    <row r="18" spans="2:8" x14ac:dyDescent="0.25">
      <c r="B18" s="1223" t="s">
        <v>775</v>
      </c>
      <c r="C18" s="1224"/>
      <c r="D18" s="1224"/>
      <c r="E18" s="1224"/>
      <c r="F18" s="1224"/>
      <c r="G18" s="1224"/>
      <c r="H18" s="1225"/>
    </row>
    <row r="19" spans="2:8" x14ac:dyDescent="0.25">
      <c r="B19" s="970" t="s">
        <v>776</v>
      </c>
      <c r="C19" s="971">
        <v>30.86</v>
      </c>
      <c r="D19" s="971">
        <v>30.86</v>
      </c>
      <c r="E19" s="972">
        <v>15.54</v>
      </c>
      <c r="F19" s="972">
        <v>15.54</v>
      </c>
      <c r="G19" s="972">
        <v>14.94</v>
      </c>
      <c r="H19" s="972">
        <v>14.94</v>
      </c>
    </row>
    <row r="20" spans="2:8" x14ac:dyDescent="0.25">
      <c r="B20" s="970" t="s">
        <v>777</v>
      </c>
      <c r="C20" s="971">
        <v>40.94</v>
      </c>
      <c r="D20" s="971">
        <v>40.94</v>
      </c>
      <c r="E20" s="972">
        <v>62.082999999999998</v>
      </c>
      <c r="F20" s="972">
        <v>62.082999999999998</v>
      </c>
      <c r="G20" s="972">
        <v>65.569999999999993</v>
      </c>
      <c r="H20" s="972">
        <v>65.569999999999993</v>
      </c>
    </row>
    <row r="21" spans="2:8" x14ac:dyDescent="0.25">
      <c r="B21" s="970" t="s">
        <v>102</v>
      </c>
      <c r="C21" s="973">
        <v>71.8</v>
      </c>
      <c r="D21" s="973">
        <v>71.8</v>
      </c>
      <c r="E21" s="973">
        <v>77.62299999999999</v>
      </c>
      <c r="F21" s="973">
        <v>77.62299999999999</v>
      </c>
      <c r="G21" s="973">
        <v>80.509999999999991</v>
      </c>
      <c r="H21" s="973">
        <v>80.509999999999991</v>
      </c>
    </row>
    <row r="22" spans="2:8" x14ac:dyDescent="0.25">
      <c r="B22" s="974" t="s">
        <v>778</v>
      </c>
      <c r="C22" s="975"/>
      <c r="D22" s="975"/>
      <c r="E22" s="975"/>
      <c r="F22" s="975"/>
      <c r="G22" s="976"/>
      <c r="H22" s="977"/>
    </row>
    <row r="23" spans="2:8" x14ac:dyDescent="0.25">
      <c r="B23" s="970" t="s">
        <v>776</v>
      </c>
      <c r="C23" s="978">
        <v>2309496</v>
      </c>
      <c r="D23" s="978">
        <v>1366058</v>
      </c>
      <c r="E23" s="978">
        <v>1496140</v>
      </c>
      <c r="F23" s="978">
        <v>1586166</v>
      </c>
      <c r="G23" s="978">
        <v>1624446</v>
      </c>
      <c r="H23" s="978">
        <v>1663095</v>
      </c>
    </row>
    <row r="24" spans="2:8" x14ac:dyDescent="0.25">
      <c r="B24" s="970" t="s">
        <v>777</v>
      </c>
      <c r="C24" s="978">
        <v>3106928</v>
      </c>
      <c r="D24" s="978">
        <v>3983122</v>
      </c>
      <c r="E24" s="978">
        <v>4376140</v>
      </c>
      <c r="F24" s="978">
        <v>4308575</v>
      </c>
      <c r="G24" s="978">
        <v>4619519</v>
      </c>
      <c r="H24" s="978">
        <v>4722845</v>
      </c>
    </row>
    <row r="25" spans="2:8" x14ac:dyDescent="0.25">
      <c r="B25" s="970" t="s">
        <v>102</v>
      </c>
      <c r="C25" s="979">
        <f>C23+C24</f>
        <v>5416424</v>
      </c>
      <c r="D25" s="979">
        <f t="shared" ref="D25:H25" si="0">D23+D24</f>
        <v>5349180</v>
      </c>
      <c r="E25" s="979">
        <f t="shared" si="0"/>
        <v>5872280</v>
      </c>
      <c r="F25" s="979">
        <v>5894742</v>
      </c>
      <c r="G25" s="979">
        <f t="shared" si="0"/>
        <v>6243965</v>
      </c>
      <c r="H25" s="979">
        <f t="shared" si="0"/>
        <v>6385940</v>
      </c>
    </row>
    <row r="26" spans="2:8" x14ac:dyDescent="0.25">
      <c r="B26" s="1226" t="s">
        <v>779</v>
      </c>
      <c r="C26" s="1227"/>
      <c r="D26" s="1227"/>
      <c r="E26" s="1227"/>
      <c r="F26" s="1227"/>
      <c r="G26" s="1227"/>
      <c r="H26" s="1228"/>
    </row>
    <row r="27" spans="2:8" x14ac:dyDescent="0.25">
      <c r="B27" s="970" t="s">
        <v>776</v>
      </c>
      <c r="C27" s="980">
        <v>849162</v>
      </c>
      <c r="D27" s="978">
        <v>384126</v>
      </c>
      <c r="E27" s="978">
        <v>534193</v>
      </c>
      <c r="F27" s="978">
        <v>649856</v>
      </c>
      <c r="G27" s="978">
        <v>627276</v>
      </c>
      <c r="H27" s="978">
        <v>645642</v>
      </c>
    </row>
    <row r="28" spans="2:8" x14ac:dyDescent="0.25">
      <c r="B28" s="970" t="s">
        <v>777</v>
      </c>
      <c r="C28" s="978">
        <v>1377930</v>
      </c>
      <c r="D28" s="978">
        <v>1186071</v>
      </c>
      <c r="E28" s="978">
        <v>1752441</v>
      </c>
      <c r="F28" s="978">
        <v>2013839</v>
      </c>
      <c r="G28" s="978">
        <v>2050673</v>
      </c>
      <c r="H28" s="978">
        <v>2112645</v>
      </c>
    </row>
    <row r="29" spans="2:8" x14ac:dyDescent="0.25">
      <c r="B29" s="970" t="s">
        <v>102</v>
      </c>
      <c r="C29" s="979">
        <f>C27+C28</f>
        <v>2227092</v>
      </c>
      <c r="D29" s="979">
        <f t="shared" ref="D29:H29" si="1">D27+D28</f>
        <v>1570197</v>
      </c>
      <c r="E29" s="979">
        <f t="shared" si="1"/>
        <v>2286634</v>
      </c>
      <c r="F29" s="979">
        <f t="shared" si="1"/>
        <v>2663695</v>
      </c>
      <c r="G29" s="979">
        <f t="shared" si="1"/>
        <v>2677949</v>
      </c>
      <c r="H29" s="979">
        <f t="shared" si="1"/>
        <v>2758287</v>
      </c>
    </row>
    <row r="30" spans="2:8" x14ac:dyDescent="0.25">
      <c r="B30" s="1226" t="s">
        <v>780</v>
      </c>
      <c r="C30" s="1227"/>
      <c r="D30" s="1227"/>
      <c r="E30" s="1227"/>
      <c r="F30" s="1227"/>
      <c r="G30" s="1227"/>
      <c r="H30" s="1228"/>
    </row>
    <row r="31" spans="2:8" x14ac:dyDescent="0.25">
      <c r="B31" s="970" t="s">
        <v>776</v>
      </c>
      <c r="C31" s="980">
        <f>C23+C27</f>
        <v>3158658</v>
      </c>
      <c r="D31" s="979">
        <f>D23+D27</f>
        <v>1750184</v>
      </c>
      <c r="E31" s="979">
        <f t="shared" ref="E31:H32" si="2">E23+E27</f>
        <v>2030333</v>
      </c>
      <c r="F31" s="979">
        <f t="shared" si="2"/>
        <v>2236022</v>
      </c>
      <c r="G31" s="979">
        <f t="shared" si="2"/>
        <v>2251722</v>
      </c>
      <c r="H31" s="979">
        <f t="shared" si="2"/>
        <v>2308737</v>
      </c>
    </row>
    <row r="32" spans="2:8" x14ac:dyDescent="0.25">
      <c r="B32" s="970" t="s">
        <v>777</v>
      </c>
      <c r="C32" s="979">
        <f>C24+C28</f>
        <v>4484858</v>
      </c>
      <c r="D32" s="979">
        <f>D24+D28</f>
        <v>5169193</v>
      </c>
      <c r="E32" s="979">
        <f t="shared" si="2"/>
        <v>6128581</v>
      </c>
      <c r="F32" s="979">
        <f t="shared" si="2"/>
        <v>6322414</v>
      </c>
      <c r="G32" s="979">
        <f t="shared" si="2"/>
        <v>6670192</v>
      </c>
      <c r="H32" s="979">
        <f t="shared" si="2"/>
        <v>6835490</v>
      </c>
    </row>
    <row r="33" spans="2:8" x14ac:dyDescent="0.25">
      <c r="B33" s="970" t="s">
        <v>102</v>
      </c>
      <c r="C33" s="979">
        <f>C31+C32</f>
        <v>7643516</v>
      </c>
      <c r="D33" s="979">
        <f>D31+D32</f>
        <v>6919377</v>
      </c>
      <c r="E33" s="979">
        <f t="shared" ref="E33:H33" si="3">E31+E32</f>
        <v>8158914</v>
      </c>
      <c r="F33" s="979">
        <f t="shared" si="3"/>
        <v>8558436</v>
      </c>
      <c r="G33" s="979">
        <f t="shared" si="3"/>
        <v>8921914</v>
      </c>
      <c r="H33" s="979">
        <f t="shared" si="3"/>
        <v>9144227</v>
      </c>
    </row>
    <row r="34" spans="2:8" x14ac:dyDescent="0.25">
      <c r="B34" s="981"/>
      <c r="C34" s="982" t="s">
        <v>781</v>
      </c>
      <c r="D34" s="981"/>
      <c r="E34" s="981"/>
      <c r="F34" s="981"/>
      <c r="G34" s="981"/>
      <c r="H34" s="981"/>
    </row>
    <row r="35" spans="2:8" x14ac:dyDescent="0.25">
      <c r="B35" s="983" t="s">
        <v>110</v>
      </c>
      <c r="C35" s="983"/>
      <c r="D35" s="983"/>
      <c r="E35" s="983"/>
      <c r="F35" s="983"/>
      <c r="G35" s="983"/>
      <c r="H35" s="983"/>
    </row>
    <row r="36" spans="2:8" x14ac:dyDescent="0.25">
      <c r="B36" s="983" t="s">
        <v>782</v>
      </c>
      <c r="C36" s="983"/>
      <c r="D36" s="983"/>
      <c r="E36" s="983"/>
      <c r="F36" s="983"/>
      <c r="G36" s="983"/>
      <c r="H36" s="983"/>
    </row>
    <row r="37" spans="2:8" x14ac:dyDescent="0.25">
      <c r="B37" s="984" t="s">
        <v>783</v>
      </c>
      <c r="C37" s="983"/>
      <c r="D37" s="983"/>
      <c r="E37" s="983"/>
      <c r="F37" s="983"/>
      <c r="G37" s="983"/>
      <c r="H37" s="983"/>
    </row>
    <row r="38" spans="2:8" x14ac:dyDescent="0.25">
      <c r="B38" s="983" t="s">
        <v>781</v>
      </c>
      <c r="C38" s="983"/>
      <c r="D38" s="983"/>
      <c r="E38" s="983"/>
      <c r="F38" s="983"/>
      <c r="G38" s="983"/>
      <c r="H38" s="983"/>
    </row>
    <row r="39" spans="2:8" x14ac:dyDescent="0.25">
      <c r="B39" s="644" t="s">
        <v>781</v>
      </c>
      <c r="C39" s="644"/>
      <c r="D39" s="644"/>
      <c r="E39" s="644"/>
      <c r="F39" s="644"/>
      <c r="G39" s="644"/>
      <c r="H39" s="644"/>
    </row>
    <row r="40" spans="2:8" x14ac:dyDescent="0.25">
      <c r="B40" s="985" t="s">
        <v>781</v>
      </c>
      <c r="C40" s="644"/>
      <c r="D40" s="644"/>
      <c r="E40" s="644"/>
      <c r="F40" s="644"/>
      <c r="G40" s="644"/>
      <c r="H40" s="644"/>
    </row>
  </sheetData>
  <mergeCells count="5">
    <mergeCell ref="B14:G14"/>
    <mergeCell ref="B15:G15"/>
    <mergeCell ref="B18:H18"/>
    <mergeCell ref="B26:H26"/>
    <mergeCell ref="B30:H3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4"/>
  <sheetViews>
    <sheetView showGridLines="0" workbookViewId="0">
      <selection activeCell="H5" sqref="H5"/>
    </sheetView>
  </sheetViews>
  <sheetFormatPr defaultRowHeight="15" x14ac:dyDescent="0.25"/>
  <cols>
    <col min="1" max="1" width="6" customWidth="1"/>
    <col min="2" max="2" width="37.42578125" customWidth="1"/>
    <col min="3" max="3" width="17.7109375" customWidth="1"/>
    <col min="4" max="7" width="13.7109375" customWidth="1"/>
    <col min="8" max="8" width="13" customWidth="1"/>
  </cols>
  <sheetData>
    <row r="1" spans="1:8" ht="12.75" customHeight="1" x14ac:dyDescent="0.25">
      <c r="G1" s="304" t="s">
        <v>103</v>
      </c>
      <c r="H1" s="57" t="s">
        <v>465</v>
      </c>
    </row>
    <row r="2" spans="1:8" ht="12.75" customHeight="1" x14ac:dyDescent="0.25">
      <c r="G2" s="304" t="s">
        <v>104</v>
      </c>
      <c r="H2" s="65">
        <v>4</v>
      </c>
    </row>
    <row r="3" spans="1:8" ht="12.75" customHeight="1" x14ac:dyDescent="0.25">
      <c r="G3" s="304" t="s">
        <v>105</v>
      </c>
      <c r="H3" s="65">
        <v>2</v>
      </c>
    </row>
    <row r="4" spans="1:8" ht="12.75" customHeight="1" x14ac:dyDescent="0.25">
      <c r="G4" s="304" t="s">
        <v>106</v>
      </c>
      <c r="H4" s="65">
        <v>3</v>
      </c>
    </row>
    <row r="5" spans="1:8" ht="12.75" customHeight="1" x14ac:dyDescent="0.25">
      <c r="G5" s="304" t="s">
        <v>107</v>
      </c>
      <c r="H5" s="66"/>
    </row>
    <row r="6" spans="1:8" ht="12.75" customHeight="1" x14ac:dyDescent="0.25">
      <c r="G6" s="304"/>
      <c r="H6" s="64"/>
    </row>
    <row r="7" spans="1:8" ht="12.75" customHeight="1" x14ac:dyDescent="0.25">
      <c r="G7" s="304" t="s">
        <v>108</v>
      </c>
      <c r="H7" s="525">
        <v>41771</v>
      </c>
    </row>
    <row r="8" spans="1:8" ht="12.75" customHeight="1" x14ac:dyDescent="0.25"/>
    <row r="9" spans="1:8" ht="18" x14ac:dyDescent="0.25">
      <c r="A9" s="1107" t="s">
        <v>308</v>
      </c>
      <c r="B9" s="1107"/>
      <c r="C9" s="1107"/>
      <c r="D9" s="1107"/>
      <c r="E9" s="1107"/>
      <c r="F9" s="1107"/>
      <c r="G9" s="1107"/>
      <c r="H9" s="1107"/>
    </row>
    <row r="10" spans="1:8" ht="18" x14ac:dyDescent="0.25">
      <c r="A10" s="1107" t="s">
        <v>309</v>
      </c>
      <c r="B10" s="1107"/>
      <c r="C10" s="1107"/>
      <c r="D10" s="1107"/>
      <c r="E10" s="1107"/>
      <c r="F10" s="1107"/>
      <c r="G10" s="1107"/>
      <c r="H10" s="1107"/>
    </row>
    <row r="11" spans="1:8" ht="15.75" thickBot="1" x14ac:dyDescent="0.3"/>
    <row r="12" spans="1:8" ht="51.75" thickBot="1" x14ac:dyDescent="0.3">
      <c r="A12" s="305"/>
      <c r="B12" s="306"/>
      <c r="C12" s="222" t="s">
        <v>272</v>
      </c>
      <c r="D12" s="222" t="s">
        <v>273</v>
      </c>
      <c r="E12" s="222" t="s">
        <v>274</v>
      </c>
      <c r="F12" s="222" t="s">
        <v>275</v>
      </c>
      <c r="G12" s="222" t="s">
        <v>37</v>
      </c>
      <c r="H12" s="223" t="s">
        <v>38</v>
      </c>
    </row>
    <row r="13" spans="1:8" ht="15.75" thickBot="1" x14ac:dyDescent="0.3">
      <c r="A13" s="1233" t="s">
        <v>39</v>
      </c>
      <c r="B13" s="1234"/>
      <c r="C13" s="226"/>
      <c r="D13" s="226"/>
      <c r="E13" s="226"/>
      <c r="F13" s="226"/>
      <c r="G13" s="226"/>
      <c r="H13" s="227"/>
    </row>
    <row r="14" spans="1:8" x14ac:dyDescent="0.25">
      <c r="A14" s="1235" t="s">
        <v>310</v>
      </c>
      <c r="B14" s="1236"/>
      <c r="C14" s="307">
        <v>11794</v>
      </c>
      <c r="D14" s="307">
        <v>11613</v>
      </c>
      <c r="E14" s="307">
        <v>11636</v>
      </c>
      <c r="F14" s="307">
        <v>11670</v>
      </c>
      <c r="G14" s="307">
        <v>11689</v>
      </c>
      <c r="H14" s="308">
        <v>11709</v>
      </c>
    </row>
    <row r="15" spans="1:8" x14ac:dyDescent="0.25">
      <c r="A15" s="309" t="s">
        <v>311</v>
      </c>
      <c r="B15" s="310"/>
      <c r="C15" s="311">
        <v>9590206.8420544676</v>
      </c>
      <c r="D15" s="311">
        <v>9528311.4799999986</v>
      </c>
      <c r="E15" s="311">
        <v>9533909.6099999994</v>
      </c>
      <c r="F15" s="311">
        <v>10988040.07</v>
      </c>
      <c r="G15" s="311">
        <v>11418628.960000001</v>
      </c>
      <c r="H15" s="311">
        <v>12812678.759999998</v>
      </c>
    </row>
    <row r="16" spans="1:8" x14ac:dyDescent="0.25">
      <c r="A16" s="1229" t="s">
        <v>312</v>
      </c>
      <c r="B16" s="1230"/>
      <c r="C16" s="312">
        <v>813.14285586352958</v>
      </c>
      <c r="D16" s="313">
        <v>820.4866511667957</v>
      </c>
      <c r="E16" s="313">
        <v>819.34596167067718</v>
      </c>
      <c r="F16" s="313">
        <v>941.56298800342756</v>
      </c>
      <c r="G16" s="313">
        <v>976.86961758918653</v>
      </c>
      <c r="H16" s="314">
        <v>1094.2590110171661</v>
      </c>
    </row>
    <row r="17" spans="1:8" x14ac:dyDescent="0.25">
      <c r="A17" s="1229" t="s">
        <v>313</v>
      </c>
      <c r="B17" s="1230"/>
      <c r="C17" s="315">
        <v>77.680000000000007</v>
      </c>
      <c r="D17" s="315">
        <v>77.7</v>
      </c>
      <c r="E17" s="315">
        <v>77.599999999999994</v>
      </c>
      <c r="F17" s="315">
        <v>77.599999999999994</v>
      </c>
      <c r="G17" s="315">
        <v>80.5</v>
      </c>
      <c r="H17" s="316">
        <v>80.5</v>
      </c>
    </row>
    <row r="18" spans="1:8" x14ac:dyDescent="0.25">
      <c r="A18" s="1229" t="s">
        <v>314</v>
      </c>
      <c r="B18" s="1230"/>
      <c r="C18" s="317">
        <v>151.82801235839341</v>
      </c>
      <c r="D18" s="317">
        <v>149.45945945945945</v>
      </c>
      <c r="E18" s="317">
        <v>149.94845360824743</v>
      </c>
      <c r="F18" s="317">
        <v>150.38659793814435</v>
      </c>
      <c r="G18" s="317">
        <v>145.20496894409939</v>
      </c>
      <c r="H18" s="318">
        <v>145.45341614906832</v>
      </c>
    </row>
    <row r="19" spans="1:8" ht="15.75" thickBot="1" x14ac:dyDescent="0.3">
      <c r="A19" s="1231" t="s">
        <v>315</v>
      </c>
      <c r="B19" s="1232"/>
      <c r="C19" s="319">
        <v>123457.86356918726</v>
      </c>
      <c r="D19" s="319">
        <v>122629.49137709136</v>
      </c>
      <c r="E19" s="319">
        <v>122859.65992268041</v>
      </c>
      <c r="F19" s="319">
        <v>141598.4545103093</v>
      </c>
      <c r="G19" s="319">
        <v>141846.32248447207</v>
      </c>
      <c r="H19" s="320">
        <v>159163.71130434779</v>
      </c>
    </row>
    <row r="21" spans="1:8" x14ac:dyDescent="0.25">
      <c r="A21" s="54" t="s">
        <v>109</v>
      </c>
    </row>
    <row r="22" spans="1:8" x14ac:dyDescent="0.25">
      <c r="B22" s="61" t="s">
        <v>316</v>
      </c>
    </row>
    <row r="23" spans="1:8" x14ac:dyDescent="0.25">
      <c r="A23" s="321"/>
      <c r="B23" s="322" t="s">
        <v>317</v>
      </c>
      <c r="C23" s="323"/>
      <c r="D23" s="323"/>
      <c r="E23" s="323"/>
      <c r="F23" s="323"/>
      <c r="G23" s="323"/>
    </row>
    <row r="24" spans="1:8" x14ac:dyDescent="0.25">
      <c r="A24" s="324"/>
      <c r="B24" s="323"/>
      <c r="C24" s="323"/>
      <c r="D24" s="323"/>
      <c r="E24" s="323"/>
      <c r="F24" s="323"/>
      <c r="G24" s="323"/>
    </row>
  </sheetData>
  <mergeCells count="8">
    <mergeCell ref="A18:B18"/>
    <mergeCell ref="A19:B19"/>
    <mergeCell ref="A9:H9"/>
    <mergeCell ref="A10:H10"/>
    <mergeCell ref="A13:B13"/>
    <mergeCell ref="A14:B14"/>
    <mergeCell ref="A16:B16"/>
    <mergeCell ref="A17:B17"/>
  </mergeCells>
  <dataValidations count="1">
    <dataValidation allowBlank="1" showInputMessage="1" showErrorMessage="1" promptTitle="Date Format" prompt="E.g:  &quot;August 1, 2011&quot;" sqref="H7"/>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election activeCell="B6" sqref="B6"/>
    </sheetView>
  </sheetViews>
  <sheetFormatPr defaultRowHeight="15" x14ac:dyDescent="0.25"/>
  <cols>
    <col min="1" max="1" width="4.140625" customWidth="1"/>
    <col min="2" max="2" width="40.7109375" customWidth="1"/>
    <col min="3" max="3" width="17.7109375" customWidth="1"/>
    <col min="4" max="8" width="13.7109375" customWidth="1"/>
    <col min="9" max="9" width="15" customWidth="1"/>
    <col min="10" max="10" width="12.85546875" customWidth="1"/>
    <col min="11" max="11" width="13.7109375" customWidth="1"/>
    <col min="12" max="12" width="10.7109375" customWidth="1"/>
  </cols>
  <sheetData>
    <row r="1" spans="1:12" x14ac:dyDescent="0.25">
      <c r="J1" s="304" t="s">
        <v>103</v>
      </c>
      <c r="K1" s="64" t="s">
        <v>465</v>
      </c>
    </row>
    <row r="2" spans="1:12" x14ac:dyDescent="0.25">
      <c r="J2" s="304" t="s">
        <v>104</v>
      </c>
      <c r="K2" s="65">
        <v>4</v>
      </c>
    </row>
    <row r="3" spans="1:12" x14ac:dyDescent="0.25">
      <c r="J3" s="304" t="s">
        <v>105</v>
      </c>
      <c r="K3" s="65">
        <v>8</v>
      </c>
    </row>
    <row r="4" spans="1:12" x14ac:dyDescent="0.25">
      <c r="J4" s="304" t="s">
        <v>106</v>
      </c>
      <c r="K4" s="65">
        <v>2</v>
      </c>
    </row>
    <row r="5" spans="1:12" x14ac:dyDescent="0.25">
      <c r="J5" s="304" t="s">
        <v>107</v>
      </c>
      <c r="K5" s="66"/>
    </row>
    <row r="6" spans="1:12" x14ac:dyDescent="0.25">
      <c r="J6" s="304"/>
      <c r="K6" s="64"/>
    </row>
    <row r="7" spans="1:12" x14ac:dyDescent="0.25">
      <c r="J7" s="304" t="s">
        <v>108</v>
      </c>
      <c r="K7" s="66"/>
    </row>
    <row r="9" spans="1:12" ht="18" x14ac:dyDescent="0.25">
      <c r="A9" s="1107" t="s">
        <v>698</v>
      </c>
      <c r="B9" s="1107"/>
      <c r="C9" s="1107"/>
      <c r="D9" s="1107"/>
      <c r="E9" s="1107"/>
      <c r="F9" s="1107"/>
      <c r="G9" s="1107"/>
      <c r="H9" s="1107"/>
      <c r="I9" s="1107"/>
      <c r="J9" s="1107"/>
      <c r="K9" s="1107"/>
    </row>
    <row r="10" spans="1:12" ht="18" x14ac:dyDescent="0.25">
      <c r="A10" s="1107" t="s">
        <v>699</v>
      </c>
      <c r="B10" s="1107"/>
      <c r="C10" s="1107"/>
      <c r="D10" s="1107"/>
      <c r="E10" s="1107"/>
      <c r="F10" s="1107"/>
      <c r="G10" s="1107"/>
      <c r="H10" s="1107"/>
      <c r="I10" s="1107"/>
      <c r="J10" s="1107"/>
      <c r="K10" s="1107"/>
    </row>
    <row r="11" spans="1:12" x14ac:dyDescent="0.25">
      <c r="E11" s="881" t="s">
        <v>700</v>
      </c>
    </row>
    <row r="12" spans="1:12" ht="15.75" thickBot="1" x14ac:dyDescent="0.3">
      <c r="E12" s="881" t="s">
        <v>701</v>
      </c>
    </row>
    <row r="13" spans="1:12" ht="63.75" x14ac:dyDescent="0.25">
      <c r="A13" s="1237" t="s">
        <v>702</v>
      </c>
      <c r="B13" s="1238"/>
      <c r="C13" s="882" t="s">
        <v>703</v>
      </c>
      <c r="D13" s="882" t="s">
        <v>704</v>
      </c>
      <c r="E13" s="882" t="s">
        <v>705</v>
      </c>
      <c r="F13" s="24" t="s">
        <v>706</v>
      </c>
      <c r="G13" s="24" t="s">
        <v>707</v>
      </c>
      <c r="H13" s="24" t="s">
        <v>37</v>
      </c>
      <c r="I13" s="882" t="s">
        <v>708</v>
      </c>
      <c r="J13" s="24" t="s">
        <v>38</v>
      </c>
      <c r="K13" s="883" t="s">
        <v>708</v>
      </c>
    </row>
    <row r="14" spans="1:12" x14ac:dyDescent="0.25">
      <c r="A14" s="1239" t="s">
        <v>709</v>
      </c>
      <c r="B14" s="1240"/>
      <c r="C14" s="884" t="s">
        <v>142</v>
      </c>
      <c r="D14" s="884" t="s">
        <v>710</v>
      </c>
      <c r="E14" s="884" t="s">
        <v>144</v>
      </c>
      <c r="F14" s="884" t="s">
        <v>173</v>
      </c>
      <c r="G14" s="884" t="s">
        <v>146</v>
      </c>
      <c r="H14" s="884" t="s">
        <v>147</v>
      </c>
      <c r="I14" s="884" t="s">
        <v>711</v>
      </c>
      <c r="J14" s="884" t="s">
        <v>712</v>
      </c>
      <c r="K14" s="885" t="s">
        <v>713</v>
      </c>
    </row>
    <row r="15" spans="1:12" x14ac:dyDescent="0.25">
      <c r="A15" s="886">
        <v>1</v>
      </c>
      <c r="B15" s="887" t="s">
        <v>714</v>
      </c>
      <c r="C15" s="888">
        <f>+[8]Support!C15</f>
        <v>5655</v>
      </c>
      <c r="D15" s="889"/>
      <c r="E15" s="888" t="str">
        <f>+[8]Support!E15</f>
        <v>On-Going</v>
      </c>
      <c r="F15" s="890">
        <f>+[8]Support!F15</f>
        <v>95566</v>
      </c>
      <c r="G15" s="890">
        <f>+[8]Support!G15</f>
        <v>115968</v>
      </c>
      <c r="H15" s="890">
        <f>+[8]Support!H15</f>
        <v>115999.96</v>
      </c>
      <c r="I15" s="891">
        <f>IF(G15=0,"",(H15-G15)/G15)</f>
        <v>2.7559326710822299E-4</v>
      </c>
      <c r="J15" s="890">
        <f>+[8]Support!J15</f>
        <v>115000</v>
      </c>
      <c r="K15" s="892">
        <f>IF(H15=0,"",(J15-H15)/H15)</f>
        <v>-8.6203478001199863E-3</v>
      </c>
      <c r="L15" s="893"/>
    </row>
    <row r="16" spans="1:12" x14ac:dyDescent="0.25">
      <c r="A16" s="886">
        <v>2</v>
      </c>
      <c r="B16" s="887" t="s">
        <v>715</v>
      </c>
      <c r="C16" s="888">
        <f>+[8]Support!C16</f>
        <v>5655</v>
      </c>
      <c r="D16" s="889"/>
      <c r="E16" s="888" t="str">
        <f>+[8]Support!E16</f>
        <v>On-Going</v>
      </c>
      <c r="F16" s="890"/>
      <c r="G16" s="890">
        <f>+[8]Support!G16</f>
        <v>2704.58</v>
      </c>
      <c r="H16" s="890">
        <f>+[8]Support!H16</f>
        <v>1000</v>
      </c>
      <c r="I16" s="891">
        <f t="shared" ref="I16:I28" si="0">IF(G16=0,"",(H16-G16)/G16)</f>
        <v>-0.63025682361032032</v>
      </c>
      <c r="J16" s="890">
        <f>+[8]Support!J16</f>
        <v>1000</v>
      </c>
      <c r="K16" s="892">
        <f t="shared" ref="K16:K28" si="1">IF(H16=0,"",(J16-H16)/H16)</f>
        <v>0</v>
      </c>
      <c r="L16" s="893"/>
    </row>
    <row r="17" spans="1:12" x14ac:dyDescent="0.25">
      <c r="A17" s="886">
        <v>3</v>
      </c>
      <c r="B17" s="887" t="s">
        <v>716</v>
      </c>
      <c r="C17" s="888">
        <f>+[8]Support!C17</f>
        <v>5655</v>
      </c>
      <c r="D17" s="889"/>
      <c r="E17" s="888" t="str">
        <f>+[8]Support!E17</f>
        <v>On-Going</v>
      </c>
      <c r="F17" s="890">
        <f>+[8]Support!F17</f>
        <v>4434</v>
      </c>
      <c r="G17" s="890">
        <f>+[8]Support!G17</f>
        <v>1716.48</v>
      </c>
      <c r="H17" s="890">
        <f>+[8]Support!H17</f>
        <v>1000</v>
      </c>
      <c r="I17" s="891">
        <f t="shared" si="0"/>
        <v>-0.41741237882177479</v>
      </c>
      <c r="J17" s="890">
        <f>+[8]Support!J17</f>
        <v>1000</v>
      </c>
      <c r="K17" s="892">
        <f t="shared" si="1"/>
        <v>0</v>
      </c>
      <c r="L17" s="893"/>
    </row>
    <row r="18" spans="1:12" x14ac:dyDescent="0.25">
      <c r="A18" s="886">
        <v>4</v>
      </c>
      <c r="B18" s="887" t="s">
        <v>717</v>
      </c>
      <c r="C18" s="888">
        <f>+[8]Support!C18</f>
        <v>5655</v>
      </c>
      <c r="D18" s="889"/>
      <c r="E18" s="888"/>
      <c r="F18" s="890"/>
      <c r="G18" s="890"/>
      <c r="H18" s="890"/>
      <c r="I18" s="891" t="str">
        <f t="shared" si="0"/>
        <v/>
      </c>
      <c r="J18" s="894"/>
      <c r="K18" s="892" t="str">
        <f t="shared" si="1"/>
        <v/>
      </c>
      <c r="L18" s="893"/>
    </row>
    <row r="19" spans="1:12" x14ac:dyDescent="0.25">
      <c r="A19" s="886">
        <v>5</v>
      </c>
      <c r="B19" s="887" t="s">
        <v>718</v>
      </c>
      <c r="C19" s="888">
        <f>+[8]Support!C19</f>
        <v>5655</v>
      </c>
      <c r="D19" s="889"/>
      <c r="E19" s="888" t="str">
        <f>+[8]Support!E19</f>
        <v>One-Time</v>
      </c>
      <c r="F19" s="890">
        <f>+[8]Support!F19</f>
        <v>75000</v>
      </c>
      <c r="G19" s="890">
        <f>+[8]Support!G19</f>
        <v>12625</v>
      </c>
      <c r="H19" s="890"/>
      <c r="I19" s="891">
        <f t="shared" si="0"/>
        <v>-1</v>
      </c>
      <c r="J19" s="894"/>
      <c r="K19" s="892" t="str">
        <f t="shared" si="1"/>
        <v/>
      </c>
      <c r="L19" s="893"/>
    </row>
    <row r="20" spans="1:12" x14ac:dyDescent="0.25">
      <c r="A20" s="886">
        <v>6</v>
      </c>
      <c r="B20" s="887" t="s">
        <v>719</v>
      </c>
      <c r="C20" s="888">
        <f>+[8]Support!C20</f>
        <v>5655</v>
      </c>
      <c r="D20" s="889"/>
      <c r="E20" s="888"/>
      <c r="F20" s="890"/>
      <c r="G20" s="890"/>
      <c r="H20" s="890"/>
      <c r="I20" s="891" t="str">
        <f t="shared" si="0"/>
        <v/>
      </c>
      <c r="J20" s="894"/>
      <c r="K20" s="892" t="str">
        <f t="shared" si="1"/>
        <v/>
      </c>
      <c r="L20" s="893"/>
    </row>
    <row r="21" spans="1:12" ht="30" x14ac:dyDescent="0.25">
      <c r="A21" s="886">
        <v>7</v>
      </c>
      <c r="B21" s="887" t="s">
        <v>720</v>
      </c>
      <c r="C21" s="888">
        <f>+[8]Support!C21</f>
        <v>5655</v>
      </c>
      <c r="D21" s="889"/>
      <c r="E21" s="888" t="str">
        <f>+[8]Support!E21</f>
        <v>On-Going</v>
      </c>
      <c r="F21" s="890"/>
      <c r="G21" s="890">
        <f>+[8]Support!G21</f>
        <v>37419.120000000003</v>
      </c>
      <c r="H21" s="890">
        <f>+[8]Support!H21</f>
        <v>52317</v>
      </c>
      <c r="I21" s="891">
        <f t="shared" si="0"/>
        <v>0.39813549864347414</v>
      </c>
      <c r="J21" s="890">
        <f>+[8]Support!J21</f>
        <v>53886.48</v>
      </c>
      <c r="K21" s="892">
        <f t="shared" si="1"/>
        <v>2.9999426572624638E-2</v>
      </c>
      <c r="L21" s="893"/>
    </row>
    <row r="22" spans="1:12" ht="30" x14ac:dyDescent="0.25">
      <c r="A22" s="886">
        <v>8</v>
      </c>
      <c r="B22" s="887" t="s">
        <v>721</v>
      </c>
      <c r="C22" s="888">
        <f>+[8]Support!C22</f>
        <v>5655</v>
      </c>
      <c r="D22" s="889"/>
      <c r="E22" s="888"/>
      <c r="F22" s="890"/>
      <c r="G22" s="890"/>
      <c r="H22" s="890"/>
      <c r="I22" s="891" t="str">
        <f t="shared" si="0"/>
        <v/>
      </c>
      <c r="J22" s="894"/>
      <c r="K22" s="892" t="str">
        <f t="shared" si="1"/>
        <v/>
      </c>
      <c r="L22" s="893"/>
    </row>
    <row r="23" spans="1:12" ht="30" x14ac:dyDescent="0.25">
      <c r="A23" s="886">
        <v>9</v>
      </c>
      <c r="B23" s="887" t="s">
        <v>722</v>
      </c>
      <c r="C23" s="888">
        <f>+[8]Support!C23</f>
        <v>5655</v>
      </c>
      <c r="D23" s="889"/>
      <c r="E23" s="888"/>
      <c r="F23" s="890"/>
      <c r="G23" s="890"/>
      <c r="H23" s="890"/>
      <c r="I23" s="891" t="str">
        <f t="shared" si="0"/>
        <v/>
      </c>
      <c r="J23" s="894"/>
      <c r="K23" s="892" t="str">
        <f t="shared" si="1"/>
        <v/>
      </c>
      <c r="L23" s="893"/>
    </row>
    <row r="24" spans="1:12" ht="30" x14ac:dyDescent="0.25">
      <c r="A24" s="886">
        <v>10</v>
      </c>
      <c r="B24" s="887" t="s">
        <v>723</v>
      </c>
      <c r="C24" s="888">
        <f>+[8]Support!C24</f>
        <v>5655</v>
      </c>
      <c r="D24" s="889"/>
      <c r="E24" s="888"/>
      <c r="F24" s="890"/>
      <c r="G24" s="890"/>
      <c r="H24" s="890"/>
      <c r="I24" s="891" t="str">
        <f t="shared" si="0"/>
        <v/>
      </c>
      <c r="J24" s="894"/>
      <c r="K24" s="892" t="str">
        <f t="shared" si="1"/>
        <v/>
      </c>
      <c r="L24" s="893"/>
    </row>
    <row r="25" spans="1:12" ht="15.75" thickBot="1" x14ac:dyDescent="0.3">
      <c r="A25" s="895">
        <v>11</v>
      </c>
      <c r="B25" s="896" t="s">
        <v>724</v>
      </c>
      <c r="C25" s="888">
        <f>+[8]Support!C25</f>
        <v>5655</v>
      </c>
      <c r="D25" s="897"/>
      <c r="E25" s="888" t="str">
        <f>+[8]Support!E25</f>
        <v>On-Going</v>
      </c>
      <c r="F25" s="890"/>
      <c r="G25" s="890">
        <f>+[8]Support!G25</f>
        <v>2047.62</v>
      </c>
      <c r="H25" s="890"/>
      <c r="I25" s="898">
        <f t="shared" si="0"/>
        <v>-1</v>
      </c>
      <c r="J25" s="899"/>
      <c r="K25" s="900" t="str">
        <f t="shared" si="1"/>
        <v/>
      </c>
      <c r="L25" s="893"/>
    </row>
    <row r="26" spans="1:12" x14ac:dyDescent="0.25">
      <c r="A26" s="901">
        <v>12</v>
      </c>
      <c r="B26" s="902" t="s">
        <v>725</v>
      </c>
      <c r="C26" s="903"/>
      <c r="D26" s="904">
        <f>SUMIF($E15:$E25,$E11,D15:D25)</f>
        <v>0</v>
      </c>
      <c r="E26" s="903"/>
      <c r="F26" s="904">
        <f>SUMIF($E15:$E25,$E11,F15:F25)</f>
        <v>100000</v>
      </c>
      <c r="G26" s="904">
        <f>SUMIF($E15:$E25,$E11,G15:G25)</f>
        <v>159855.79999999999</v>
      </c>
      <c r="H26" s="904">
        <f>SUMIF($E15:$E25,$E11,H15:H25)</f>
        <v>170316.96000000002</v>
      </c>
      <c r="I26" s="905">
        <f t="shared" si="0"/>
        <v>6.5441228907553134E-2</v>
      </c>
      <c r="J26" s="904">
        <f>SUMIF($E15:$E25,$E11,J15:J25)</f>
        <v>170886.48</v>
      </c>
      <c r="K26" s="906">
        <f t="shared" si="1"/>
        <v>3.3438830754141538E-3</v>
      </c>
      <c r="L26" s="893"/>
    </row>
    <row r="27" spans="1:12" ht="15.75" thickBot="1" x14ac:dyDescent="0.3">
      <c r="A27" s="907">
        <v>13</v>
      </c>
      <c r="B27" s="908" t="s">
        <v>726</v>
      </c>
      <c r="C27" s="909"/>
      <c r="D27" s="910">
        <f>SUMIF($E15:$E25,$E12,D15:D25)</f>
        <v>0</v>
      </c>
      <c r="E27" s="909"/>
      <c r="F27" s="910">
        <f>SUMIF($E15:$E25,$E12,F15:F25)</f>
        <v>75000</v>
      </c>
      <c r="G27" s="910">
        <f>SUMIF($E15:$E25,$E12,G15:G25)</f>
        <v>12625</v>
      </c>
      <c r="H27" s="910">
        <f>SUMIF($E15:$E25,$E12,H15:H25)</f>
        <v>0</v>
      </c>
      <c r="I27" s="911">
        <f t="shared" si="0"/>
        <v>-1</v>
      </c>
      <c r="J27" s="910">
        <f>SUMIF($E15:$E25,$E12,J15:J25)</f>
        <v>0</v>
      </c>
      <c r="K27" s="912" t="str">
        <f t="shared" si="1"/>
        <v/>
      </c>
      <c r="L27" s="893"/>
    </row>
    <row r="28" spans="1:12" ht="16.5" thickTop="1" thickBot="1" x14ac:dyDescent="0.3">
      <c r="A28" s="913">
        <v>14</v>
      </c>
      <c r="B28" s="914" t="s">
        <v>102</v>
      </c>
      <c r="C28" s="915"/>
      <c r="D28" s="916">
        <f>D26+D27</f>
        <v>0</v>
      </c>
      <c r="E28" s="915"/>
      <c r="F28" s="916">
        <f>F26+F27</f>
        <v>175000</v>
      </c>
      <c r="G28" s="916">
        <f>G26+G27</f>
        <v>172480.8</v>
      </c>
      <c r="H28" s="916">
        <f>H26+H27</f>
        <v>170316.96000000002</v>
      </c>
      <c r="I28" s="917">
        <f t="shared" si="0"/>
        <v>-1.2545396357159566E-2</v>
      </c>
      <c r="J28" s="916">
        <f>J26+J27</f>
        <v>170886.48</v>
      </c>
      <c r="K28" s="918">
        <f t="shared" si="1"/>
        <v>3.3438830754141538E-3</v>
      </c>
      <c r="L28" s="893"/>
    </row>
    <row r="31" spans="1:12" x14ac:dyDescent="0.25">
      <c r="A31" s="63" t="s">
        <v>727</v>
      </c>
    </row>
    <row r="32" spans="1:12" ht="15.75" thickBot="1" x14ac:dyDescent="0.3"/>
    <row r="33" spans="1:5" ht="26.25" thickBot="1" x14ac:dyDescent="0.3">
      <c r="C33" s="919" t="s">
        <v>728</v>
      </c>
      <c r="D33" s="919" t="str">
        <f>H13</f>
        <v>2014 Bridge Year</v>
      </c>
      <c r="E33" s="919" t="str">
        <f>J13</f>
        <v>2015 Test Year</v>
      </c>
    </row>
    <row r="34" spans="1:5" x14ac:dyDescent="0.25">
      <c r="A34" s="920">
        <v>4</v>
      </c>
      <c r="B34" s="921" t="s">
        <v>729</v>
      </c>
      <c r="C34" s="922"/>
      <c r="D34" s="922"/>
      <c r="E34" s="923"/>
    </row>
    <row r="35" spans="1:5" x14ac:dyDescent="0.25">
      <c r="A35" s="886">
        <v>5</v>
      </c>
      <c r="B35" s="924" t="s">
        <v>730</v>
      </c>
      <c r="C35" s="925"/>
      <c r="D35" s="925"/>
      <c r="E35" s="926">
        <f>+[8]Support!E35</f>
        <v>110000</v>
      </c>
    </row>
    <row r="36" spans="1:5" x14ac:dyDescent="0.25">
      <c r="A36" s="886">
        <v>6</v>
      </c>
      <c r="B36" s="927" t="s">
        <v>731</v>
      </c>
      <c r="C36" s="928"/>
      <c r="D36" s="928"/>
      <c r="E36" s="929">
        <f>+[8]Support!E36</f>
        <v>40000</v>
      </c>
    </row>
    <row r="37" spans="1:5" ht="38.25" x14ac:dyDescent="0.25">
      <c r="A37" s="886">
        <v>7</v>
      </c>
      <c r="B37" s="927" t="s">
        <v>732</v>
      </c>
      <c r="C37" s="928"/>
      <c r="D37" s="928"/>
      <c r="E37" s="929"/>
    </row>
    <row r="38" spans="1:5" ht="39.75" x14ac:dyDescent="0.25">
      <c r="A38" s="886">
        <v>8</v>
      </c>
      <c r="B38" s="927" t="s">
        <v>733</v>
      </c>
      <c r="C38" s="928"/>
      <c r="D38" s="928"/>
      <c r="E38" s="929"/>
    </row>
    <row r="39" spans="1:5" ht="15.75" thickBot="1" x14ac:dyDescent="0.3">
      <c r="A39" s="895">
        <v>11</v>
      </c>
      <c r="B39" s="930" t="s">
        <v>724</v>
      </c>
      <c r="C39" s="931"/>
      <c r="D39" s="931"/>
      <c r="E39" s="932">
        <f>+[8]Support!E39</f>
        <v>75000</v>
      </c>
    </row>
    <row r="42" spans="1:5" x14ac:dyDescent="0.25">
      <c r="A42" s="933" t="s">
        <v>734</v>
      </c>
      <c r="B42" t="s">
        <v>735</v>
      </c>
    </row>
    <row r="43" spans="1:5" x14ac:dyDescent="0.25">
      <c r="A43" s="933" t="s">
        <v>736</v>
      </c>
      <c r="B43" t="s">
        <v>737</v>
      </c>
    </row>
    <row r="44" spans="1:5" x14ac:dyDescent="0.25">
      <c r="A44" s="933" t="s">
        <v>738</v>
      </c>
      <c r="B44" t="s">
        <v>739</v>
      </c>
    </row>
    <row r="45" spans="1:5" x14ac:dyDescent="0.25">
      <c r="A45" s="933" t="s">
        <v>740</v>
      </c>
      <c r="B45" t="s">
        <v>741</v>
      </c>
    </row>
  </sheetData>
  <mergeCells count="4">
    <mergeCell ref="A9:K9"/>
    <mergeCell ref="A10:K10"/>
    <mergeCell ref="A13:B13"/>
    <mergeCell ref="A14:B14"/>
  </mergeCells>
  <dataValidations count="1">
    <dataValidation allowBlank="1" showInputMessage="1" showErrorMessage="1" promptTitle="Date Format" prompt="E.g:  &quot;August 1, 2011&quot;" sqref="K7"/>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2"/>
  <sheetViews>
    <sheetView showGridLines="0" workbookViewId="0">
      <selection activeCell="G5" sqref="G5"/>
    </sheetView>
  </sheetViews>
  <sheetFormatPr defaultRowHeight="15" x14ac:dyDescent="0.25"/>
  <cols>
    <col min="1" max="1" width="17.5703125" customWidth="1"/>
    <col min="2" max="2" width="17.42578125" customWidth="1"/>
    <col min="3" max="3" width="23.28515625" bestFit="1" customWidth="1"/>
    <col min="4" max="4" width="18.85546875" bestFit="1" customWidth="1"/>
    <col min="5" max="5" width="19.85546875" bestFit="1" customWidth="1"/>
    <col min="6" max="6" width="19" bestFit="1" customWidth="1"/>
    <col min="7" max="7" width="13.5703125" customWidth="1"/>
  </cols>
  <sheetData>
    <row r="1" spans="1:7" ht="12.75" customHeight="1" x14ac:dyDescent="0.25">
      <c r="F1" s="304" t="s">
        <v>103</v>
      </c>
      <c r="G1" s="57" t="s">
        <v>465</v>
      </c>
    </row>
    <row r="2" spans="1:7" ht="12.75" customHeight="1" x14ac:dyDescent="0.25">
      <c r="F2" s="304" t="s">
        <v>104</v>
      </c>
      <c r="G2" s="65">
        <v>4</v>
      </c>
    </row>
    <row r="3" spans="1:7" ht="12.75" customHeight="1" x14ac:dyDescent="0.25">
      <c r="F3" s="304" t="s">
        <v>105</v>
      </c>
      <c r="G3" s="65">
        <v>5</v>
      </c>
    </row>
    <row r="4" spans="1:7" ht="12.75" customHeight="1" x14ac:dyDescent="0.25">
      <c r="F4" s="304" t="s">
        <v>106</v>
      </c>
      <c r="G4" s="65">
        <v>2</v>
      </c>
    </row>
    <row r="5" spans="1:7" ht="12.75" customHeight="1" x14ac:dyDescent="0.25">
      <c r="F5" s="304" t="s">
        <v>107</v>
      </c>
      <c r="G5" s="66"/>
    </row>
    <row r="6" spans="1:7" ht="12.75" customHeight="1" x14ac:dyDescent="0.25">
      <c r="F6" s="304"/>
      <c r="G6" s="64"/>
    </row>
    <row r="7" spans="1:7" ht="12.75" customHeight="1" x14ac:dyDescent="0.25">
      <c r="F7" s="304" t="s">
        <v>108</v>
      </c>
      <c r="G7" s="525">
        <v>41771</v>
      </c>
    </row>
    <row r="8" spans="1:7" ht="12.75" customHeight="1" x14ac:dyDescent="0.25"/>
    <row r="9" spans="1:7" ht="18" x14ac:dyDescent="0.25">
      <c r="A9" s="1107" t="s">
        <v>347</v>
      </c>
      <c r="B9" s="1107"/>
      <c r="C9" s="1107"/>
      <c r="D9" s="1107"/>
      <c r="E9" s="1107"/>
      <c r="F9" s="1107"/>
      <c r="G9" s="1107"/>
    </row>
    <row r="10" spans="1:7" ht="18" x14ac:dyDescent="0.25">
      <c r="A10" s="1107" t="s">
        <v>348</v>
      </c>
      <c r="B10" s="1107"/>
      <c r="C10" s="1107"/>
      <c r="D10" s="1107"/>
      <c r="E10" s="1107"/>
      <c r="F10" s="1107"/>
      <c r="G10" s="1107"/>
    </row>
    <row r="12" spans="1:7" x14ac:dyDescent="0.25">
      <c r="C12" s="328" t="s">
        <v>349</v>
      </c>
      <c r="D12" s="346" t="s">
        <v>350</v>
      </c>
    </row>
    <row r="13" spans="1:7" ht="15.75" thickBot="1" x14ac:dyDescent="0.3"/>
    <row r="14" spans="1:7" ht="26.25" x14ac:dyDescent="0.25">
      <c r="A14" s="1241" t="s">
        <v>351</v>
      </c>
      <c r="B14" s="1242"/>
      <c r="C14" s="329" t="s">
        <v>352</v>
      </c>
      <c r="D14" s="329" t="s">
        <v>353</v>
      </c>
      <c r="E14" s="330" t="s">
        <v>354</v>
      </c>
      <c r="F14" s="330" t="s">
        <v>355</v>
      </c>
      <c r="G14" s="331" t="s">
        <v>356</v>
      </c>
    </row>
    <row r="15" spans="1:7" x14ac:dyDescent="0.25">
      <c r="A15" s="332" t="s">
        <v>357</v>
      </c>
      <c r="B15" s="333" t="s">
        <v>358</v>
      </c>
      <c r="C15" s="334"/>
      <c r="D15" s="334"/>
      <c r="E15" s="335"/>
      <c r="F15" s="335"/>
      <c r="G15" s="336"/>
    </row>
    <row r="16" spans="1:7" x14ac:dyDescent="0.25">
      <c r="A16" s="337"/>
      <c r="B16" s="338"/>
      <c r="C16" s="339"/>
      <c r="D16" s="339"/>
      <c r="E16" s="340" t="s">
        <v>359</v>
      </c>
      <c r="F16" s="340" t="s">
        <v>359</v>
      </c>
      <c r="G16" s="341" t="s">
        <v>122</v>
      </c>
    </row>
    <row r="17" spans="1:7" x14ac:dyDescent="0.25">
      <c r="A17" s="347" t="s">
        <v>360</v>
      </c>
      <c r="B17" s="348" t="s">
        <v>361</v>
      </c>
      <c r="C17" s="349" t="s">
        <v>362</v>
      </c>
      <c r="D17" s="349" t="s">
        <v>363</v>
      </c>
      <c r="E17" s="350">
        <v>373000</v>
      </c>
      <c r="F17" s="350">
        <v>373000</v>
      </c>
      <c r="G17" s="351">
        <v>0.19400000000000001</v>
      </c>
    </row>
    <row r="18" spans="1:7" x14ac:dyDescent="0.25">
      <c r="A18" s="33" t="s">
        <v>364</v>
      </c>
      <c r="B18" s="348" t="s">
        <v>361</v>
      </c>
      <c r="C18" s="348" t="s">
        <v>365</v>
      </c>
      <c r="D18" s="349" t="s">
        <v>366</v>
      </c>
      <c r="E18" s="350">
        <v>19000</v>
      </c>
      <c r="F18" s="350">
        <v>19000</v>
      </c>
      <c r="G18" s="351">
        <v>3.9E-2</v>
      </c>
    </row>
    <row r="19" spans="1:7" x14ac:dyDescent="0.25">
      <c r="A19" s="33" t="s">
        <v>364</v>
      </c>
      <c r="B19" s="348" t="s">
        <v>361</v>
      </c>
      <c r="C19" s="349" t="s">
        <v>367</v>
      </c>
      <c r="D19" s="349" t="s">
        <v>363</v>
      </c>
      <c r="E19" s="350">
        <v>134000</v>
      </c>
      <c r="F19" s="350">
        <v>134000</v>
      </c>
      <c r="G19" s="351">
        <v>5.2999999999999999E-2</v>
      </c>
    </row>
    <row r="20" spans="1:7" ht="15.75" thickBot="1" x14ac:dyDescent="0.3">
      <c r="A20" s="352" t="s">
        <v>368</v>
      </c>
      <c r="B20" s="348" t="s">
        <v>361</v>
      </c>
      <c r="C20" s="353" t="s">
        <v>367</v>
      </c>
      <c r="D20" s="353" t="s">
        <v>363</v>
      </c>
      <c r="E20" s="354">
        <v>59000</v>
      </c>
      <c r="F20" s="354">
        <v>59000</v>
      </c>
      <c r="G20" s="355">
        <v>0.28000000000000003</v>
      </c>
    </row>
    <row r="22" spans="1:7" x14ac:dyDescent="0.25">
      <c r="C22" s="328" t="s">
        <v>349</v>
      </c>
      <c r="D22" s="346" t="s">
        <v>369</v>
      </c>
    </row>
    <row r="23" spans="1:7" ht="15.75" thickBot="1" x14ac:dyDescent="0.3"/>
    <row r="24" spans="1:7" ht="26.25" x14ac:dyDescent="0.25">
      <c r="A24" s="1241" t="s">
        <v>351</v>
      </c>
      <c r="B24" s="1242"/>
      <c r="C24" s="329" t="s">
        <v>352</v>
      </c>
      <c r="D24" s="329" t="s">
        <v>353</v>
      </c>
      <c r="E24" s="330" t="s">
        <v>354</v>
      </c>
      <c r="F24" s="330" t="s">
        <v>355</v>
      </c>
      <c r="G24" s="331" t="s">
        <v>356</v>
      </c>
    </row>
    <row r="25" spans="1:7" x14ac:dyDescent="0.25">
      <c r="A25" s="332" t="s">
        <v>357</v>
      </c>
      <c r="B25" s="333" t="s">
        <v>358</v>
      </c>
      <c r="C25" s="334"/>
      <c r="D25" s="334"/>
      <c r="E25" s="335"/>
      <c r="F25" s="335"/>
      <c r="G25" s="336"/>
    </row>
    <row r="26" spans="1:7" x14ac:dyDescent="0.25">
      <c r="A26" s="337"/>
      <c r="B26" s="338"/>
      <c r="C26" s="339"/>
      <c r="D26" s="339"/>
      <c r="E26" s="340" t="s">
        <v>359</v>
      </c>
      <c r="F26" s="340" t="s">
        <v>359</v>
      </c>
      <c r="G26" s="341" t="s">
        <v>122</v>
      </c>
    </row>
    <row r="27" spans="1:7" x14ac:dyDescent="0.25">
      <c r="A27" s="347" t="s">
        <v>360</v>
      </c>
      <c r="B27" s="348" t="s">
        <v>361</v>
      </c>
      <c r="C27" s="349" t="s">
        <v>362</v>
      </c>
      <c r="D27" s="349" t="s">
        <v>363</v>
      </c>
      <c r="E27" s="350">
        <v>327930</v>
      </c>
      <c r="F27" s="350">
        <v>327930</v>
      </c>
      <c r="G27" s="351">
        <v>0.19</v>
      </c>
    </row>
    <row r="28" spans="1:7" x14ac:dyDescent="0.25">
      <c r="A28" s="33" t="s">
        <v>364</v>
      </c>
      <c r="B28" s="348" t="s">
        <v>361</v>
      </c>
      <c r="C28" s="348" t="s">
        <v>365</v>
      </c>
      <c r="D28" s="349" t="s">
        <v>366</v>
      </c>
      <c r="E28" s="350">
        <v>29090</v>
      </c>
      <c r="F28" s="350">
        <v>29090</v>
      </c>
      <c r="G28" s="351">
        <v>0.06</v>
      </c>
    </row>
    <row r="29" spans="1:7" x14ac:dyDescent="0.25">
      <c r="A29" s="33" t="s">
        <v>364</v>
      </c>
      <c r="B29" s="348" t="s">
        <v>361</v>
      </c>
      <c r="C29" s="349" t="s">
        <v>367</v>
      </c>
      <c r="D29" s="349" t="s">
        <v>363</v>
      </c>
      <c r="E29" s="350">
        <v>217621</v>
      </c>
      <c r="F29" s="350">
        <v>217621</v>
      </c>
      <c r="G29" s="351">
        <v>5.5E-2</v>
      </c>
    </row>
    <row r="30" spans="1:7" ht="15.75" thickBot="1" x14ac:dyDescent="0.3">
      <c r="A30" s="352" t="s">
        <v>368</v>
      </c>
      <c r="B30" s="348" t="s">
        <v>361</v>
      </c>
      <c r="C30" s="353" t="s">
        <v>367</v>
      </c>
      <c r="D30" s="353" t="s">
        <v>363</v>
      </c>
      <c r="E30" s="354">
        <v>83895</v>
      </c>
      <c r="F30" s="354">
        <v>83895</v>
      </c>
      <c r="G30" s="355">
        <v>0.28999999999999998</v>
      </c>
    </row>
    <row r="32" spans="1:7" x14ac:dyDescent="0.25">
      <c r="C32" s="328" t="s">
        <v>349</v>
      </c>
      <c r="D32" s="346" t="s">
        <v>370</v>
      </c>
    </row>
    <row r="33" spans="1:7" ht="15.75" thickBot="1" x14ac:dyDescent="0.3"/>
    <row r="34" spans="1:7" ht="26.25" x14ac:dyDescent="0.25">
      <c r="A34" s="1241" t="s">
        <v>351</v>
      </c>
      <c r="B34" s="1242"/>
      <c r="C34" s="329" t="s">
        <v>352</v>
      </c>
      <c r="D34" s="329" t="s">
        <v>353</v>
      </c>
      <c r="E34" s="330" t="s">
        <v>354</v>
      </c>
      <c r="F34" s="330" t="s">
        <v>355</v>
      </c>
      <c r="G34" s="331" t="s">
        <v>356</v>
      </c>
    </row>
    <row r="35" spans="1:7" x14ac:dyDescent="0.25">
      <c r="A35" s="332" t="s">
        <v>357</v>
      </c>
      <c r="B35" s="333" t="s">
        <v>358</v>
      </c>
      <c r="C35" s="334"/>
      <c r="D35" s="334"/>
      <c r="E35" s="335"/>
      <c r="F35" s="335"/>
      <c r="G35" s="336"/>
    </row>
    <row r="36" spans="1:7" x14ac:dyDescent="0.25">
      <c r="A36" s="337"/>
      <c r="B36" s="338"/>
      <c r="C36" s="339"/>
      <c r="D36" s="339"/>
      <c r="E36" s="340" t="s">
        <v>359</v>
      </c>
      <c r="F36" s="340" t="s">
        <v>359</v>
      </c>
      <c r="G36" s="341" t="s">
        <v>122</v>
      </c>
    </row>
    <row r="37" spans="1:7" x14ac:dyDescent="0.25">
      <c r="A37" s="347" t="s">
        <v>360</v>
      </c>
      <c r="B37" s="348" t="s">
        <v>361</v>
      </c>
      <c r="C37" s="349" t="s">
        <v>362</v>
      </c>
      <c r="D37" s="349" t="s">
        <v>363</v>
      </c>
      <c r="E37" s="356">
        <v>387647</v>
      </c>
      <c r="F37" s="350">
        <v>387647</v>
      </c>
      <c r="G37" s="351">
        <v>0.218</v>
      </c>
    </row>
    <row r="38" spans="1:7" x14ac:dyDescent="0.25">
      <c r="A38" s="33" t="s">
        <v>364</v>
      </c>
      <c r="B38" s="348" t="s">
        <v>361</v>
      </c>
      <c r="C38" s="348" t="s">
        <v>365</v>
      </c>
      <c r="D38" s="349" t="s">
        <v>366</v>
      </c>
      <c r="E38" s="356">
        <v>53821</v>
      </c>
      <c r="F38" s="350">
        <v>53821</v>
      </c>
      <c r="G38" s="351">
        <v>0.107</v>
      </c>
    </row>
    <row r="39" spans="1:7" x14ac:dyDescent="0.25">
      <c r="A39" s="33" t="s">
        <v>364</v>
      </c>
      <c r="B39" s="348" t="s">
        <v>361</v>
      </c>
      <c r="C39" s="349" t="s">
        <v>367</v>
      </c>
      <c r="D39" s="349" t="s">
        <v>363</v>
      </c>
      <c r="E39" s="356">
        <v>1401751</v>
      </c>
      <c r="F39" s="350">
        <v>1401751</v>
      </c>
      <c r="G39" s="351">
        <v>0.26700000000000002</v>
      </c>
    </row>
    <row r="40" spans="1:7" ht="15.75" thickBot="1" x14ac:dyDescent="0.3">
      <c r="A40" s="352" t="s">
        <v>368</v>
      </c>
      <c r="B40" s="348" t="s">
        <v>361</v>
      </c>
      <c r="C40" s="353" t="s">
        <v>367</v>
      </c>
      <c r="D40" s="353" t="s">
        <v>363</v>
      </c>
      <c r="E40" s="354">
        <v>93421</v>
      </c>
      <c r="F40" s="354">
        <v>93421</v>
      </c>
      <c r="G40" s="355">
        <v>0.28999999999999998</v>
      </c>
    </row>
    <row r="42" spans="1:7" x14ac:dyDescent="0.25">
      <c r="C42" s="328" t="s">
        <v>349</v>
      </c>
      <c r="D42" s="346" t="s">
        <v>371</v>
      </c>
    </row>
    <row r="43" spans="1:7" ht="15.75" thickBot="1" x14ac:dyDescent="0.3"/>
    <row r="44" spans="1:7" ht="26.25" x14ac:dyDescent="0.25">
      <c r="A44" s="1241" t="s">
        <v>351</v>
      </c>
      <c r="B44" s="1242"/>
      <c r="C44" s="329" t="s">
        <v>352</v>
      </c>
      <c r="D44" s="329" t="s">
        <v>353</v>
      </c>
      <c r="E44" s="330" t="s">
        <v>354</v>
      </c>
      <c r="F44" s="330" t="s">
        <v>355</v>
      </c>
      <c r="G44" s="331" t="s">
        <v>356</v>
      </c>
    </row>
    <row r="45" spans="1:7" x14ac:dyDescent="0.25">
      <c r="A45" s="332" t="s">
        <v>357</v>
      </c>
      <c r="B45" s="333" t="s">
        <v>358</v>
      </c>
      <c r="C45" s="334"/>
      <c r="D45" s="334"/>
      <c r="E45" s="335"/>
      <c r="F45" s="335"/>
      <c r="G45" s="336"/>
    </row>
    <row r="46" spans="1:7" x14ac:dyDescent="0.25">
      <c r="A46" s="337"/>
      <c r="B46" s="338"/>
      <c r="C46" s="339"/>
      <c r="D46" s="339"/>
      <c r="E46" s="340" t="s">
        <v>359</v>
      </c>
      <c r="F46" s="340" t="s">
        <v>359</v>
      </c>
      <c r="G46" s="341" t="s">
        <v>122</v>
      </c>
    </row>
    <row r="47" spans="1:7" x14ac:dyDescent="0.25">
      <c r="A47" s="347" t="s">
        <v>360</v>
      </c>
      <c r="B47" s="348" t="s">
        <v>361</v>
      </c>
      <c r="C47" s="349" t="s">
        <v>362</v>
      </c>
      <c r="D47" s="349" t="s">
        <v>363</v>
      </c>
      <c r="E47" s="350">
        <v>397366</v>
      </c>
      <c r="F47" s="350">
        <v>397366</v>
      </c>
      <c r="G47" s="351">
        <v>0.218</v>
      </c>
    </row>
    <row r="48" spans="1:7" x14ac:dyDescent="0.25">
      <c r="A48" s="33" t="s">
        <v>364</v>
      </c>
      <c r="B48" s="348" t="s">
        <v>361</v>
      </c>
      <c r="C48" s="348" t="s">
        <v>365</v>
      </c>
      <c r="D48" s="349" t="s">
        <v>366</v>
      </c>
      <c r="E48" s="350">
        <v>54898</v>
      </c>
      <c r="F48" s="350">
        <v>54898</v>
      </c>
      <c r="G48" s="351">
        <v>0.107</v>
      </c>
    </row>
    <row r="49" spans="1:7" x14ac:dyDescent="0.25">
      <c r="A49" s="33" t="s">
        <v>364</v>
      </c>
      <c r="B49" s="348" t="s">
        <v>361</v>
      </c>
      <c r="C49" s="349" t="s">
        <v>367</v>
      </c>
      <c r="D49" s="349" t="s">
        <v>363</v>
      </c>
      <c r="E49" s="350">
        <v>1388927</v>
      </c>
      <c r="F49" s="350">
        <v>1388927</v>
      </c>
      <c r="G49" s="351">
        <v>0.26700000000000002</v>
      </c>
    </row>
    <row r="50" spans="1:7" x14ac:dyDescent="0.25">
      <c r="A50" s="347" t="s">
        <v>368</v>
      </c>
      <c r="B50" s="348" t="s">
        <v>361</v>
      </c>
      <c r="C50" s="349" t="s">
        <v>367</v>
      </c>
      <c r="D50" s="349" t="s">
        <v>363</v>
      </c>
      <c r="E50" s="356">
        <v>84897</v>
      </c>
      <c r="F50" s="356">
        <v>84897</v>
      </c>
      <c r="G50" s="351">
        <v>0.30199999999999999</v>
      </c>
    </row>
    <row r="52" spans="1:7" x14ac:dyDescent="0.25">
      <c r="C52" s="328" t="s">
        <v>349</v>
      </c>
      <c r="D52" s="346" t="s">
        <v>372</v>
      </c>
    </row>
    <row r="53" spans="1:7" ht="15.75" thickBot="1" x14ac:dyDescent="0.3"/>
    <row r="54" spans="1:7" ht="26.25" x14ac:dyDescent="0.25">
      <c r="A54" s="1241" t="s">
        <v>351</v>
      </c>
      <c r="B54" s="1242"/>
      <c r="C54" s="329" t="s">
        <v>352</v>
      </c>
      <c r="D54" s="329" t="s">
        <v>353</v>
      </c>
      <c r="E54" s="330" t="s">
        <v>354</v>
      </c>
      <c r="F54" s="330" t="s">
        <v>355</v>
      </c>
      <c r="G54" s="331" t="s">
        <v>356</v>
      </c>
    </row>
    <row r="55" spans="1:7" x14ac:dyDescent="0.25">
      <c r="A55" s="332" t="s">
        <v>357</v>
      </c>
      <c r="B55" s="333" t="s">
        <v>358</v>
      </c>
      <c r="C55" s="334"/>
      <c r="D55" s="334"/>
      <c r="E55" s="335"/>
      <c r="F55" s="335"/>
      <c r="G55" s="336"/>
    </row>
    <row r="56" spans="1:7" x14ac:dyDescent="0.25">
      <c r="A56" s="337"/>
      <c r="B56" s="338"/>
      <c r="C56" s="339"/>
      <c r="D56" s="339"/>
      <c r="E56" s="340" t="s">
        <v>359</v>
      </c>
      <c r="F56" s="340" t="s">
        <v>359</v>
      </c>
      <c r="G56" s="341" t="s">
        <v>122</v>
      </c>
    </row>
    <row r="57" spans="1:7" x14ac:dyDescent="0.25">
      <c r="A57" s="347" t="s">
        <v>360</v>
      </c>
      <c r="B57" s="348" t="s">
        <v>361</v>
      </c>
      <c r="C57" s="349" t="s">
        <v>362</v>
      </c>
      <c r="D57" s="349" t="s">
        <v>363</v>
      </c>
      <c r="E57" s="356">
        <v>438381</v>
      </c>
      <c r="F57" s="356">
        <v>438381</v>
      </c>
      <c r="G57" s="351">
        <v>0.218</v>
      </c>
    </row>
    <row r="58" spans="1:7" x14ac:dyDescent="0.25">
      <c r="A58" s="33" t="s">
        <v>364</v>
      </c>
      <c r="B58" s="348" t="s">
        <v>361</v>
      </c>
      <c r="C58" s="348" t="s">
        <v>365</v>
      </c>
      <c r="D58" s="349" t="s">
        <v>366</v>
      </c>
      <c r="E58" s="356">
        <v>68748</v>
      </c>
      <c r="F58" s="356">
        <v>68748</v>
      </c>
      <c r="G58" s="351">
        <v>0.13100000000000001</v>
      </c>
    </row>
    <row r="59" spans="1:7" x14ac:dyDescent="0.25">
      <c r="A59" s="33" t="s">
        <v>364</v>
      </c>
      <c r="B59" s="348" t="s">
        <v>361</v>
      </c>
      <c r="C59" s="349" t="s">
        <v>367</v>
      </c>
      <c r="D59" s="349" t="s">
        <v>363</v>
      </c>
      <c r="E59" s="356">
        <v>1377606</v>
      </c>
      <c r="F59" s="356">
        <v>1377606</v>
      </c>
      <c r="G59" s="351">
        <v>0.26900000000000002</v>
      </c>
    </row>
    <row r="60" spans="1:7" x14ac:dyDescent="0.25">
      <c r="A60" s="347" t="s">
        <v>368</v>
      </c>
      <c r="B60" s="348" t="s">
        <v>361</v>
      </c>
      <c r="C60" s="349" t="s">
        <v>367</v>
      </c>
      <c r="D60" s="349" t="s">
        <v>363</v>
      </c>
      <c r="E60" s="356">
        <v>89782</v>
      </c>
      <c r="F60" s="350">
        <v>89782</v>
      </c>
      <c r="G60" s="351">
        <v>0.311</v>
      </c>
    </row>
    <row r="62" spans="1:7" x14ac:dyDescent="0.25">
      <c r="C62" s="328" t="s">
        <v>349</v>
      </c>
      <c r="D62" s="346" t="s">
        <v>373</v>
      </c>
    </row>
    <row r="63" spans="1:7" ht="15.75" thickBot="1" x14ac:dyDescent="0.3"/>
    <row r="64" spans="1:7" ht="26.25" x14ac:dyDescent="0.25">
      <c r="A64" s="1241" t="s">
        <v>351</v>
      </c>
      <c r="B64" s="1242"/>
      <c r="C64" s="329" t="s">
        <v>352</v>
      </c>
      <c r="D64" s="329" t="s">
        <v>353</v>
      </c>
      <c r="E64" s="330" t="s">
        <v>354</v>
      </c>
      <c r="F64" s="330" t="s">
        <v>355</v>
      </c>
      <c r="G64" s="331" t="s">
        <v>356</v>
      </c>
    </row>
    <row r="65" spans="1:7" x14ac:dyDescent="0.25">
      <c r="A65" s="332" t="s">
        <v>357</v>
      </c>
      <c r="B65" s="333" t="s">
        <v>358</v>
      </c>
      <c r="C65" s="334"/>
      <c r="D65" s="334"/>
      <c r="E65" s="335"/>
      <c r="F65" s="335"/>
      <c r="G65" s="336"/>
    </row>
    <row r="66" spans="1:7" x14ac:dyDescent="0.25">
      <c r="A66" s="337"/>
      <c r="B66" s="338"/>
      <c r="C66" s="339"/>
      <c r="D66" s="339"/>
      <c r="E66" s="340" t="s">
        <v>359</v>
      </c>
      <c r="F66" s="340" t="s">
        <v>359</v>
      </c>
      <c r="G66" s="341" t="s">
        <v>122</v>
      </c>
    </row>
    <row r="67" spans="1:7" x14ac:dyDescent="0.25">
      <c r="A67" s="347" t="s">
        <v>360</v>
      </c>
      <c r="B67" s="348" t="s">
        <v>361</v>
      </c>
      <c r="C67" s="349" t="s">
        <v>362</v>
      </c>
      <c r="D67" s="349" t="s">
        <v>363</v>
      </c>
      <c r="E67" s="356">
        <v>451532</v>
      </c>
      <c r="F67" s="356">
        <v>451532</v>
      </c>
      <c r="G67" s="351">
        <v>0.218</v>
      </c>
    </row>
    <row r="68" spans="1:7" x14ac:dyDescent="0.25">
      <c r="A68" s="33" t="s">
        <v>364</v>
      </c>
      <c r="B68" s="348" t="s">
        <v>361</v>
      </c>
      <c r="C68" s="348" t="s">
        <v>365</v>
      </c>
      <c r="D68" s="349" t="s">
        <v>366</v>
      </c>
      <c r="E68" s="356">
        <v>70123</v>
      </c>
      <c r="F68" s="356">
        <v>70123</v>
      </c>
      <c r="G68" s="351">
        <v>0.13100000000000001</v>
      </c>
    </row>
    <row r="69" spans="1:7" x14ac:dyDescent="0.25">
      <c r="A69" s="33" t="s">
        <v>364</v>
      </c>
      <c r="B69" s="348" t="s">
        <v>361</v>
      </c>
      <c r="C69" s="349" t="s">
        <v>367</v>
      </c>
      <c r="D69" s="349" t="s">
        <v>363</v>
      </c>
      <c r="E69" s="356">
        <v>1418934</v>
      </c>
      <c r="F69" s="356">
        <v>1418934</v>
      </c>
      <c r="G69" s="351">
        <v>0.26900000000000002</v>
      </c>
    </row>
    <row r="70" spans="1:7" x14ac:dyDescent="0.25">
      <c r="A70" s="347" t="s">
        <v>368</v>
      </c>
      <c r="B70" s="348" t="s">
        <v>361</v>
      </c>
      <c r="C70" s="349" t="s">
        <v>367</v>
      </c>
      <c r="D70" s="349" t="s">
        <v>363</v>
      </c>
      <c r="E70" s="356">
        <v>99820</v>
      </c>
      <c r="F70" s="350">
        <v>99820</v>
      </c>
      <c r="G70" s="351">
        <v>0.308</v>
      </c>
    </row>
    <row r="71" spans="1:7" x14ac:dyDescent="0.25">
      <c r="A71" s="220"/>
      <c r="B71" s="220"/>
      <c r="C71" s="220"/>
      <c r="D71" s="220"/>
      <c r="E71" s="342"/>
      <c r="F71" s="343"/>
      <c r="G71" s="344"/>
    </row>
    <row r="72" spans="1:7" x14ac:dyDescent="0.25">
      <c r="A72" s="345" t="s">
        <v>374</v>
      </c>
    </row>
  </sheetData>
  <mergeCells count="8">
    <mergeCell ref="A54:B54"/>
    <mergeCell ref="A64:B64"/>
    <mergeCell ref="A9:G9"/>
    <mergeCell ref="A10:G10"/>
    <mergeCell ref="A14:B14"/>
    <mergeCell ref="A24:B24"/>
    <mergeCell ref="A34:B34"/>
    <mergeCell ref="A44:B44"/>
  </mergeCells>
  <dataValidations count="1">
    <dataValidation allowBlank="1" showInputMessage="1" showErrorMessage="1" promptTitle="Date Format" prompt="E.g:  &quot;August 1, 2011&quot;" sqref="G7"/>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topLeftCell="A25" workbookViewId="0">
      <selection activeCell="R41" sqref="R41"/>
    </sheetView>
  </sheetViews>
  <sheetFormatPr defaultRowHeight="15" x14ac:dyDescent="0.25"/>
  <cols>
    <col min="1" max="1" width="6.42578125" customWidth="1"/>
    <col min="2" max="2" width="5.5703125" customWidth="1"/>
    <col min="3" max="3" width="16.5703125" customWidth="1"/>
    <col min="4" max="4" width="3" customWidth="1"/>
    <col min="5" max="5" width="11.140625" customWidth="1"/>
    <col min="6" max="6" width="1.42578125" customWidth="1"/>
    <col min="7" max="7" width="3.42578125" customWidth="1"/>
    <col min="8" max="8" width="1.42578125" customWidth="1"/>
    <col min="9" max="9" width="14.5703125" customWidth="1"/>
    <col min="10" max="10" width="3.7109375" customWidth="1"/>
    <col min="11" max="11" width="12.85546875" customWidth="1"/>
    <col min="12" max="12" width="1.42578125" customWidth="1"/>
    <col min="13" max="13" width="3.5703125" customWidth="1"/>
    <col min="14" max="14" width="1.7109375" customWidth="1"/>
    <col min="15" max="15" width="14" customWidth="1"/>
  </cols>
  <sheetData>
    <row r="1" spans="1:15" x14ac:dyDescent="0.25">
      <c r="A1" s="1"/>
      <c r="B1" s="1"/>
      <c r="C1" s="1"/>
      <c r="D1" s="1"/>
      <c r="E1" s="1"/>
      <c r="F1" s="1"/>
      <c r="G1" s="1"/>
      <c r="H1" s="1"/>
      <c r="I1" s="1"/>
      <c r="J1" s="1"/>
      <c r="K1" s="304" t="s">
        <v>103</v>
      </c>
      <c r="L1" s="1"/>
      <c r="M1" s="1"/>
      <c r="N1" s="1"/>
      <c r="O1" s="64">
        <f>EBNUMBER</f>
        <v>0</v>
      </c>
    </row>
    <row r="2" spans="1:15" x14ac:dyDescent="0.25">
      <c r="A2" s="1"/>
      <c r="B2" s="1"/>
      <c r="C2" s="1"/>
      <c r="D2" s="1"/>
      <c r="E2" s="1"/>
      <c r="F2" s="1"/>
      <c r="G2" s="1"/>
      <c r="H2" s="1"/>
      <c r="I2" s="1"/>
      <c r="J2" s="1"/>
      <c r="K2" s="304" t="s">
        <v>104</v>
      </c>
      <c r="L2" s="1"/>
      <c r="M2" s="1"/>
      <c r="N2" s="1"/>
      <c r="O2" s="65"/>
    </row>
    <row r="3" spans="1:15" x14ac:dyDescent="0.25">
      <c r="A3" s="1"/>
      <c r="B3" s="1"/>
      <c r="C3" s="1"/>
      <c r="D3" s="1"/>
      <c r="E3" s="1"/>
      <c r="F3" s="1"/>
      <c r="G3" s="1"/>
      <c r="H3" s="1"/>
      <c r="I3" s="1"/>
      <c r="J3" s="1"/>
      <c r="K3" s="304" t="s">
        <v>105</v>
      </c>
      <c r="L3" s="1"/>
      <c r="M3" s="1"/>
      <c r="N3" s="1"/>
      <c r="O3" s="65"/>
    </row>
    <row r="4" spans="1:15" x14ac:dyDescent="0.25">
      <c r="A4" s="1"/>
      <c r="B4" s="1"/>
      <c r="C4" s="1"/>
      <c r="D4" s="1"/>
      <c r="E4" s="1"/>
      <c r="F4" s="1"/>
      <c r="G4" s="1"/>
      <c r="H4" s="1"/>
      <c r="I4" s="1"/>
      <c r="J4" s="1"/>
      <c r="K4" s="304" t="s">
        <v>106</v>
      </c>
      <c r="L4" s="1"/>
      <c r="M4" s="1"/>
      <c r="N4" s="1"/>
      <c r="O4" s="65"/>
    </row>
    <row r="5" spans="1:15" x14ac:dyDescent="0.25">
      <c r="A5" s="1"/>
      <c r="B5" s="1"/>
      <c r="C5" s="1"/>
      <c r="D5" s="1"/>
      <c r="E5" s="1"/>
      <c r="F5" s="1"/>
      <c r="G5" s="1"/>
      <c r="H5" s="1"/>
      <c r="I5" s="1"/>
      <c r="J5" s="1"/>
      <c r="K5" s="304" t="s">
        <v>107</v>
      </c>
      <c r="L5" s="1"/>
      <c r="M5" s="1"/>
      <c r="N5" s="1"/>
      <c r="O5" s="66"/>
    </row>
    <row r="6" spans="1:15" x14ac:dyDescent="0.25">
      <c r="A6" s="1"/>
      <c r="B6" s="1"/>
      <c r="C6" s="1"/>
      <c r="D6" s="1"/>
      <c r="E6" s="1"/>
      <c r="F6" s="1"/>
      <c r="G6" s="1"/>
      <c r="H6" s="1"/>
      <c r="I6" s="1"/>
      <c r="J6" s="1"/>
      <c r="K6" s="304"/>
      <c r="L6" s="1"/>
      <c r="M6" s="1"/>
      <c r="N6" s="1"/>
      <c r="O6" s="64"/>
    </row>
    <row r="7" spans="1:15" x14ac:dyDescent="0.25">
      <c r="A7" s="1"/>
      <c r="B7" s="1"/>
      <c r="C7" s="1"/>
      <c r="D7" s="1"/>
      <c r="E7" s="1"/>
      <c r="F7" s="1"/>
      <c r="G7" s="1"/>
      <c r="H7" s="1"/>
      <c r="I7" s="1"/>
      <c r="J7" s="1"/>
      <c r="K7" s="304" t="s">
        <v>108</v>
      </c>
      <c r="L7" s="1"/>
      <c r="M7" s="1"/>
      <c r="N7" s="1"/>
      <c r="O7" s="66"/>
    </row>
    <row r="8" spans="1:15" x14ac:dyDescent="0.25">
      <c r="A8" s="1"/>
      <c r="B8" s="1"/>
      <c r="C8" s="1"/>
      <c r="D8" s="1"/>
      <c r="E8" s="1"/>
      <c r="F8" s="1"/>
      <c r="G8" s="1"/>
      <c r="H8" s="1"/>
      <c r="I8" s="1"/>
      <c r="J8" s="1"/>
      <c r="K8" s="1"/>
      <c r="L8" s="1"/>
      <c r="M8" s="1"/>
      <c r="N8" s="1"/>
      <c r="O8" s="1"/>
    </row>
    <row r="9" spans="1:15" x14ac:dyDescent="0.25">
      <c r="A9" s="1"/>
      <c r="B9" s="1"/>
      <c r="C9" s="1"/>
      <c r="D9" s="1"/>
      <c r="E9" s="1"/>
      <c r="F9" s="1"/>
      <c r="G9" s="1"/>
      <c r="H9" s="1"/>
      <c r="I9" s="1"/>
      <c r="J9" s="1"/>
      <c r="K9" s="1"/>
      <c r="L9" s="1"/>
      <c r="M9" s="1"/>
      <c r="N9" s="1"/>
      <c r="O9" s="1"/>
    </row>
    <row r="10" spans="1:15" ht="18" x14ac:dyDescent="0.25">
      <c r="A10" s="1"/>
      <c r="B10" s="1"/>
      <c r="C10" s="1114" t="s">
        <v>464</v>
      </c>
      <c r="D10" s="1114"/>
      <c r="E10" s="1114"/>
      <c r="F10" s="1114"/>
      <c r="G10" s="1114"/>
      <c r="H10" s="1114"/>
      <c r="I10" s="1114"/>
      <c r="J10" s="1114"/>
      <c r="K10" s="1114"/>
      <c r="L10" s="1114"/>
      <c r="M10" s="1114"/>
      <c r="N10" s="1114"/>
      <c r="O10" s="1114"/>
    </row>
    <row r="11" spans="1:15" ht="18" x14ac:dyDescent="0.25">
      <c r="A11" s="479"/>
      <c r="B11" s="479"/>
      <c r="C11" s="1250" t="s">
        <v>463</v>
      </c>
      <c r="D11" s="1250"/>
      <c r="E11" s="1250"/>
      <c r="F11" s="1250"/>
      <c r="G11" s="1250"/>
      <c r="H11" s="1250"/>
      <c r="I11" s="1250"/>
      <c r="J11" s="1250"/>
      <c r="K11" s="1250"/>
      <c r="L11" s="1250"/>
      <c r="M11" s="1250"/>
      <c r="N11" s="1250"/>
      <c r="O11" s="1250"/>
    </row>
    <row r="12" spans="1:15" x14ac:dyDescent="0.25">
      <c r="A12" s="479"/>
      <c r="B12" s="479"/>
      <c r="C12" s="479"/>
      <c r="D12" s="479"/>
      <c r="E12" s="479"/>
      <c r="F12" s="479"/>
      <c r="G12" s="479"/>
      <c r="H12" s="479"/>
      <c r="I12" s="1"/>
      <c r="J12" s="479"/>
      <c r="K12" s="479"/>
      <c r="L12" s="479"/>
      <c r="M12" s="479"/>
      <c r="N12" s="479"/>
      <c r="O12" s="479"/>
    </row>
    <row r="13" spans="1:15" x14ac:dyDescent="0.25">
      <c r="A13" s="524"/>
      <c r="B13" s="524"/>
      <c r="C13" s="524"/>
      <c r="D13" s="524"/>
      <c r="E13" s="524"/>
      <c r="F13" s="524"/>
      <c r="G13" s="524"/>
      <c r="H13" s="524"/>
      <c r="I13" s="524"/>
      <c r="J13" s="524"/>
      <c r="K13" s="524"/>
      <c r="L13" s="524"/>
      <c r="M13" s="524"/>
      <c r="N13" s="524"/>
      <c r="O13" s="524"/>
    </row>
    <row r="14" spans="1:15" x14ac:dyDescent="0.25">
      <c r="B14" s="1"/>
      <c r="C14" s="1"/>
      <c r="G14" s="328" t="s">
        <v>349</v>
      </c>
      <c r="H14" s="1251" t="s">
        <v>38</v>
      </c>
      <c r="I14" s="1251"/>
      <c r="J14" s="1251"/>
    </row>
    <row r="15" spans="1:15" x14ac:dyDescent="0.25">
      <c r="A15" s="479"/>
      <c r="B15" s="479"/>
      <c r="C15" s="479"/>
      <c r="D15" s="479"/>
      <c r="E15" s="479"/>
      <c r="F15" s="479"/>
      <c r="G15" s="479"/>
      <c r="H15" s="479"/>
      <c r="I15" s="1"/>
      <c r="J15" s="479"/>
      <c r="K15" s="479"/>
      <c r="L15" s="479"/>
      <c r="M15" s="479"/>
      <c r="N15" s="479"/>
      <c r="O15" s="479"/>
    </row>
    <row r="16" spans="1:15" ht="14.45" customHeight="1" x14ac:dyDescent="0.25">
      <c r="A16" s="1244" t="s">
        <v>462</v>
      </c>
      <c r="B16" s="482"/>
      <c r="C16" s="482"/>
      <c r="D16" s="482"/>
      <c r="E16" s="482"/>
      <c r="F16" s="482"/>
      <c r="G16" s="482"/>
      <c r="H16" s="482"/>
      <c r="I16" s="482"/>
      <c r="J16" s="482"/>
      <c r="K16" s="482"/>
      <c r="L16" s="482"/>
      <c r="M16" s="482"/>
      <c r="N16" s="482"/>
      <c r="O16" s="482"/>
    </row>
    <row r="17" spans="1:15" x14ac:dyDescent="0.25">
      <c r="A17" s="1245"/>
      <c r="B17" s="482"/>
      <c r="C17" s="986" t="s">
        <v>461</v>
      </c>
      <c r="D17" s="482"/>
      <c r="E17" s="1246" t="s">
        <v>460</v>
      </c>
      <c r="F17" s="1246"/>
      <c r="G17" s="1246"/>
      <c r="H17" s="1246"/>
      <c r="I17" s="1246"/>
      <c r="J17" s="522"/>
      <c r="K17" s="986" t="s">
        <v>459</v>
      </c>
      <c r="L17" s="521"/>
      <c r="M17" s="482"/>
      <c r="N17" s="482"/>
      <c r="O17" s="986" t="s">
        <v>458</v>
      </c>
    </row>
    <row r="18" spans="1:15" x14ac:dyDescent="0.25">
      <c r="A18" s="520"/>
      <c r="B18" s="482"/>
      <c r="C18" s="482"/>
      <c r="D18" s="482"/>
      <c r="E18" s="482"/>
      <c r="F18" s="482"/>
      <c r="G18" s="482"/>
      <c r="H18" s="482"/>
      <c r="I18" s="517"/>
      <c r="J18" s="517"/>
      <c r="K18" s="482"/>
      <c r="L18" s="482"/>
      <c r="M18" s="482"/>
      <c r="N18" s="482"/>
      <c r="O18" s="482"/>
    </row>
    <row r="19" spans="1:15" x14ac:dyDescent="0.25">
      <c r="A19" s="483"/>
      <c r="B19" s="482"/>
      <c r="C19" s="482"/>
      <c r="D19" s="482"/>
      <c r="E19" s="519" t="s">
        <v>457</v>
      </c>
      <c r="F19" s="518"/>
      <c r="G19" s="518"/>
      <c r="H19" s="518"/>
      <c r="I19" s="519" t="s">
        <v>456</v>
      </c>
      <c r="J19" s="482"/>
      <c r="K19" s="519" t="s">
        <v>457</v>
      </c>
      <c r="L19" s="518"/>
      <c r="M19" s="482"/>
      <c r="N19" s="482"/>
      <c r="O19" s="517" t="s">
        <v>456</v>
      </c>
    </row>
    <row r="20" spans="1:15" x14ac:dyDescent="0.25">
      <c r="A20" s="483"/>
      <c r="B20" s="482"/>
      <c r="C20" s="490" t="s">
        <v>455</v>
      </c>
      <c r="D20" s="482"/>
      <c r="E20" s="482"/>
      <c r="F20" s="482"/>
      <c r="G20" s="482"/>
      <c r="H20" s="482"/>
      <c r="I20" s="482"/>
      <c r="J20" s="482"/>
      <c r="K20" s="482"/>
      <c r="L20" s="482"/>
      <c r="M20" s="482"/>
      <c r="N20" s="482"/>
      <c r="O20" s="482"/>
    </row>
    <row r="21" spans="1:15" x14ac:dyDescent="0.25">
      <c r="A21" s="483">
        <v>1</v>
      </c>
      <c r="B21" s="482"/>
      <c r="C21" s="514" t="s">
        <v>454</v>
      </c>
      <c r="D21" s="482"/>
      <c r="E21" s="516">
        <v>0.56000000000000005</v>
      </c>
      <c r="F21" s="494"/>
      <c r="G21" s="500"/>
      <c r="H21" s="499"/>
      <c r="I21" s="515">
        <f>$I$30*E21</f>
        <v>55589238.880000003</v>
      </c>
      <c r="J21" s="482"/>
      <c r="K21" s="516">
        <v>5.1499999999999997E-2</v>
      </c>
      <c r="L21" s="494"/>
      <c r="M21" s="500"/>
      <c r="N21" s="499"/>
      <c r="O21" s="515">
        <f>K21*I21</f>
        <v>2862845.8023199998</v>
      </c>
    </row>
    <row r="22" spans="1:15" x14ac:dyDescent="0.25">
      <c r="A22" s="483">
        <v>2</v>
      </c>
      <c r="B22" s="482"/>
      <c r="C22" s="514" t="s">
        <v>453</v>
      </c>
      <c r="D22" s="482"/>
      <c r="E22" s="512">
        <v>0.04</v>
      </c>
      <c r="F22" s="494"/>
      <c r="G22" s="513" t="s">
        <v>447</v>
      </c>
      <c r="H22" s="513"/>
      <c r="I22" s="511">
        <f>$I$30*E22</f>
        <v>3970659.92</v>
      </c>
      <c r="J22" s="482"/>
      <c r="K22" s="512">
        <v>2.1100000000000001E-2</v>
      </c>
      <c r="L22" s="494"/>
      <c r="M22" s="500"/>
      <c r="N22" s="499"/>
      <c r="O22" s="511">
        <f>K22*I22</f>
        <v>83780.924312000003</v>
      </c>
    </row>
    <row r="23" spans="1:15" ht="15.75" thickBot="1" x14ac:dyDescent="0.3">
      <c r="A23" s="483">
        <v>3</v>
      </c>
      <c r="B23" s="482"/>
      <c r="C23" s="483" t="s">
        <v>452</v>
      </c>
      <c r="D23" s="482"/>
      <c r="E23" s="497">
        <f>SUM(E21:E22)</f>
        <v>0.60000000000000009</v>
      </c>
      <c r="F23" s="496"/>
      <c r="G23" s="497"/>
      <c r="H23" s="496"/>
      <c r="I23" s="493">
        <f>SUM(I21:I22)</f>
        <v>59559898.800000004</v>
      </c>
      <c r="J23" s="482"/>
      <c r="K23" s="495">
        <f>IF(E23=0,0,SUMPRODUCT(E21:E22,K21:K22)/E23)</f>
        <v>4.9473333333333327E-2</v>
      </c>
      <c r="L23" s="494"/>
      <c r="M23" s="510"/>
      <c r="N23" s="492"/>
      <c r="O23" s="493">
        <f>SUM(O21:O22)</f>
        <v>2946626.7266319999</v>
      </c>
    </row>
    <row r="24" spans="1:15" ht="15.75" thickTop="1" x14ac:dyDescent="0.25">
      <c r="A24" s="483"/>
      <c r="B24" s="482"/>
      <c r="C24" s="482"/>
      <c r="D24" s="482"/>
      <c r="E24" s="509"/>
      <c r="F24" s="508"/>
      <c r="G24" s="509"/>
      <c r="H24" s="508"/>
      <c r="I24" s="491"/>
      <c r="J24" s="482"/>
      <c r="K24" s="485"/>
      <c r="L24" s="494"/>
      <c r="M24" s="492"/>
      <c r="N24" s="492"/>
      <c r="O24" s="491"/>
    </row>
    <row r="25" spans="1:15" x14ac:dyDescent="0.25">
      <c r="A25" s="483"/>
      <c r="B25" s="482"/>
      <c r="C25" s="490" t="s">
        <v>451</v>
      </c>
      <c r="D25" s="482"/>
      <c r="E25" s="509"/>
      <c r="F25" s="508"/>
      <c r="G25" s="509"/>
      <c r="H25" s="508"/>
      <c r="I25" s="491"/>
      <c r="J25" s="482"/>
      <c r="K25" s="485"/>
      <c r="L25" s="494"/>
      <c r="M25" s="492"/>
      <c r="N25" s="492"/>
      <c r="O25" s="491"/>
    </row>
    <row r="26" spans="1:15" x14ac:dyDescent="0.25">
      <c r="A26" s="505">
        <v>4</v>
      </c>
      <c r="B26" s="503"/>
      <c r="C26" s="504" t="s">
        <v>450</v>
      </c>
      <c r="D26" s="503"/>
      <c r="E26" s="507">
        <v>0.4</v>
      </c>
      <c r="F26" s="501"/>
      <c r="G26" s="500"/>
      <c r="H26" s="499"/>
      <c r="I26" s="506">
        <f>$I$30*E26</f>
        <v>39706599.200000003</v>
      </c>
      <c r="J26" s="503"/>
      <c r="K26" s="507">
        <v>9.3600000000000003E-2</v>
      </c>
      <c r="L26" s="501"/>
      <c r="M26" s="500"/>
      <c r="N26" s="499"/>
      <c r="O26" s="506">
        <f>K26*I26</f>
        <v>3716537.6851200005</v>
      </c>
    </row>
    <row r="27" spans="1:15" x14ac:dyDescent="0.25">
      <c r="A27" s="505">
        <v>5</v>
      </c>
      <c r="B27" s="503"/>
      <c r="C27" s="504" t="s">
        <v>449</v>
      </c>
      <c r="D27" s="503"/>
      <c r="E27" s="502">
        <v>0</v>
      </c>
      <c r="F27" s="501"/>
      <c r="G27" s="500"/>
      <c r="H27" s="499"/>
      <c r="I27" s="498">
        <f>$I$30*E27</f>
        <v>0</v>
      </c>
      <c r="J27" s="503"/>
      <c r="K27" s="502">
        <v>0</v>
      </c>
      <c r="L27" s="501"/>
      <c r="M27" s="500"/>
      <c r="N27" s="499"/>
      <c r="O27" s="498">
        <f>K27*I27</f>
        <v>0</v>
      </c>
    </row>
    <row r="28" spans="1:15" ht="15.75" thickBot="1" x14ac:dyDescent="0.3">
      <c r="A28" s="483">
        <v>6</v>
      </c>
      <c r="B28" s="482"/>
      <c r="C28" s="483" t="s">
        <v>448</v>
      </c>
      <c r="D28" s="482"/>
      <c r="E28" s="497">
        <f>SUM(E26:E27)</f>
        <v>0.4</v>
      </c>
      <c r="F28" s="497"/>
      <c r="G28" s="497"/>
      <c r="H28" s="496"/>
      <c r="I28" s="493">
        <f>SUM(I26:I27)</f>
        <v>39706599.200000003</v>
      </c>
      <c r="J28" s="482"/>
      <c r="K28" s="495">
        <f>IF(E28=0,0,SUMPRODUCT(E26:E27,K26:K27)/E28)</f>
        <v>9.3600000000000003E-2</v>
      </c>
      <c r="L28" s="494"/>
      <c r="M28" s="492"/>
      <c r="N28" s="492"/>
      <c r="O28" s="493">
        <f>SUM(O26:O27)</f>
        <v>3716537.6851200005</v>
      </c>
    </row>
    <row r="29" spans="1:15" ht="15.75" thickTop="1" x14ac:dyDescent="0.25">
      <c r="A29" s="483"/>
      <c r="B29" s="482"/>
      <c r="C29" s="482"/>
      <c r="D29" s="482"/>
      <c r="E29" s="482"/>
      <c r="F29" s="482"/>
      <c r="G29" s="482"/>
      <c r="H29" s="482"/>
      <c r="I29" s="491"/>
      <c r="J29" s="482"/>
      <c r="K29" s="485"/>
      <c r="L29" s="485"/>
      <c r="M29" s="492"/>
      <c r="N29" s="492"/>
      <c r="O29" s="491"/>
    </row>
    <row r="30" spans="1:15" ht="15.75" thickBot="1" x14ac:dyDescent="0.3">
      <c r="A30" s="483">
        <v>7</v>
      </c>
      <c r="B30" s="482"/>
      <c r="C30" s="490" t="s">
        <v>102</v>
      </c>
      <c r="D30" s="482"/>
      <c r="E30" s="489">
        <v>1</v>
      </c>
      <c r="F30" s="489"/>
      <c r="G30" s="488"/>
      <c r="H30" s="488"/>
      <c r="I30" s="523">
        <v>99266498</v>
      </c>
      <c r="J30" s="482"/>
      <c r="K30" s="486">
        <f>(K23*E23)+(K28*E28)</f>
        <v>6.7124000000000003E-2</v>
      </c>
      <c r="L30" s="485"/>
      <c r="M30" s="482"/>
      <c r="N30" s="482"/>
      <c r="O30" s="484">
        <f>O23+O28</f>
        <v>6663164.4117520005</v>
      </c>
    </row>
    <row r="31" spans="1:15" ht="15.75" thickTop="1" x14ac:dyDescent="0.25">
      <c r="A31" s="483"/>
      <c r="B31" s="482"/>
      <c r="C31" s="482"/>
      <c r="D31" s="482"/>
      <c r="E31" s="482"/>
      <c r="F31" s="482"/>
      <c r="G31" s="482"/>
      <c r="H31" s="482"/>
      <c r="I31" s="482"/>
      <c r="J31" s="482"/>
      <c r="K31" s="482"/>
      <c r="L31" s="482"/>
      <c r="M31" s="482"/>
      <c r="N31" s="482"/>
      <c r="O31" s="482"/>
    </row>
    <row r="32" spans="1:15" x14ac:dyDescent="0.25">
      <c r="B32" s="1"/>
      <c r="C32" s="1"/>
      <c r="G32" s="328" t="s">
        <v>349</v>
      </c>
      <c r="H32" s="1249" t="s">
        <v>350</v>
      </c>
      <c r="I32" s="1249"/>
      <c r="J32" s="1249"/>
    </row>
    <row r="33" spans="1:15" x14ac:dyDescent="0.25">
      <c r="A33" s="479"/>
      <c r="B33" s="479"/>
      <c r="C33" s="479"/>
      <c r="D33" s="479"/>
      <c r="E33" s="479"/>
      <c r="F33" s="479"/>
      <c r="G33" s="479"/>
      <c r="H33" s="479"/>
      <c r="I33" s="1"/>
      <c r="J33" s="479"/>
      <c r="K33" s="479"/>
      <c r="L33" s="479"/>
      <c r="M33" s="479"/>
      <c r="N33" s="479"/>
      <c r="O33" s="479"/>
    </row>
    <row r="34" spans="1:15" ht="14.45" customHeight="1" x14ac:dyDescent="0.25">
      <c r="A34" s="1244" t="s">
        <v>462</v>
      </c>
      <c r="B34" s="482"/>
      <c r="C34" s="482"/>
      <c r="D34" s="482"/>
      <c r="E34" s="482"/>
      <c r="F34" s="482"/>
      <c r="G34" s="482"/>
      <c r="H34" s="482"/>
      <c r="I34" s="482"/>
      <c r="J34" s="482"/>
      <c r="K34" s="482"/>
      <c r="L34" s="482"/>
      <c r="M34" s="482"/>
      <c r="N34" s="482"/>
      <c r="O34" s="482"/>
    </row>
    <row r="35" spans="1:15" x14ac:dyDescent="0.25">
      <c r="A35" s="1245"/>
      <c r="B35" s="482"/>
      <c r="C35" s="986" t="s">
        <v>461</v>
      </c>
      <c r="D35" s="482"/>
      <c r="E35" s="1246" t="s">
        <v>460</v>
      </c>
      <c r="F35" s="1246"/>
      <c r="G35" s="1246"/>
      <c r="H35" s="1246"/>
      <c r="I35" s="1246"/>
      <c r="J35" s="522"/>
      <c r="K35" s="986" t="s">
        <v>459</v>
      </c>
      <c r="L35" s="521"/>
      <c r="M35" s="482"/>
      <c r="N35" s="482"/>
      <c r="O35" s="986" t="s">
        <v>458</v>
      </c>
    </row>
    <row r="36" spans="1:15" x14ac:dyDescent="0.25">
      <c r="A36" s="520"/>
      <c r="B36" s="482"/>
      <c r="C36" s="482"/>
      <c r="D36" s="482"/>
      <c r="E36" s="482"/>
      <c r="F36" s="482"/>
      <c r="G36" s="482"/>
      <c r="H36" s="482"/>
      <c r="I36" s="517"/>
      <c r="J36" s="517"/>
      <c r="K36" s="482"/>
      <c r="L36" s="482"/>
      <c r="M36" s="482"/>
      <c r="N36" s="482"/>
      <c r="O36" s="482"/>
    </row>
    <row r="37" spans="1:15" x14ac:dyDescent="0.25">
      <c r="A37" s="483"/>
      <c r="B37" s="482"/>
      <c r="C37" s="482"/>
      <c r="D37" s="482"/>
      <c r="E37" s="519" t="s">
        <v>457</v>
      </c>
      <c r="F37" s="518"/>
      <c r="G37" s="518"/>
      <c r="H37" s="518"/>
      <c r="I37" s="519" t="s">
        <v>456</v>
      </c>
      <c r="J37" s="482"/>
      <c r="K37" s="519" t="s">
        <v>457</v>
      </c>
      <c r="L37" s="518"/>
      <c r="M37" s="482"/>
      <c r="N37" s="482"/>
      <c r="O37" s="517" t="s">
        <v>456</v>
      </c>
    </row>
    <row r="38" spans="1:15" x14ac:dyDescent="0.25">
      <c r="A38" s="483"/>
      <c r="B38" s="482"/>
      <c r="C38" s="490" t="s">
        <v>455</v>
      </c>
      <c r="D38" s="482"/>
      <c r="E38" s="482"/>
      <c r="F38" s="482"/>
      <c r="G38" s="482"/>
      <c r="H38" s="482"/>
      <c r="I38" s="482"/>
      <c r="J38" s="482"/>
      <c r="K38" s="482"/>
      <c r="L38" s="482"/>
      <c r="M38" s="482"/>
      <c r="N38" s="482"/>
      <c r="O38" s="482"/>
    </row>
    <row r="39" spans="1:15" x14ac:dyDescent="0.25">
      <c r="A39" s="483">
        <v>1</v>
      </c>
      <c r="B39" s="482"/>
      <c r="C39" s="514" t="s">
        <v>454</v>
      </c>
      <c r="D39" s="482"/>
      <c r="E39" s="516">
        <v>0.56000000000000005</v>
      </c>
      <c r="F39" s="494"/>
      <c r="G39" s="500"/>
      <c r="H39" s="499"/>
      <c r="I39" s="515">
        <f>$I$48*E39</f>
        <v>43023255.520000003</v>
      </c>
      <c r="J39" s="482"/>
      <c r="K39" s="516">
        <v>5.8700000000000002E-2</v>
      </c>
      <c r="L39" s="494"/>
      <c r="M39" s="500"/>
      <c r="N39" s="499"/>
      <c r="O39" s="515">
        <f>K39*I39</f>
        <v>2525465.0990240001</v>
      </c>
    </row>
    <row r="40" spans="1:15" x14ac:dyDescent="0.25">
      <c r="A40" s="483">
        <v>2</v>
      </c>
      <c r="B40" s="482"/>
      <c r="C40" s="514" t="s">
        <v>453</v>
      </c>
      <c r="D40" s="482"/>
      <c r="E40" s="512">
        <v>0.04</v>
      </c>
      <c r="F40" s="494"/>
      <c r="G40" s="513" t="s">
        <v>447</v>
      </c>
      <c r="H40" s="513"/>
      <c r="I40" s="511">
        <f>$I$48*E40</f>
        <v>3073089.68</v>
      </c>
      <c r="J40" s="482"/>
      <c r="K40" s="512">
        <v>2.07E-2</v>
      </c>
      <c r="L40" s="494"/>
      <c r="M40" s="500"/>
      <c r="N40" s="499"/>
      <c r="O40" s="511">
        <f>K40*I40</f>
        <v>63612.956376000002</v>
      </c>
    </row>
    <row r="41" spans="1:15" ht="15.75" thickBot="1" x14ac:dyDescent="0.3">
      <c r="A41" s="483">
        <v>3</v>
      </c>
      <c r="B41" s="482"/>
      <c r="C41" s="483" t="s">
        <v>452</v>
      </c>
      <c r="D41" s="482"/>
      <c r="E41" s="497">
        <f>SUM(E39:E40)</f>
        <v>0.60000000000000009</v>
      </c>
      <c r="F41" s="496"/>
      <c r="G41" s="497"/>
      <c r="H41" s="496"/>
      <c r="I41" s="493">
        <f>SUM(I39:I40)</f>
        <v>46096345.200000003</v>
      </c>
      <c r="J41" s="482"/>
      <c r="K41" s="495">
        <f>IF(E41=0,0,SUMPRODUCT(E39:E40,K39:K40)/E41)</f>
        <v>5.616666666666667E-2</v>
      </c>
      <c r="L41" s="494"/>
      <c r="M41" s="510"/>
      <c r="N41" s="492"/>
      <c r="O41" s="493">
        <f>SUM(O39:O40)</f>
        <v>2589078.0554</v>
      </c>
    </row>
    <row r="42" spans="1:15" ht="15.75" thickTop="1" x14ac:dyDescent="0.25">
      <c r="A42" s="483"/>
      <c r="B42" s="482"/>
      <c r="C42" s="482"/>
      <c r="D42" s="482"/>
      <c r="E42" s="509"/>
      <c r="F42" s="508"/>
      <c r="G42" s="509"/>
      <c r="H42" s="508"/>
      <c r="I42" s="491"/>
      <c r="J42" s="482"/>
      <c r="K42" s="485"/>
      <c r="L42" s="494"/>
      <c r="M42" s="492"/>
      <c r="N42" s="492"/>
      <c r="O42" s="491"/>
    </row>
    <row r="43" spans="1:15" x14ac:dyDescent="0.25">
      <c r="A43" s="483"/>
      <c r="B43" s="482"/>
      <c r="C43" s="490" t="s">
        <v>451</v>
      </c>
      <c r="D43" s="482"/>
      <c r="E43" s="509"/>
      <c r="F43" s="508"/>
      <c r="G43" s="509"/>
      <c r="H43" s="508"/>
      <c r="I43" s="491"/>
      <c r="J43" s="482"/>
      <c r="K43" s="485"/>
      <c r="L43" s="494"/>
      <c r="M43" s="492"/>
      <c r="N43" s="492"/>
      <c r="O43" s="491"/>
    </row>
    <row r="44" spans="1:15" x14ac:dyDescent="0.25">
      <c r="A44" s="505">
        <v>4</v>
      </c>
      <c r="B44" s="503"/>
      <c r="C44" s="504" t="s">
        <v>450</v>
      </c>
      <c r="D44" s="503"/>
      <c r="E44" s="507">
        <v>0.4</v>
      </c>
      <c r="F44" s="501"/>
      <c r="G44" s="500"/>
      <c r="H44" s="499"/>
      <c r="I44" s="506">
        <f>$I$48*E44</f>
        <v>30730896.800000001</v>
      </c>
      <c r="J44" s="503"/>
      <c r="K44" s="507">
        <v>9.8500000000000004E-2</v>
      </c>
      <c r="L44" s="501"/>
      <c r="M44" s="500"/>
      <c r="N44" s="499"/>
      <c r="O44" s="506">
        <f>K44*I44</f>
        <v>3026993.3348000003</v>
      </c>
    </row>
    <row r="45" spans="1:15" x14ac:dyDescent="0.25">
      <c r="A45" s="505">
        <v>5</v>
      </c>
      <c r="B45" s="503"/>
      <c r="C45" s="504" t="s">
        <v>449</v>
      </c>
      <c r="D45" s="503"/>
      <c r="E45" s="502">
        <v>0</v>
      </c>
      <c r="F45" s="501"/>
      <c r="G45" s="500"/>
      <c r="H45" s="499"/>
      <c r="I45" s="498">
        <f>$I$30*E45</f>
        <v>0</v>
      </c>
      <c r="J45" s="503"/>
      <c r="K45" s="502"/>
      <c r="L45" s="501"/>
      <c r="M45" s="500"/>
      <c r="N45" s="499"/>
      <c r="O45" s="498">
        <f>K45*I45</f>
        <v>0</v>
      </c>
    </row>
    <row r="46" spans="1:15" ht="15.75" thickBot="1" x14ac:dyDescent="0.3">
      <c r="A46" s="483">
        <v>6</v>
      </c>
      <c r="B46" s="482"/>
      <c r="C46" s="483" t="s">
        <v>448</v>
      </c>
      <c r="D46" s="482"/>
      <c r="E46" s="497">
        <f>SUM(E44:E45)</f>
        <v>0.4</v>
      </c>
      <c r="F46" s="497"/>
      <c r="G46" s="497"/>
      <c r="H46" s="496"/>
      <c r="I46" s="493">
        <f>SUM(I44:I45)</f>
        <v>30730896.800000001</v>
      </c>
      <c r="J46" s="482"/>
      <c r="K46" s="495">
        <f>IF(E46=0,0,SUMPRODUCT(E44:E45,K44:K45)/E46)</f>
        <v>9.8500000000000004E-2</v>
      </c>
      <c r="L46" s="494"/>
      <c r="M46" s="492"/>
      <c r="N46" s="492"/>
      <c r="O46" s="493">
        <f>SUM(O44:O45)</f>
        <v>3026993.3348000003</v>
      </c>
    </row>
    <row r="47" spans="1:15" ht="15.75" thickTop="1" x14ac:dyDescent="0.25">
      <c r="A47" s="483"/>
      <c r="B47" s="482"/>
      <c r="C47" s="482"/>
      <c r="D47" s="482"/>
      <c r="E47" s="482"/>
      <c r="F47" s="482"/>
      <c r="G47" s="482"/>
      <c r="H47" s="482"/>
      <c r="I47" s="491"/>
      <c r="J47" s="482"/>
      <c r="K47" s="485"/>
      <c r="L47" s="485"/>
      <c r="M47" s="492"/>
      <c r="N47" s="492"/>
      <c r="O47" s="491"/>
    </row>
    <row r="48" spans="1:15" ht="15.75" thickBot="1" x14ac:dyDescent="0.3">
      <c r="A48" s="483">
        <v>7</v>
      </c>
      <c r="B48" s="482"/>
      <c r="C48" s="490" t="s">
        <v>102</v>
      </c>
      <c r="D48" s="482"/>
      <c r="E48" s="489">
        <v>1</v>
      </c>
      <c r="F48" s="489"/>
      <c r="G48" s="488"/>
      <c r="H48" s="488"/>
      <c r="I48" s="487">
        <v>76827242</v>
      </c>
      <c r="J48" s="482"/>
      <c r="K48" s="486">
        <f>(K41*E41)+(K46*E46)</f>
        <v>7.3100000000000012E-2</v>
      </c>
      <c r="L48" s="485"/>
      <c r="M48" s="482"/>
      <c r="N48" s="482"/>
      <c r="O48" s="484">
        <f>O41+O46</f>
        <v>5616071.3902000003</v>
      </c>
    </row>
    <row r="49" spans="1:15" ht="15.75" thickTop="1" x14ac:dyDescent="0.25">
      <c r="A49" s="483"/>
      <c r="B49" s="482"/>
      <c r="C49" s="482"/>
      <c r="D49" s="482"/>
      <c r="E49" s="482"/>
      <c r="F49" s="482"/>
      <c r="G49" s="482"/>
      <c r="H49" s="482"/>
      <c r="I49" s="482"/>
      <c r="J49" s="482"/>
      <c r="K49" s="482"/>
      <c r="L49" s="482"/>
      <c r="M49" s="482"/>
      <c r="N49" s="482"/>
      <c r="O49" s="482"/>
    </row>
    <row r="50" spans="1:15" x14ac:dyDescent="0.25">
      <c r="A50" s="483"/>
      <c r="B50" s="482"/>
      <c r="C50" s="482"/>
      <c r="D50" s="482"/>
      <c r="E50" s="482"/>
      <c r="F50" s="482"/>
      <c r="G50" s="482"/>
      <c r="H50" s="482"/>
      <c r="I50" s="482"/>
      <c r="J50" s="482"/>
      <c r="K50" s="482"/>
      <c r="L50" s="482"/>
      <c r="M50" s="482"/>
      <c r="N50" s="482"/>
      <c r="O50" s="482"/>
    </row>
    <row r="51" spans="1:15" x14ac:dyDescent="0.25">
      <c r="A51" s="1247" t="s">
        <v>110</v>
      </c>
      <c r="B51" s="1247"/>
      <c r="C51" s="1247"/>
      <c r="D51" s="1247"/>
      <c r="E51" s="1247"/>
      <c r="F51" s="1247"/>
      <c r="G51" s="1247"/>
      <c r="H51" s="1247"/>
      <c r="I51" s="1247"/>
      <c r="J51" s="1247"/>
      <c r="K51" s="1247"/>
      <c r="L51" s="1247"/>
      <c r="M51" s="1247"/>
      <c r="N51" s="1247"/>
      <c r="O51" s="1247"/>
    </row>
    <row r="52" spans="1:15" x14ac:dyDescent="0.25">
      <c r="A52" s="481" t="s">
        <v>447</v>
      </c>
      <c r="B52" s="479"/>
      <c r="C52" s="1248" t="s">
        <v>446</v>
      </c>
      <c r="D52" s="1248"/>
      <c r="E52" s="1248"/>
      <c r="F52" s="1248"/>
      <c r="G52" s="1248"/>
      <c r="H52" s="1248"/>
      <c r="I52" s="1248"/>
      <c r="J52" s="1248"/>
      <c r="K52" s="1248"/>
      <c r="L52" s="1248"/>
      <c r="M52" s="1248"/>
      <c r="N52" s="1248"/>
      <c r="O52" s="1248"/>
    </row>
    <row r="53" spans="1:15" x14ac:dyDescent="0.25">
      <c r="A53" s="480"/>
      <c r="B53" s="479"/>
      <c r="C53" s="1243"/>
      <c r="D53" s="1243"/>
      <c r="E53" s="1243"/>
      <c r="F53" s="1243"/>
      <c r="G53" s="1243"/>
      <c r="H53" s="1243"/>
      <c r="I53" s="1243"/>
      <c r="J53" s="1243"/>
      <c r="K53" s="1243"/>
      <c r="L53" s="1243"/>
      <c r="M53" s="1243"/>
      <c r="N53" s="1243"/>
      <c r="O53" s="1243"/>
    </row>
    <row r="54" spans="1:15" x14ac:dyDescent="0.25">
      <c r="A54" s="480"/>
      <c r="B54" s="479"/>
      <c r="C54" s="1243"/>
      <c r="D54" s="1243"/>
      <c r="E54" s="1243"/>
      <c r="F54" s="1243"/>
      <c r="G54" s="1243"/>
      <c r="H54" s="1243"/>
      <c r="I54" s="1243"/>
      <c r="J54" s="1243"/>
      <c r="K54" s="1243"/>
      <c r="L54" s="1243"/>
      <c r="M54" s="1243"/>
      <c r="N54" s="1243"/>
      <c r="O54" s="1243"/>
    </row>
    <row r="55" spans="1:15" x14ac:dyDescent="0.25">
      <c r="A55" s="480"/>
      <c r="B55" s="479"/>
      <c r="C55" s="1243"/>
      <c r="D55" s="1243"/>
      <c r="E55" s="1243"/>
      <c r="F55" s="1243"/>
      <c r="G55" s="1243"/>
      <c r="H55" s="1243"/>
      <c r="I55" s="1243"/>
      <c r="J55" s="1243"/>
      <c r="K55" s="1243"/>
      <c r="L55" s="1243"/>
      <c r="M55" s="1243"/>
      <c r="N55" s="1243"/>
      <c r="O55" s="1243"/>
    </row>
    <row r="56" spans="1:15" x14ac:dyDescent="0.25">
      <c r="A56" s="480"/>
      <c r="B56" s="479"/>
      <c r="C56" s="1243"/>
      <c r="D56" s="1243"/>
      <c r="E56" s="1243"/>
      <c r="F56" s="1243"/>
      <c r="G56" s="1243"/>
      <c r="H56" s="1243"/>
      <c r="I56" s="1243"/>
      <c r="J56" s="1243"/>
      <c r="K56" s="1243"/>
      <c r="L56" s="1243"/>
      <c r="M56" s="1243"/>
      <c r="N56" s="1243"/>
      <c r="O56" s="1243"/>
    </row>
    <row r="57" spans="1:15" x14ac:dyDescent="0.25">
      <c r="A57" s="480"/>
      <c r="B57" s="479"/>
      <c r="C57" s="1243"/>
      <c r="D57" s="1243"/>
      <c r="E57" s="1243"/>
      <c r="F57" s="1243"/>
      <c r="G57" s="1243"/>
      <c r="H57" s="1243"/>
      <c r="I57" s="1243"/>
      <c r="J57" s="1243"/>
      <c r="K57" s="1243"/>
      <c r="L57" s="1243"/>
      <c r="M57" s="1243"/>
      <c r="N57" s="1243"/>
      <c r="O57" s="1243"/>
    </row>
    <row r="58" spans="1:15" x14ac:dyDescent="0.25">
      <c r="A58" s="480"/>
      <c r="B58" s="479"/>
      <c r="C58" s="1243"/>
      <c r="D58" s="1243"/>
      <c r="E58" s="1243"/>
      <c r="F58" s="1243"/>
      <c r="G58" s="1243"/>
      <c r="H58" s="1243"/>
      <c r="I58" s="1243"/>
      <c r="J58" s="1243"/>
      <c r="K58" s="1243"/>
      <c r="L58" s="1243"/>
      <c r="M58" s="1243"/>
      <c r="N58" s="1243"/>
      <c r="O58" s="1243"/>
    </row>
    <row r="59" spans="1:15" x14ac:dyDescent="0.25">
      <c r="A59" s="1"/>
      <c r="B59" s="1"/>
      <c r="C59" s="1"/>
      <c r="D59" s="1"/>
      <c r="E59" s="1"/>
      <c r="F59" s="1"/>
      <c r="G59" s="1"/>
      <c r="H59" s="1"/>
      <c r="I59" s="1"/>
      <c r="J59" s="1"/>
      <c r="K59" s="1"/>
      <c r="L59" s="1"/>
      <c r="M59" s="1"/>
      <c r="N59" s="1"/>
      <c r="O59" s="1"/>
    </row>
    <row r="60" spans="1:15" x14ac:dyDescent="0.25">
      <c r="A60" s="1"/>
      <c r="B60" s="1"/>
      <c r="C60" s="1"/>
      <c r="D60" s="1"/>
      <c r="E60" s="1"/>
      <c r="F60" s="1"/>
      <c r="G60" s="1"/>
      <c r="H60" s="1"/>
      <c r="I60" s="1"/>
      <c r="J60" s="1"/>
      <c r="K60" s="1"/>
      <c r="L60" s="1"/>
      <c r="M60" s="1"/>
      <c r="N60" s="1"/>
      <c r="O60" s="1"/>
    </row>
  </sheetData>
  <mergeCells count="16">
    <mergeCell ref="H32:J32"/>
    <mergeCell ref="C10:O10"/>
    <mergeCell ref="C11:O11"/>
    <mergeCell ref="H14:J14"/>
    <mergeCell ref="A16:A17"/>
    <mergeCell ref="E17:I17"/>
    <mergeCell ref="C55:O55"/>
    <mergeCell ref="C56:O56"/>
    <mergeCell ref="C57:O57"/>
    <mergeCell ref="C58:O58"/>
    <mergeCell ref="A34:A35"/>
    <mergeCell ref="E35:I35"/>
    <mergeCell ref="A51:O51"/>
    <mergeCell ref="C52:O52"/>
    <mergeCell ref="C53:O53"/>
    <mergeCell ref="C54:O54"/>
  </mergeCells>
  <dataValidations count="1">
    <dataValidation allowBlank="1" showInputMessage="1" showErrorMessage="1" promptTitle="Date Format" prompt="E.g:  &quot;August 1, 2011&quot;" sqref="O7"/>
  </dataValidations>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1"/>
  <sheetViews>
    <sheetView showGridLines="0" topLeftCell="A13" workbookViewId="0">
      <selection activeCell="T35" sqref="T35"/>
    </sheetView>
  </sheetViews>
  <sheetFormatPr defaultRowHeight="15" x14ac:dyDescent="0.25"/>
  <cols>
    <col min="1" max="1" width="28.140625" customWidth="1"/>
    <col min="2" max="16" width="9.140625" customWidth="1"/>
  </cols>
  <sheetData>
    <row r="1" spans="1:21" ht="12.75" customHeight="1" x14ac:dyDescent="0.25">
      <c r="S1" s="63" t="s">
        <v>103</v>
      </c>
      <c r="U1" s="57" t="s">
        <v>465</v>
      </c>
    </row>
    <row r="2" spans="1:21" ht="12.75" customHeight="1" x14ac:dyDescent="0.25">
      <c r="S2" s="63" t="s">
        <v>104</v>
      </c>
      <c r="U2" s="65">
        <v>2</v>
      </c>
    </row>
    <row r="3" spans="1:21" ht="12.75" customHeight="1" x14ac:dyDescent="0.25">
      <c r="S3" s="63" t="s">
        <v>105</v>
      </c>
      <c r="U3" s="65">
        <v>3</v>
      </c>
    </row>
    <row r="4" spans="1:21" ht="12.75" customHeight="1" x14ac:dyDescent="0.25">
      <c r="S4" s="63" t="s">
        <v>106</v>
      </c>
      <c r="U4" s="65">
        <v>1</v>
      </c>
    </row>
    <row r="5" spans="1:21" ht="12.75" customHeight="1" x14ac:dyDescent="0.25">
      <c r="S5" s="63" t="s">
        <v>742</v>
      </c>
      <c r="U5" s="935" t="s">
        <v>744</v>
      </c>
    </row>
    <row r="6" spans="1:21" ht="12.75" customHeight="1" x14ac:dyDescent="0.25">
      <c r="S6" s="63" t="s">
        <v>107</v>
      </c>
      <c r="U6" s="66"/>
    </row>
    <row r="7" spans="1:21" ht="12.75" customHeight="1" x14ac:dyDescent="0.25">
      <c r="S7" s="63"/>
      <c r="U7" s="64"/>
    </row>
    <row r="8" spans="1:21" ht="12.75" customHeight="1" x14ac:dyDescent="0.25">
      <c r="S8" s="63" t="s">
        <v>108</v>
      </c>
      <c r="U8" s="525">
        <v>41771</v>
      </c>
    </row>
    <row r="10" spans="1:21" ht="18" x14ac:dyDescent="0.25">
      <c r="A10" s="1064" t="s">
        <v>111</v>
      </c>
      <c r="B10" s="1064"/>
      <c r="C10" s="1064"/>
      <c r="D10" s="1064"/>
      <c r="E10" s="1064"/>
      <c r="F10" s="1064"/>
      <c r="G10" s="1064"/>
      <c r="H10" s="1064"/>
      <c r="I10" s="22"/>
    </row>
    <row r="11" spans="1:21" ht="36.75" customHeight="1" x14ac:dyDescent="0.25">
      <c r="A11" s="1067" t="s">
        <v>112</v>
      </c>
      <c r="B11" s="1068"/>
      <c r="C11" s="1068"/>
      <c r="D11" s="1068"/>
      <c r="E11" s="1068"/>
      <c r="F11" s="1068"/>
      <c r="G11" s="1068"/>
      <c r="H11" s="1068"/>
      <c r="I11" s="22"/>
    </row>
    <row r="13" spans="1:21" ht="16.5" thickBot="1" x14ac:dyDescent="0.3">
      <c r="A13" s="67" t="s">
        <v>113</v>
      </c>
      <c r="B13" s="68">
        <v>2015</v>
      </c>
    </row>
    <row r="14" spans="1:21" ht="16.5" thickTop="1" thickBot="1" x14ac:dyDescent="0.3">
      <c r="A14" s="1069" t="s">
        <v>114</v>
      </c>
      <c r="B14" s="1072" t="s">
        <v>115</v>
      </c>
      <c r="C14" s="1073"/>
      <c r="D14" s="1073"/>
      <c r="E14" s="1073"/>
      <c r="F14" s="1073"/>
      <c r="G14" s="1073"/>
      <c r="H14" s="1073"/>
      <c r="I14" s="1073"/>
      <c r="J14" s="1073"/>
      <c r="K14" s="1073"/>
      <c r="L14" s="1073"/>
      <c r="M14" s="1073"/>
      <c r="N14" s="1073"/>
      <c r="O14" s="1073"/>
      <c r="P14" s="1074"/>
      <c r="Q14" s="1072" t="s">
        <v>116</v>
      </c>
      <c r="R14" s="1073"/>
      <c r="S14" s="1073"/>
      <c r="T14" s="1073"/>
      <c r="U14" s="1074"/>
    </row>
    <row r="15" spans="1:21" ht="15.75" thickBot="1" x14ac:dyDescent="0.3">
      <c r="A15" s="1070"/>
      <c r="B15" s="1075">
        <v>2010</v>
      </c>
      <c r="C15" s="1076"/>
      <c r="D15" s="1077"/>
      <c r="E15" s="1075">
        <v>2011</v>
      </c>
      <c r="F15" s="1076"/>
      <c r="G15" s="1077"/>
      <c r="H15" s="1075">
        <v>2012</v>
      </c>
      <c r="I15" s="1076"/>
      <c r="J15" s="1077"/>
      <c r="K15" s="1075">
        <f>N15-1</f>
        <v>2013</v>
      </c>
      <c r="L15" s="1076"/>
      <c r="M15" s="1077"/>
      <c r="N15" s="1075">
        <v>2014</v>
      </c>
      <c r="O15" s="1076"/>
      <c r="P15" s="1077"/>
      <c r="Q15" s="1081">
        <v>2015</v>
      </c>
      <c r="R15" s="1081">
        <f>Q15+1</f>
        <v>2016</v>
      </c>
      <c r="S15" s="1081">
        <f t="shared" ref="S15:U15" si="0">R15+1</f>
        <v>2017</v>
      </c>
      <c r="T15" s="1081">
        <f t="shared" si="0"/>
        <v>2018</v>
      </c>
      <c r="U15" s="1081">
        <f t="shared" si="0"/>
        <v>2019</v>
      </c>
    </row>
    <row r="16" spans="1:21" ht="15.75" thickBot="1" x14ac:dyDescent="0.3">
      <c r="A16" s="1070"/>
      <c r="B16" s="69" t="s">
        <v>117</v>
      </c>
      <c r="C16" s="69" t="s">
        <v>118</v>
      </c>
      <c r="D16" s="69" t="s">
        <v>119</v>
      </c>
      <c r="E16" s="69" t="s">
        <v>117</v>
      </c>
      <c r="F16" s="70" t="s">
        <v>118</v>
      </c>
      <c r="G16" s="69" t="s">
        <v>119</v>
      </c>
      <c r="H16" s="70" t="s">
        <v>117</v>
      </c>
      <c r="I16" s="70" t="s">
        <v>118</v>
      </c>
      <c r="J16" s="69" t="s">
        <v>119</v>
      </c>
      <c r="K16" s="69" t="s">
        <v>117</v>
      </c>
      <c r="L16" s="69" t="s">
        <v>118</v>
      </c>
      <c r="M16" s="69" t="s">
        <v>119</v>
      </c>
      <c r="N16" s="70" t="s">
        <v>117</v>
      </c>
      <c r="O16" s="70" t="s">
        <v>120</v>
      </c>
      <c r="P16" s="69" t="s">
        <v>119</v>
      </c>
      <c r="Q16" s="1082"/>
      <c r="R16" s="1082"/>
      <c r="S16" s="1082"/>
      <c r="T16" s="1082"/>
      <c r="U16" s="1082"/>
    </row>
    <row r="17" spans="1:21" ht="15.75" thickBot="1" x14ac:dyDescent="0.3">
      <c r="A17" s="1071"/>
      <c r="B17" s="1078" t="s">
        <v>121</v>
      </c>
      <c r="C17" s="1080"/>
      <c r="D17" s="71" t="s">
        <v>122</v>
      </c>
      <c r="E17" s="1090" t="s">
        <v>121</v>
      </c>
      <c r="F17" s="1091"/>
      <c r="G17" s="71" t="s">
        <v>122</v>
      </c>
      <c r="H17" s="1090" t="s">
        <v>121</v>
      </c>
      <c r="I17" s="1091"/>
      <c r="J17" s="71" t="s">
        <v>122</v>
      </c>
      <c r="K17" s="1090" t="s">
        <v>121</v>
      </c>
      <c r="L17" s="1091"/>
      <c r="M17" s="71" t="s">
        <v>122</v>
      </c>
      <c r="N17" s="1090" t="s">
        <v>121</v>
      </c>
      <c r="O17" s="1091"/>
      <c r="P17" s="71" t="s">
        <v>122</v>
      </c>
      <c r="Q17" s="1078" t="s">
        <v>121</v>
      </c>
      <c r="R17" s="1079"/>
      <c r="S17" s="1079"/>
      <c r="T17" s="1079"/>
      <c r="U17" s="1080"/>
    </row>
    <row r="18" spans="1:21" ht="16.5" thickBot="1" x14ac:dyDescent="0.3">
      <c r="A18" s="72" t="s">
        <v>123</v>
      </c>
      <c r="B18" s="73"/>
      <c r="C18" s="73">
        <v>1824</v>
      </c>
      <c r="D18" s="74" t="str">
        <f t="shared" ref="D18:D26" si="1">IF(ISERROR((C18-B18)/B18),"--",(C18-B18)/B18)</f>
        <v>--</v>
      </c>
      <c r="E18" s="73"/>
      <c r="F18" s="75">
        <v>1050</v>
      </c>
      <c r="G18" s="74" t="str">
        <f>IF(ISERROR((F18-E18)/E18),"--",(F18-E18)/E18)</f>
        <v>--</v>
      </c>
      <c r="H18" s="75"/>
      <c r="I18" s="75">
        <v>1122</v>
      </c>
      <c r="J18" s="74" t="str">
        <f>IF(ISERROR((I18-H18)/H18),"--",(I18-H18)/H18)</f>
        <v>--</v>
      </c>
      <c r="K18" s="73"/>
      <c r="L18" s="73">
        <v>5441</v>
      </c>
      <c r="M18" s="74" t="str">
        <f>IF(ISERROR((L18-K18)/K18),"--",(L18-K18)/K18)</f>
        <v>--</v>
      </c>
      <c r="N18" s="75"/>
      <c r="O18" s="75">
        <v>1033</v>
      </c>
      <c r="P18" s="74" t="str">
        <f>IF(ISERROR((O18-N18)/N18),"--",(O18-N18)/N18)</f>
        <v>--</v>
      </c>
      <c r="Q18" s="73">
        <v>1020</v>
      </c>
      <c r="R18" s="73">
        <v>1020</v>
      </c>
      <c r="S18" s="73">
        <v>1020</v>
      </c>
      <c r="T18" s="73">
        <v>1020</v>
      </c>
      <c r="U18" s="76">
        <v>1020</v>
      </c>
    </row>
    <row r="19" spans="1:21" ht="16.5" thickBot="1" x14ac:dyDescent="0.3">
      <c r="A19" s="72" t="s">
        <v>124</v>
      </c>
      <c r="B19" s="73"/>
      <c r="C19" s="73">
        <v>5132</v>
      </c>
      <c r="D19" s="74" t="str">
        <f t="shared" si="1"/>
        <v>--</v>
      </c>
      <c r="E19" s="73"/>
      <c r="F19" s="75">
        <v>3828</v>
      </c>
      <c r="G19" s="74" t="str">
        <f t="shared" ref="G19:G26" si="2">IF(ISERROR((F19-E19)/E19),"--",(F19-E19)/E19)</f>
        <v>--</v>
      </c>
      <c r="H19" s="75"/>
      <c r="I19" s="76">
        <v>4871</v>
      </c>
      <c r="J19" s="74" t="str">
        <f t="shared" ref="J19:J26" si="3">IF(ISERROR((I19-H19)/H19),"--",(I19-H19)/H19)</f>
        <v>--</v>
      </c>
      <c r="K19" s="73"/>
      <c r="L19" s="73">
        <v>2772</v>
      </c>
      <c r="M19" s="74" t="str">
        <f t="shared" ref="M19:M26" si="4">IF(ISERROR((L19-K19)/K19),"--",(L19-K19)/K19)</f>
        <v>--</v>
      </c>
      <c r="N19" s="75"/>
      <c r="O19" s="76">
        <v>4171</v>
      </c>
      <c r="P19" s="74" t="str">
        <f t="shared" ref="P19:P26" si="5">IF(ISERROR((O19-N19)/N19),"--",(O19-N19)/N19)</f>
        <v>--</v>
      </c>
      <c r="Q19" s="73">
        <v>4044</v>
      </c>
      <c r="R19" s="73">
        <v>4834</v>
      </c>
      <c r="S19" s="73">
        <v>4834</v>
      </c>
      <c r="T19" s="73">
        <v>4834</v>
      </c>
      <c r="U19" s="76">
        <v>4834</v>
      </c>
    </row>
    <row r="20" spans="1:21" ht="16.5" thickBot="1" x14ac:dyDescent="0.3">
      <c r="A20" s="72" t="s">
        <v>125</v>
      </c>
      <c r="B20" s="73"/>
      <c r="C20" s="73">
        <v>973</v>
      </c>
      <c r="D20" s="74" t="str">
        <f t="shared" si="1"/>
        <v>--</v>
      </c>
      <c r="E20" s="73"/>
      <c r="F20" s="75">
        <v>802</v>
      </c>
      <c r="G20" s="74" t="str">
        <f t="shared" si="2"/>
        <v>--</v>
      </c>
      <c r="H20" s="75"/>
      <c r="I20" s="76">
        <v>591</v>
      </c>
      <c r="J20" s="74" t="str">
        <f t="shared" si="3"/>
        <v>--</v>
      </c>
      <c r="K20" s="73"/>
      <c r="L20" s="73">
        <v>241</v>
      </c>
      <c r="M20" s="74" t="str">
        <f t="shared" si="4"/>
        <v>--</v>
      </c>
      <c r="N20" s="75"/>
      <c r="O20" s="76">
        <v>1325</v>
      </c>
      <c r="P20" s="74" t="str">
        <f t="shared" si="5"/>
        <v>--</v>
      </c>
      <c r="Q20" s="73">
        <v>1232</v>
      </c>
      <c r="R20" s="73">
        <v>538</v>
      </c>
      <c r="S20" s="73">
        <v>5088</v>
      </c>
      <c r="T20" s="73">
        <v>538</v>
      </c>
      <c r="U20" s="76">
        <v>538</v>
      </c>
    </row>
    <row r="21" spans="1:21" ht="16.5" thickBot="1" x14ac:dyDescent="0.3">
      <c r="A21" s="72" t="s">
        <v>126</v>
      </c>
      <c r="B21" s="73"/>
      <c r="C21" s="73">
        <v>2266</v>
      </c>
      <c r="D21" s="74" t="str">
        <f t="shared" si="1"/>
        <v>--</v>
      </c>
      <c r="E21" s="73"/>
      <c r="F21" s="75">
        <v>3507</v>
      </c>
      <c r="G21" s="74" t="str">
        <f t="shared" si="2"/>
        <v>--</v>
      </c>
      <c r="H21" s="75"/>
      <c r="I21" s="76">
        <v>1707</v>
      </c>
      <c r="J21" s="74" t="str">
        <f t="shared" si="3"/>
        <v>--</v>
      </c>
      <c r="K21" s="73"/>
      <c r="L21" s="73">
        <v>1733</v>
      </c>
      <c r="M21" s="74" t="str">
        <f t="shared" si="4"/>
        <v>--</v>
      </c>
      <c r="N21" s="75"/>
      <c r="O21" s="76">
        <v>2279</v>
      </c>
      <c r="P21" s="74" t="str">
        <f t="shared" si="5"/>
        <v>--</v>
      </c>
      <c r="Q21" s="73">
        <v>2679</v>
      </c>
      <c r="R21" s="73">
        <v>2679</v>
      </c>
      <c r="S21" s="73">
        <v>2529</v>
      </c>
      <c r="T21" s="73">
        <v>2029</v>
      </c>
      <c r="U21" s="76">
        <v>1029</v>
      </c>
    </row>
    <row r="22" spans="1:21" ht="16.5" thickBot="1" x14ac:dyDescent="0.3">
      <c r="A22" s="77" t="s">
        <v>98</v>
      </c>
      <c r="B22" s="73"/>
      <c r="C22" s="73">
        <v>0</v>
      </c>
      <c r="D22" s="74" t="str">
        <f t="shared" si="1"/>
        <v>--</v>
      </c>
      <c r="E22" s="73"/>
      <c r="F22" s="75">
        <v>742</v>
      </c>
      <c r="G22" s="74" t="str">
        <f t="shared" si="2"/>
        <v>--</v>
      </c>
      <c r="H22" s="75"/>
      <c r="I22" s="76">
        <v>2223</v>
      </c>
      <c r="J22" s="74" t="str">
        <f t="shared" si="3"/>
        <v>--</v>
      </c>
      <c r="K22" s="73"/>
      <c r="L22" s="73">
        <v>0</v>
      </c>
      <c r="M22" s="74" t="str">
        <f t="shared" si="4"/>
        <v>--</v>
      </c>
      <c r="N22" s="75"/>
      <c r="O22" s="76">
        <v>0</v>
      </c>
      <c r="P22" s="74" t="str">
        <f t="shared" si="5"/>
        <v>--</v>
      </c>
      <c r="Q22" s="73">
        <v>0</v>
      </c>
      <c r="R22" s="73">
        <v>0</v>
      </c>
      <c r="S22" s="73">
        <v>0</v>
      </c>
      <c r="T22" s="73">
        <v>0</v>
      </c>
      <c r="U22" s="76">
        <v>0</v>
      </c>
    </row>
    <row r="23" spans="1:21" ht="16.5" thickBot="1" x14ac:dyDescent="0.3">
      <c r="A23" s="77" t="s">
        <v>95</v>
      </c>
      <c r="B23" s="73"/>
      <c r="C23" s="73">
        <v>-91</v>
      </c>
      <c r="D23" s="74" t="str">
        <f t="shared" si="1"/>
        <v>--</v>
      </c>
      <c r="E23" s="73"/>
      <c r="F23" s="75">
        <v>-35</v>
      </c>
      <c r="G23" s="74" t="str">
        <f t="shared" si="2"/>
        <v>--</v>
      </c>
      <c r="H23" s="75"/>
      <c r="I23" s="76">
        <v>-98</v>
      </c>
      <c r="J23" s="74" t="str">
        <f t="shared" si="3"/>
        <v>--</v>
      </c>
      <c r="K23" s="73"/>
      <c r="L23" s="73">
        <v>-247</v>
      </c>
      <c r="M23" s="74" t="str">
        <f t="shared" si="4"/>
        <v>--</v>
      </c>
      <c r="N23" s="75"/>
      <c r="O23" s="76">
        <v>-91</v>
      </c>
      <c r="P23" s="74" t="str">
        <f t="shared" si="5"/>
        <v>--</v>
      </c>
      <c r="Q23" s="73">
        <v>-100</v>
      </c>
      <c r="R23" s="73">
        <v>-100</v>
      </c>
      <c r="S23" s="73">
        <v>-100</v>
      </c>
      <c r="T23" s="73">
        <v>-100</v>
      </c>
      <c r="U23" s="76">
        <v>-100</v>
      </c>
    </row>
    <row r="24" spans="1:21" ht="16.5" thickBot="1" x14ac:dyDescent="0.3">
      <c r="A24" s="77" t="s">
        <v>127</v>
      </c>
      <c r="B24" s="75"/>
      <c r="C24" s="75">
        <v>356</v>
      </c>
      <c r="D24" s="74" t="str">
        <f t="shared" si="1"/>
        <v>--</v>
      </c>
      <c r="E24" s="75"/>
      <c r="F24" s="75">
        <v>-109</v>
      </c>
      <c r="G24" s="74" t="str">
        <f t="shared" si="2"/>
        <v>--</v>
      </c>
      <c r="H24" s="75"/>
      <c r="I24" s="75">
        <v>-373</v>
      </c>
      <c r="J24" s="74" t="str">
        <f t="shared" si="3"/>
        <v>--</v>
      </c>
      <c r="K24" s="75"/>
      <c r="L24" s="75">
        <v>1350</v>
      </c>
      <c r="M24" s="74" t="str">
        <f t="shared" si="4"/>
        <v>--</v>
      </c>
      <c r="N24" s="75"/>
      <c r="O24" s="75">
        <v>-834</v>
      </c>
      <c r="P24" s="74" t="str">
        <f t="shared" si="5"/>
        <v>--</v>
      </c>
      <c r="Q24" s="75">
        <v>0</v>
      </c>
      <c r="R24" s="75">
        <v>0</v>
      </c>
      <c r="S24" s="75"/>
      <c r="T24" s="75"/>
      <c r="U24" s="75"/>
    </row>
    <row r="25" spans="1:21" ht="16.5" thickBot="1" x14ac:dyDescent="0.3">
      <c r="A25" s="78" t="s">
        <v>128</v>
      </c>
      <c r="B25" s="79">
        <f>SUM(B18:B24)</f>
        <v>0</v>
      </c>
      <c r="C25" s="79">
        <f>SUM(C18:C24)</f>
        <v>10460</v>
      </c>
      <c r="D25" s="80" t="str">
        <f t="shared" si="1"/>
        <v>--</v>
      </c>
      <c r="E25" s="79">
        <f>SUM(E18:E24)</f>
        <v>0</v>
      </c>
      <c r="F25" s="79">
        <f>SUM(F18:F24)</f>
        <v>9785</v>
      </c>
      <c r="G25" s="80" t="str">
        <f t="shared" si="2"/>
        <v>--</v>
      </c>
      <c r="H25" s="79">
        <f>SUM(H18:H24)</f>
        <v>0</v>
      </c>
      <c r="I25" s="79">
        <f>SUM(I18:I24)</f>
        <v>10043</v>
      </c>
      <c r="J25" s="80" t="str">
        <f t="shared" si="3"/>
        <v>--</v>
      </c>
      <c r="K25" s="79">
        <f>SUM(K18:K24)</f>
        <v>0</v>
      </c>
      <c r="L25" s="79">
        <f>SUM(L18:L24)</f>
        <v>11290</v>
      </c>
      <c r="M25" s="80" t="str">
        <f t="shared" si="4"/>
        <v>--</v>
      </c>
      <c r="N25" s="79">
        <f>SUM(N18:N24)</f>
        <v>0</v>
      </c>
      <c r="O25" s="79">
        <f>SUM(O18:O24)</f>
        <v>7883</v>
      </c>
      <c r="P25" s="80" t="str">
        <f t="shared" si="5"/>
        <v>--</v>
      </c>
      <c r="Q25" s="79">
        <f>SUM(Q18:Q24)</f>
        <v>8875</v>
      </c>
      <c r="R25" s="79">
        <f>SUM(R18:R24)</f>
        <v>8971</v>
      </c>
      <c r="S25" s="79">
        <f>SUM(S18:S24)</f>
        <v>13371</v>
      </c>
      <c r="T25" s="79">
        <f>SUM(T18:T24)</f>
        <v>8321</v>
      </c>
      <c r="U25" s="79">
        <f>SUM(U18:U24)</f>
        <v>7321</v>
      </c>
    </row>
    <row r="26" spans="1:21" ht="17.25" thickTop="1" thickBot="1" x14ac:dyDescent="0.3">
      <c r="A26" s="81" t="s">
        <v>129</v>
      </c>
      <c r="B26" s="82"/>
      <c r="C26" s="82">
        <v>5732</v>
      </c>
      <c r="D26" s="83" t="str">
        <f t="shared" si="1"/>
        <v>--</v>
      </c>
      <c r="E26" s="82"/>
      <c r="F26" s="84">
        <v>7367</v>
      </c>
      <c r="G26" s="83" t="str">
        <f t="shared" si="2"/>
        <v>--</v>
      </c>
      <c r="H26" s="84"/>
      <c r="I26" s="84">
        <v>7266</v>
      </c>
      <c r="J26" s="83" t="str">
        <f t="shared" si="3"/>
        <v>--</v>
      </c>
      <c r="K26" s="82"/>
      <c r="L26" s="82">
        <v>7517</v>
      </c>
      <c r="M26" s="83" t="str">
        <f t="shared" si="4"/>
        <v>--</v>
      </c>
      <c r="N26" s="84"/>
      <c r="O26" s="84">
        <v>7903</v>
      </c>
      <c r="P26" s="83" t="str">
        <f t="shared" si="5"/>
        <v>--</v>
      </c>
      <c r="Q26" s="82">
        <v>9136</v>
      </c>
      <c r="R26" s="82">
        <v>9319</v>
      </c>
      <c r="S26" s="82">
        <v>9505</v>
      </c>
      <c r="T26" s="82">
        <v>9695</v>
      </c>
      <c r="U26" s="84">
        <v>9889</v>
      </c>
    </row>
    <row r="27" spans="1:21" ht="15.75" thickTop="1" x14ac:dyDescent="0.25">
      <c r="A27" s="61"/>
      <c r="B27" s="61"/>
      <c r="C27" s="61"/>
      <c r="D27" s="61"/>
      <c r="E27" s="61"/>
      <c r="F27" s="61"/>
      <c r="G27" s="61"/>
      <c r="H27" s="61"/>
      <c r="I27" s="61"/>
      <c r="J27" s="61"/>
      <c r="K27" s="61"/>
      <c r="L27" s="61"/>
      <c r="M27" s="61"/>
      <c r="N27" s="61"/>
      <c r="O27" s="61"/>
      <c r="P27" s="61"/>
      <c r="Q27" s="61"/>
      <c r="R27" s="61"/>
      <c r="S27" s="61"/>
      <c r="T27" s="61"/>
      <c r="U27" s="61"/>
    </row>
    <row r="28" spans="1:21" x14ac:dyDescent="0.25">
      <c r="A28" s="85" t="s">
        <v>130</v>
      </c>
    </row>
    <row r="29" spans="1:21" ht="13.5" customHeight="1" thickBot="1" x14ac:dyDescent="0.3">
      <c r="A29" s="61" t="s">
        <v>131</v>
      </c>
    </row>
    <row r="30" spans="1:21" ht="13.5" customHeight="1" thickBot="1" x14ac:dyDescent="0.3">
      <c r="A30" s="61" t="s">
        <v>132</v>
      </c>
      <c r="N30" s="62"/>
    </row>
    <row r="32" spans="1:21" ht="18.75" x14ac:dyDescent="0.3">
      <c r="A32" s="86" t="s">
        <v>133</v>
      </c>
      <c r="B32" s="87"/>
      <c r="C32" s="87"/>
      <c r="D32" s="87"/>
      <c r="E32" s="87"/>
      <c r="F32" s="87"/>
      <c r="G32" s="87"/>
      <c r="H32" s="87"/>
      <c r="I32" s="87"/>
      <c r="J32" s="87"/>
      <c r="K32" s="87"/>
      <c r="L32" s="87"/>
      <c r="M32" s="87"/>
      <c r="N32" s="88"/>
    </row>
    <row r="33" spans="1:14" x14ac:dyDescent="0.25">
      <c r="A33" s="89" t="s">
        <v>134</v>
      </c>
      <c r="B33" s="87"/>
      <c r="C33" s="87"/>
      <c r="D33" s="87"/>
      <c r="E33" s="87"/>
      <c r="F33" s="87"/>
      <c r="G33" s="87"/>
      <c r="H33" s="87"/>
      <c r="I33" s="87"/>
      <c r="J33" s="87"/>
      <c r="K33" s="87"/>
      <c r="L33" s="87"/>
      <c r="M33" s="87"/>
      <c r="N33" s="88"/>
    </row>
    <row r="34" spans="1:14" x14ac:dyDescent="0.25">
      <c r="A34" s="1083" t="s">
        <v>769</v>
      </c>
      <c r="B34" s="1084"/>
      <c r="C34" s="1084"/>
      <c r="D34" s="1084"/>
      <c r="E34" s="1084"/>
      <c r="F34" s="1084"/>
      <c r="G34" s="1084"/>
      <c r="H34" s="1084"/>
      <c r="I34" s="1084"/>
      <c r="J34" s="1084"/>
      <c r="K34" s="1084"/>
      <c r="L34" s="1084"/>
      <c r="M34" s="1084"/>
      <c r="N34" s="1085"/>
    </row>
    <row r="35" spans="1:14" ht="204.75" customHeight="1" x14ac:dyDescent="0.25">
      <c r="A35" s="1086"/>
      <c r="B35" s="1087"/>
      <c r="C35" s="1087"/>
      <c r="D35" s="1087"/>
      <c r="E35" s="1087"/>
      <c r="F35" s="1087"/>
      <c r="G35" s="1087"/>
      <c r="H35" s="1087"/>
      <c r="I35" s="1087"/>
      <c r="J35" s="1087"/>
      <c r="K35" s="1087"/>
      <c r="L35" s="1087"/>
      <c r="M35" s="1087"/>
      <c r="N35" s="1088"/>
    </row>
    <row r="36" spans="1:14" x14ac:dyDescent="0.25">
      <c r="A36" s="90" t="s">
        <v>135</v>
      </c>
      <c r="B36" s="91"/>
      <c r="C36" s="91"/>
      <c r="D36" s="91"/>
      <c r="E36" s="91"/>
      <c r="F36" s="91"/>
      <c r="G36" s="91"/>
      <c r="H36" s="91"/>
      <c r="I36" s="91"/>
      <c r="J36" s="91"/>
      <c r="K36" s="91"/>
      <c r="L36" s="91"/>
      <c r="M36" s="91"/>
      <c r="N36" s="92"/>
    </row>
    <row r="37" spans="1:14" x14ac:dyDescent="0.25">
      <c r="A37" s="1089" t="s">
        <v>136</v>
      </c>
      <c r="B37" s="1084"/>
      <c r="C37" s="1084"/>
      <c r="D37" s="1084"/>
      <c r="E37" s="1084"/>
      <c r="F37" s="1084"/>
      <c r="G37" s="1084"/>
      <c r="H37" s="1084"/>
      <c r="I37" s="1084"/>
      <c r="J37" s="1084"/>
      <c r="K37" s="1084"/>
      <c r="L37" s="1084"/>
      <c r="M37" s="1084"/>
      <c r="N37" s="1085"/>
    </row>
    <row r="38" spans="1:14" x14ac:dyDescent="0.25">
      <c r="A38" s="1086"/>
      <c r="B38" s="1087"/>
      <c r="C38" s="1087"/>
      <c r="D38" s="1087"/>
      <c r="E38" s="1087"/>
      <c r="F38" s="1087"/>
      <c r="G38" s="1087"/>
      <c r="H38" s="1087"/>
      <c r="I38" s="1087"/>
      <c r="J38" s="1087"/>
      <c r="K38" s="1087"/>
      <c r="L38" s="1087"/>
      <c r="M38" s="1087"/>
      <c r="N38" s="1088"/>
    </row>
    <row r="39" spans="1:14" x14ac:dyDescent="0.25">
      <c r="A39" s="89" t="s">
        <v>137</v>
      </c>
      <c r="B39" s="87"/>
      <c r="C39" s="87"/>
      <c r="D39" s="87"/>
      <c r="E39" s="87"/>
      <c r="F39" s="87"/>
      <c r="G39" s="87"/>
      <c r="H39" s="87"/>
      <c r="I39" s="87"/>
      <c r="J39" s="87"/>
      <c r="K39" s="87"/>
      <c r="L39" s="87"/>
      <c r="M39" s="87"/>
      <c r="N39" s="88"/>
    </row>
    <row r="40" spans="1:14" x14ac:dyDescent="0.25">
      <c r="A40" s="1084" t="s">
        <v>136</v>
      </c>
      <c r="B40" s="1084"/>
      <c r="C40" s="1084"/>
      <c r="D40" s="1084"/>
      <c r="E40" s="1084"/>
      <c r="F40" s="1084"/>
      <c r="G40" s="1084"/>
      <c r="H40" s="1084"/>
      <c r="I40" s="1084"/>
      <c r="J40" s="1084"/>
      <c r="K40" s="1084"/>
      <c r="L40" s="1084"/>
      <c r="M40" s="1084"/>
      <c r="N40" s="1085"/>
    </row>
    <row r="41" spans="1:14" x14ac:dyDescent="0.25">
      <c r="A41" s="1087"/>
      <c r="B41" s="1087"/>
      <c r="C41" s="1087"/>
      <c r="D41" s="1087"/>
      <c r="E41" s="1087"/>
      <c r="F41" s="1087"/>
      <c r="G41" s="1087"/>
      <c r="H41" s="1087"/>
      <c r="I41" s="1087"/>
      <c r="J41" s="1087"/>
      <c r="K41" s="1087"/>
      <c r="L41" s="1087"/>
      <c r="M41" s="1087"/>
      <c r="N41" s="1088"/>
    </row>
  </sheetData>
  <mergeCells count="24">
    <mergeCell ref="A34:N35"/>
    <mergeCell ref="A37:N38"/>
    <mergeCell ref="A40:N41"/>
    <mergeCell ref="Q15:Q16"/>
    <mergeCell ref="R15:R16"/>
    <mergeCell ref="B17:C17"/>
    <mergeCell ref="E17:F17"/>
    <mergeCell ref="H17:I17"/>
    <mergeCell ref="K17:L17"/>
    <mergeCell ref="N17:O17"/>
    <mergeCell ref="A10:H10"/>
    <mergeCell ref="A11:H11"/>
    <mergeCell ref="A14:A17"/>
    <mergeCell ref="B14:P14"/>
    <mergeCell ref="Q14:U14"/>
    <mergeCell ref="B15:D15"/>
    <mergeCell ref="E15:G15"/>
    <mergeCell ref="H15:J15"/>
    <mergeCell ref="K15:M15"/>
    <mergeCell ref="N15:P15"/>
    <mergeCell ref="Q17:U17"/>
    <mergeCell ref="S15:S16"/>
    <mergeCell ref="T15:T16"/>
    <mergeCell ref="U15:U16"/>
  </mergeCells>
  <dataValidations count="1">
    <dataValidation allowBlank="1" showInputMessage="1" showErrorMessage="1" promptTitle="Date Format" prompt="E.g:  &quot;August 1, 2011&quot;" sqref="U8"/>
  </dataValidations>
  <pageMargins left="0.7" right="0.7" top="0.75" bottom="0.75" header="0.3" footer="0.3"/>
  <pageSetup paperSize="3" scale="86"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showGridLines="0" workbookViewId="0">
      <selection activeCell="K5" sqref="K5"/>
    </sheetView>
  </sheetViews>
  <sheetFormatPr defaultRowHeight="15" x14ac:dyDescent="0.25"/>
  <cols>
    <col min="1" max="1" width="5.85546875" bestFit="1" customWidth="1"/>
    <col min="2" max="2" width="35.140625" customWidth="1"/>
    <col min="3" max="3" width="17.140625" customWidth="1"/>
    <col min="4" max="4" width="15.42578125" bestFit="1" customWidth="1"/>
    <col min="5" max="5" width="14" customWidth="1"/>
    <col min="6" max="6" width="12.28515625" customWidth="1"/>
    <col min="7" max="7" width="8.42578125" customWidth="1"/>
    <col min="8" max="8" width="15.140625" customWidth="1"/>
    <col min="9" max="9" width="8.28515625" bestFit="1" customWidth="1"/>
    <col min="10" max="10" width="14.42578125" customWidth="1"/>
    <col min="11" max="11" width="18.140625" customWidth="1"/>
  </cols>
  <sheetData>
    <row r="1" spans="1:11" x14ac:dyDescent="0.25">
      <c r="J1" s="526" t="s">
        <v>103</v>
      </c>
      <c r="K1" s="57" t="s">
        <v>465</v>
      </c>
    </row>
    <row r="2" spans="1:11" x14ac:dyDescent="0.25">
      <c r="J2" s="526" t="s">
        <v>104</v>
      </c>
      <c r="K2" s="65">
        <v>5</v>
      </c>
    </row>
    <row r="3" spans="1:11" x14ac:dyDescent="0.25">
      <c r="J3" s="526" t="s">
        <v>105</v>
      </c>
      <c r="K3" s="65">
        <v>1</v>
      </c>
    </row>
    <row r="4" spans="1:11" x14ac:dyDescent="0.25">
      <c r="J4" s="526" t="s">
        <v>106</v>
      </c>
      <c r="K4" s="65">
        <v>3</v>
      </c>
    </row>
    <row r="5" spans="1:11" x14ac:dyDescent="0.25">
      <c r="J5" s="526" t="s">
        <v>107</v>
      </c>
      <c r="K5" s="66">
        <v>1</v>
      </c>
    </row>
    <row r="6" spans="1:11" x14ac:dyDescent="0.25">
      <c r="J6" s="526" t="s">
        <v>108</v>
      </c>
      <c r="K6" s="525">
        <v>41771</v>
      </c>
    </row>
    <row r="9" spans="1:11" ht="18" x14ac:dyDescent="0.25">
      <c r="A9" s="1107" t="s">
        <v>466</v>
      </c>
      <c r="B9" s="1107"/>
      <c r="C9" s="1107"/>
      <c r="D9" s="1107"/>
      <c r="E9" s="1107"/>
      <c r="F9" s="1107"/>
      <c r="G9" s="1107"/>
      <c r="H9" s="1107"/>
      <c r="I9" s="1107"/>
      <c r="J9" s="1107"/>
      <c r="K9" s="1107"/>
    </row>
    <row r="10" spans="1:11" ht="18" x14ac:dyDescent="0.25">
      <c r="A10" s="1107" t="s">
        <v>467</v>
      </c>
      <c r="B10" s="1107"/>
      <c r="C10" s="1107"/>
      <c r="D10" s="1107"/>
      <c r="E10" s="1107"/>
      <c r="F10" s="1107"/>
      <c r="G10" s="1107"/>
      <c r="H10" s="1107"/>
      <c r="I10" s="1107"/>
      <c r="J10" s="1107"/>
      <c r="K10" s="1107"/>
    </row>
    <row r="11" spans="1:11" ht="27.6" customHeight="1" x14ac:dyDescent="0.25"/>
    <row r="12" spans="1:11" ht="16.5" thickBot="1" x14ac:dyDescent="0.3">
      <c r="A12" s="527"/>
      <c r="B12" s="527"/>
      <c r="C12" s="527"/>
      <c r="D12" s="528" t="s">
        <v>401</v>
      </c>
      <c r="E12" s="529" t="s">
        <v>38</v>
      </c>
      <c r="F12" s="527"/>
      <c r="G12" s="527"/>
      <c r="H12" s="527"/>
      <c r="I12" s="527"/>
      <c r="J12" s="527"/>
      <c r="K12" s="527"/>
    </row>
    <row r="13" spans="1:11" ht="45" x14ac:dyDescent="0.25">
      <c r="A13" s="530" t="s">
        <v>468</v>
      </c>
      <c r="B13" s="531" t="s">
        <v>246</v>
      </c>
      <c r="C13" s="531" t="s">
        <v>469</v>
      </c>
      <c r="D13" s="532" t="s">
        <v>470</v>
      </c>
      <c r="E13" s="532" t="s">
        <v>471</v>
      </c>
      <c r="F13" s="531" t="s">
        <v>472</v>
      </c>
      <c r="G13" s="533" t="s">
        <v>473</v>
      </c>
      <c r="H13" s="533" t="s">
        <v>474</v>
      </c>
      <c r="I13" s="532" t="s">
        <v>475</v>
      </c>
      <c r="J13" s="532" t="s">
        <v>476</v>
      </c>
      <c r="K13" s="534" t="s">
        <v>477</v>
      </c>
    </row>
    <row r="14" spans="1:11" x14ac:dyDescent="0.25">
      <c r="A14" s="535">
        <v>1</v>
      </c>
      <c r="B14" s="349" t="s">
        <v>478</v>
      </c>
      <c r="C14" s="349" t="s">
        <v>479</v>
      </c>
      <c r="D14" s="357" t="s">
        <v>480</v>
      </c>
      <c r="E14" s="357" t="s">
        <v>481</v>
      </c>
      <c r="F14" s="536">
        <v>40893</v>
      </c>
      <c r="G14" s="349">
        <v>30</v>
      </c>
      <c r="H14" s="405">
        <v>52000000</v>
      </c>
      <c r="I14" s="349">
        <v>5.1180000000000003E-2</v>
      </c>
      <c r="J14" s="537">
        <f>H14*I14</f>
        <v>2661360</v>
      </c>
      <c r="K14" s="538"/>
    </row>
    <row r="15" spans="1:11" x14ac:dyDescent="0.25">
      <c r="A15" s="535">
        <v>2</v>
      </c>
      <c r="B15" s="349" t="s">
        <v>482</v>
      </c>
      <c r="C15" s="349"/>
      <c r="D15" s="357"/>
      <c r="E15" s="357"/>
      <c r="F15" s="536"/>
      <c r="G15" s="349"/>
      <c r="H15" s="405"/>
      <c r="I15" s="349"/>
      <c r="J15" s="537">
        <v>16632</v>
      </c>
      <c r="K15" s="538" t="s">
        <v>483</v>
      </c>
    </row>
    <row r="16" spans="1:11" ht="15.75" thickBot="1" x14ac:dyDescent="0.3">
      <c r="A16" s="539"/>
      <c r="B16" s="540"/>
      <c r="C16" s="541"/>
      <c r="D16" s="541"/>
      <c r="E16" s="541"/>
      <c r="F16" s="540"/>
      <c r="G16" s="541"/>
      <c r="H16" s="541"/>
      <c r="I16" s="541"/>
      <c r="J16" s="542"/>
      <c r="K16" s="538"/>
    </row>
    <row r="17" spans="1:11" ht="16.5" thickTop="1" thickBot="1" x14ac:dyDescent="0.3">
      <c r="A17" s="543" t="s">
        <v>102</v>
      </c>
      <c r="B17" s="544"/>
      <c r="C17" s="545"/>
      <c r="D17" s="545"/>
      <c r="E17" s="545"/>
      <c r="F17" s="544"/>
      <c r="G17" s="545"/>
      <c r="H17" s="386">
        <f>SUM(H14:H15)</f>
        <v>52000000</v>
      </c>
      <c r="I17" s="546">
        <f>IF(H17=0,"",J17/H17)</f>
        <v>5.1499846153846153E-2</v>
      </c>
      <c r="J17" s="547">
        <f>SUM(J14:J15)</f>
        <v>2677992</v>
      </c>
      <c r="K17" s="548"/>
    </row>
    <row r="19" spans="1:11" ht="16.5" thickBot="1" x14ac:dyDescent="0.3">
      <c r="A19" s="527"/>
      <c r="B19" s="527"/>
      <c r="C19" s="527"/>
      <c r="D19" s="528" t="s">
        <v>401</v>
      </c>
      <c r="E19" s="529" t="s">
        <v>37</v>
      </c>
      <c r="F19" s="527"/>
      <c r="G19" s="527"/>
      <c r="H19" s="527"/>
      <c r="I19" s="527"/>
      <c r="J19" s="527"/>
      <c r="K19" s="527"/>
    </row>
    <row r="20" spans="1:11" ht="45" x14ac:dyDescent="0.25">
      <c r="A20" s="530" t="s">
        <v>468</v>
      </c>
      <c r="B20" s="531" t="s">
        <v>246</v>
      </c>
      <c r="C20" s="531" t="s">
        <v>469</v>
      </c>
      <c r="D20" s="532" t="s">
        <v>470</v>
      </c>
      <c r="E20" s="532" t="s">
        <v>471</v>
      </c>
      <c r="F20" s="531" t="s">
        <v>472</v>
      </c>
      <c r="G20" s="533" t="s">
        <v>473</v>
      </c>
      <c r="H20" s="533" t="s">
        <v>474</v>
      </c>
      <c r="I20" s="532" t="s">
        <v>475</v>
      </c>
      <c r="J20" s="532" t="s">
        <v>476</v>
      </c>
      <c r="K20" s="534" t="s">
        <v>477</v>
      </c>
    </row>
    <row r="21" spans="1:11" x14ac:dyDescent="0.25">
      <c r="A21" s="535">
        <v>1</v>
      </c>
      <c r="B21" s="349" t="s">
        <v>478</v>
      </c>
      <c r="C21" s="349" t="s">
        <v>479</v>
      </c>
      <c r="D21" s="357" t="s">
        <v>480</v>
      </c>
      <c r="E21" s="357" t="s">
        <v>481</v>
      </c>
      <c r="F21" s="536">
        <v>40893</v>
      </c>
      <c r="G21" s="349">
        <v>30</v>
      </c>
      <c r="H21" s="405">
        <v>52000000</v>
      </c>
      <c r="I21" s="349">
        <v>5.1180000000000003E-2</v>
      </c>
      <c r="J21" s="537">
        <f>H21*I21</f>
        <v>2661360</v>
      </c>
      <c r="K21" s="538"/>
    </row>
    <row r="22" spans="1:11" x14ac:dyDescent="0.25">
      <c r="A22" s="535">
        <v>2</v>
      </c>
      <c r="B22" s="349" t="s">
        <v>482</v>
      </c>
      <c r="C22" s="349"/>
      <c r="D22" s="357"/>
      <c r="E22" s="357"/>
      <c r="F22" s="536"/>
      <c r="G22" s="349"/>
      <c r="H22" s="405"/>
      <c r="I22" s="349"/>
      <c r="J22" s="537">
        <v>16632</v>
      </c>
      <c r="K22" s="538" t="s">
        <v>483</v>
      </c>
    </row>
    <row r="23" spans="1:11" ht="15.75" thickBot="1" x14ac:dyDescent="0.3">
      <c r="A23" s="539"/>
      <c r="B23" s="540"/>
      <c r="C23" s="541"/>
      <c r="D23" s="541"/>
      <c r="E23" s="541"/>
      <c r="F23" s="540"/>
      <c r="G23" s="541"/>
      <c r="H23" s="541"/>
      <c r="I23" s="541"/>
      <c r="J23" s="542"/>
      <c r="K23" s="538"/>
    </row>
    <row r="24" spans="1:11" ht="16.5" thickTop="1" thickBot="1" x14ac:dyDescent="0.3">
      <c r="A24" s="543" t="s">
        <v>102</v>
      </c>
      <c r="B24" s="544"/>
      <c r="C24" s="545"/>
      <c r="D24" s="545"/>
      <c r="E24" s="545"/>
      <c r="F24" s="544"/>
      <c r="G24" s="545"/>
      <c r="H24" s="386">
        <f>SUM(H21:H22)</f>
        <v>52000000</v>
      </c>
      <c r="I24" s="545">
        <f>IF(H24=0,"",J24/H24)</f>
        <v>5.1499846153846153E-2</v>
      </c>
      <c r="J24" s="547">
        <f>SUM(J21:J22)</f>
        <v>2677992</v>
      </c>
      <c r="K24" s="548"/>
    </row>
    <row r="25" spans="1:11" x14ac:dyDescent="0.25">
      <c r="A25" s="91"/>
      <c r="B25" s="91"/>
      <c r="C25" s="91"/>
      <c r="D25" s="91"/>
      <c r="E25" s="91"/>
      <c r="F25" s="91"/>
      <c r="G25" s="91"/>
      <c r="H25" s="391"/>
      <c r="I25" s="91"/>
      <c r="J25" s="549"/>
      <c r="K25" s="91"/>
    </row>
    <row r="26" spans="1:11" ht="16.5" thickBot="1" x14ac:dyDescent="0.3">
      <c r="A26" s="527"/>
      <c r="B26" s="527"/>
      <c r="C26" s="527"/>
      <c r="D26" s="528" t="s">
        <v>401</v>
      </c>
      <c r="E26" s="529" t="s">
        <v>484</v>
      </c>
      <c r="F26" s="527"/>
      <c r="G26" s="527"/>
      <c r="H26" s="527"/>
      <c r="I26" s="527"/>
      <c r="J26" s="527"/>
      <c r="K26" s="527"/>
    </row>
    <row r="27" spans="1:11" ht="45" x14ac:dyDescent="0.25">
      <c r="A27" s="530" t="s">
        <v>468</v>
      </c>
      <c r="B27" s="531" t="s">
        <v>246</v>
      </c>
      <c r="C27" s="531" t="s">
        <v>469</v>
      </c>
      <c r="D27" s="532" t="s">
        <v>470</v>
      </c>
      <c r="E27" s="532" t="s">
        <v>471</v>
      </c>
      <c r="F27" s="531" t="s">
        <v>472</v>
      </c>
      <c r="G27" s="533" t="s">
        <v>473</v>
      </c>
      <c r="H27" s="533" t="s">
        <v>474</v>
      </c>
      <c r="I27" s="532" t="s">
        <v>475</v>
      </c>
      <c r="J27" s="532" t="s">
        <v>476</v>
      </c>
      <c r="K27" s="534" t="s">
        <v>477</v>
      </c>
    </row>
    <row r="28" spans="1:11" x14ac:dyDescent="0.25">
      <c r="A28" s="535">
        <v>1</v>
      </c>
      <c r="B28" s="349" t="s">
        <v>478</v>
      </c>
      <c r="C28" s="349" t="s">
        <v>479</v>
      </c>
      <c r="D28" s="357" t="s">
        <v>480</v>
      </c>
      <c r="E28" s="357" t="s">
        <v>481</v>
      </c>
      <c r="F28" s="536">
        <v>40893</v>
      </c>
      <c r="G28" s="349">
        <v>30</v>
      </c>
      <c r="H28" s="405">
        <v>52000000</v>
      </c>
      <c r="I28" s="349">
        <v>5.1180000000000003E-2</v>
      </c>
      <c r="J28" s="537">
        <f>H28*I28</f>
        <v>2661360</v>
      </c>
      <c r="K28" s="538"/>
    </row>
    <row r="29" spans="1:11" x14ac:dyDescent="0.25">
      <c r="A29" s="535">
        <v>2</v>
      </c>
      <c r="B29" s="349" t="s">
        <v>482</v>
      </c>
      <c r="C29" s="349"/>
      <c r="D29" s="357"/>
      <c r="E29" s="357"/>
      <c r="F29" s="536"/>
      <c r="G29" s="349"/>
      <c r="H29" s="405"/>
      <c r="I29" s="349"/>
      <c r="J29" s="537">
        <v>16632</v>
      </c>
      <c r="K29" s="538" t="s">
        <v>483</v>
      </c>
    </row>
    <row r="30" spans="1:11" ht="15.75" thickBot="1" x14ac:dyDescent="0.3">
      <c r="A30" s="539"/>
      <c r="B30" s="540"/>
      <c r="C30" s="541"/>
      <c r="D30" s="541"/>
      <c r="E30" s="541"/>
      <c r="F30" s="540"/>
      <c r="G30" s="541"/>
      <c r="H30" s="541"/>
      <c r="I30" s="541"/>
      <c r="J30" s="542"/>
      <c r="K30" s="538"/>
    </row>
    <row r="31" spans="1:11" ht="16.5" thickTop="1" thickBot="1" x14ac:dyDescent="0.3">
      <c r="A31" s="543" t="s">
        <v>102</v>
      </c>
      <c r="B31" s="544"/>
      <c r="C31" s="545"/>
      <c r="D31" s="545"/>
      <c r="E31" s="545"/>
      <c r="F31" s="544"/>
      <c r="G31" s="545"/>
      <c r="H31" s="386">
        <f>SUM(H28:H29)</f>
        <v>52000000</v>
      </c>
      <c r="I31" s="545">
        <f>IF(H31=0,"",J31/H31)</f>
        <v>5.1499846153846153E-2</v>
      </c>
      <c r="J31" s="547">
        <f>SUM(J28:J29)</f>
        <v>2677992</v>
      </c>
      <c r="K31" s="548"/>
    </row>
    <row r="32" spans="1:11" x14ac:dyDescent="0.25">
      <c r="A32" s="91"/>
      <c r="B32" s="91"/>
      <c r="C32" s="91"/>
      <c r="D32" s="91"/>
      <c r="E32" s="91"/>
      <c r="F32" s="91"/>
      <c r="G32" s="91"/>
      <c r="H32" s="391"/>
      <c r="I32" s="91"/>
      <c r="J32" s="549"/>
      <c r="K32" s="91"/>
    </row>
    <row r="33" spans="1:11" ht="16.5" thickBot="1" x14ac:dyDescent="0.3">
      <c r="A33" s="527"/>
      <c r="B33" s="527"/>
      <c r="C33" s="527"/>
      <c r="D33" s="528" t="s">
        <v>401</v>
      </c>
      <c r="E33" s="529" t="s">
        <v>485</v>
      </c>
      <c r="F33" s="527"/>
      <c r="G33" s="527"/>
      <c r="H33" s="527"/>
      <c r="I33" s="527"/>
      <c r="J33" s="527"/>
      <c r="K33" s="527"/>
    </row>
    <row r="34" spans="1:11" ht="45" x14ac:dyDescent="0.25">
      <c r="A34" s="530" t="s">
        <v>468</v>
      </c>
      <c r="B34" s="531" t="s">
        <v>246</v>
      </c>
      <c r="C34" s="531" t="s">
        <v>469</v>
      </c>
      <c r="D34" s="532" t="s">
        <v>470</v>
      </c>
      <c r="E34" s="532" t="s">
        <v>471</v>
      </c>
      <c r="F34" s="531" t="s">
        <v>472</v>
      </c>
      <c r="G34" s="533" t="s">
        <v>473</v>
      </c>
      <c r="H34" s="533" t="s">
        <v>474</v>
      </c>
      <c r="I34" s="532" t="s">
        <v>475</v>
      </c>
      <c r="J34" s="532" t="s">
        <v>476</v>
      </c>
      <c r="K34" s="534" t="s">
        <v>477</v>
      </c>
    </row>
    <row r="35" spans="1:11" x14ac:dyDescent="0.25">
      <c r="A35" s="535">
        <v>1</v>
      </c>
      <c r="B35" s="349" t="s">
        <v>478</v>
      </c>
      <c r="C35" s="349" t="s">
        <v>479</v>
      </c>
      <c r="D35" s="357" t="s">
        <v>480</v>
      </c>
      <c r="E35" s="357" t="s">
        <v>481</v>
      </c>
      <c r="F35" s="536">
        <v>40893</v>
      </c>
      <c r="G35" s="349">
        <v>30</v>
      </c>
      <c r="H35" s="405">
        <v>52000000</v>
      </c>
      <c r="I35" s="349">
        <v>5.1180000000000003E-2</v>
      </c>
      <c r="J35" s="537">
        <f>H35*I35</f>
        <v>2661360</v>
      </c>
      <c r="K35" s="538"/>
    </row>
    <row r="36" spans="1:11" x14ac:dyDescent="0.25">
      <c r="A36" s="535">
        <v>2</v>
      </c>
      <c r="B36" s="349" t="s">
        <v>482</v>
      </c>
      <c r="C36" s="349"/>
      <c r="D36" s="357"/>
      <c r="E36" s="357"/>
      <c r="F36" s="536"/>
      <c r="G36" s="349"/>
      <c r="H36" s="405"/>
      <c r="I36" s="349"/>
      <c r="J36" s="537">
        <v>16632</v>
      </c>
      <c r="K36" s="538" t="s">
        <v>483</v>
      </c>
    </row>
    <row r="37" spans="1:11" ht="15.75" thickBot="1" x14ac:dyDescent="0.3">
      <c r="A37" s="539"/>
      <c r="B37" s="540"/>
      <c r="C37" s="541"/>
      <c r="D37" s="541"/>
      <c r="E37" s="541"/>
      <c r="F37" s="540"/>
      <c r="G37" s="541"/>
      <c r="H37" s="541"/>
      <c r="I37" s="541"/>
      <c r="J37" s="542"/>
      <c r="K37" s="538"/>
    </row>
    <row r="38" spans="1:11" ht="16.5" thickTop="1" thickBot="1" x14ac:dyDescent="0.3">
      <c r="A38" s="543" t="s">
        <v>102</v>
      </c>
      <c r="B38" s="544"/>
      <c r="C38" s="545"/>
      <c r="D38" s="545"/>
      <c r="E38" s="545"/>
      <c r="F38" s="544"/>
      <c r="G38" s="545"/>
      <c r="H38" s="386">
        <f>SUM(H35:H36)</f>
        <v>52000000</v>
      </c>
      <c r="I38" s="545">
        <f>IF(H38=0,"",J38/H38)</f>
        <v>5.1499846153846153E-2</v>
      </c>
      <c r="J38" s="547">
        <f>SUM(J35:J36)</f>
        <v>2677992</v>
      </c>
      <c r="K38" s="548"/>
    </row>
    <row r="39" spans="1:11" x14ac:dyDescent="0.25">
      <c r="A39" s="91"/>
      <c r="B39" s="91"/>
      <c r="C39" s="91"/>
      <c r="D39" s="91"/>
      <c r="E39" s="91"/>
      <c r="F39" s="91"/>
      <c r="G39" s="91"/>
      <c r="H39" s="391"/>
      <c r="I39" s="91"/>
      <c r="J39" s="549"/>
      <c r="K39" s="91"/>
    </row>
    <row r="40" spans="1:11" ht="16.5" thickBot="1" x14ac:dyDescent="0.3">
      <c r="A40" s="527"/>
      <c r="B40" s="527"/>
      <c r="C40" s="527"/>
      <c r="D40" s="528" t="s">
        <v>401</v>
      </c>
      <c r="E40" s="529" t="s">
        <v>486</v>
      </c>
      <c r="F40" s="527"/>
      <c r="G40" s="527"/>
      <c r="H40" s="527"/>
      <c r="I40" s="527"/>
      <c r="J40" s="527"/>
      <c r="K40" s="527"/>
    </row>
    <row r="41" spans="1:11" ht="45" x14ac:dyDescent="0.25">
      <c r="A41" s="530" t="s">
        <v>468</v>
      </c>
      <c r="B41" s="531" t="s">
        <v>246</v>
      </c>
      <c r="C41" s="531" t="s">
        <v>469</v>
      </c>
      <c r="D41" s="532" t="s">
        <v>470</v>
      </c>
      <c r="E41" s="532" t="s">
        <v>471</v>
      </c>
      <c r="F41" s="531" t="s">
        <v>472</v>
      </c>
      <c r="G41" s="533" t="s">
        <v>473</v>
      </c>
      <c r="H41" s="533" t="s">
        <v>474</v>
      </c>
      <c r="I41" s="532" t="s">
        <v>475</v>
      </c>
      <c r="J41" s="532" t="s">
        <v>476</v>
      </c>
      <c r="K41" s="534" t="s">
        <v>477</v>
      </c>
    </row>
    <row r="42" spans="1:11" x14ac:dyDescent="0.25">
      <c r="A42" s="535">
        <v>1</v>
      </c>
      <c r="B42" s="349" t="s">
        <v>478</v>
      </c>
      <c r="C42" s="349" t="s">
        <v>479</v>
      </c>
      <c r="D42" s="357" t="s">
        <v>480</v>
      </c>
      <c r="E42" s="357" t="s">
        <v>481</v>
      </c>
      <c r="F42" s="536">
        <v>40893</v>
      </c>
      <c r="G42" s="349">
        <v>30</v>
      </c>
      <c r="H42" s="405">
        <v>52000000</v>
      </c>
      <c r="I42" s="349">
        <v>5.1180000000000003E-2</v>
      </c>
      <c r="J42" s="537">
        <f>H42*I42*(16/365)</f>
        <v>116662.35616438356</v>
      </c>
      <c r="K42" s="538"/>
    </row>
    <row r="43" spans="1:11" x14ac:dyDescent="0.25">
      <c r="A43" s="535">
        <v>2</v>
      </c>
      <c r="B43" s="349" t="s">
        <v>487</v>
      </c>
      <c r="C43" s="349"/>
      <c r="D43" s="357"/>
      <c r="E43" s="357"/>
      <c r="F43" s="536"/>
      <c r="G43" s="349">
        <v>30</v>
      </c>
      <c r="H43" s="405">
        <v>498968</v>
      </c>
      <c r="I43" s="349"/>
      <c r="J43" s="537">
        <f>498968/30/12</f>
        <v>1386.0222222222221</v>
      </c>
      <c r="K43" s="538" t="s">
        <v>483</v>
      </c>
    </row>
    <row r="44" spans="1:11" x14ac:dyDescent="0.25">
      <c r="A44" s="535">
        <v>3</v>
      </c>
      <c r="B44" s="349" t="s">
        <v>488</v>
      </c>
      <c r="C44" s="349" t="s">
        <v>368</v>
      </c>
      <c r="D44" s="357" t="s">
        <v>489</v>
      </c>
      <c r="E44" s="357" t="s">
        <v>481</v>
      </c>
      <c r="F44" s="536">
        <v>40513</v>
      </c>
      <c r="G44" s="349" t="s">
        <v>490</v>
      </c>
      <c r="H44" s="405">
        <v>50000000</v>
      </c>
      <c r="I44" s="349">
        <v>0.05</v>
      </c>
      <c r="J44" s="537">
        <f>H44*I44*(365-16)/365</f>
        <v>2390410.9589041094</v>
      </c>
      <c r="K44" s="538"/>
    </row>
    <row r="45" spans="1:11" ht="15.75" thickBot="1" x14ac:dyDescent="0.3">
      <c r="A45" s="539"/>
      <c r="B45" s="540"/>
      <c r="C45" s="541"/>
      <c r="D45" s="541"/>
      <c r="E45" s="541"/>
      <c r="F45" s="540"/>
      <c r="G45" s="541"/>
      <c r="H45" s="541"/>
      <c r="I45" s="541"/>
      <c r="J45" s="542"/>
      <c r="K45" s="538"/>
    </row>
    <row r="46" spans="1:11" ht="16.5" thickTop="1" thickBot="1" x14ac:dyDescent="0.3">
      <c r="A46" s="543" t="s">
        <v>102</v>
      </c>
      <c r="B46" s="544"/>
      <c r="C46" s="545"/>
      <c r="D46" s="545"/>
      <c r="E46" s="545"/>
      <c r="F46" s="544"/>
      <c r="G46" s="545"/>
      <c r="H46" s="386">
        <f>SUM(H42:H44)</f>
        <v>102498968</v>
      </c>
      <c r="I46" s="545">
        <f>IF(H46=0,"",J46/H46)</f>
        <v>2.4473020423880908E-2</v>
      </c>
      <c r="J46" s="547">
        <f>SUM(J42:J44)</f>
        <v>2508459.3372907154</v>
      </c>
      <c r="K46" s="548"/>
    </row>
    <row r="47" spans="1:11" x14ac:dyDescent="0.25">
      <c r="A47" s="91"/>
      <c r="B47" s="91"/>
      <c r="C47" s="91"/>
      <c r="D47" s="91"/>
      <c r="E47" s="91"/>
      <c r="F47" s="91"/>
      <c r="G47" s="91"/>
      <c r="H47" s="391"/>
      <c r="I47" s="91"/>
      <c r="J47" s="549"/>
      <c r="K47" s="91"/>
    </row>
    <row r="48" spans="1:11" ht="16.5" thickBot="1" x14ac:dyDescent="0.3">
      <c r="A48" s="527"/>
      <c r="B48" s="527"/>
      <c r="C48" s="527"/>
      <c r="D48" s="528" t="s">
        <v>401</v>
      </c>
      <c r="E48" s="529" t="s">
        <v>350</v>
      </c>
      <c r="F48" s="527"/>
      <c r="G48" s="527"/>
      <c r="H48" s="527"/>
      <c r="I48" s="527"/>
      <c r="J48" s="527"/>
      <c r="K48" s="527"/>
    </row>
    <row r="49" spans="1:11" ht="45" x14ac:dyDescent="0.25">
      <c r="A49" s="530" t="s">
        <v>468</v>
      </c>
      <c r="B49" s="531" t="s">
        <v>246</v>
      </c>
      <c r="C49" s="531" t="s">
        <v>469</v>
      </c>
      <c r="D49" s="532" t="s">
        <v>470</v>
      </c>
      <c r="E49" s="532" t="s">
        <v>471</v>
      </c>
      <c r="F49" s="531" t="s">
        <v>472</v>
      </c>
      <c r="G49" s="533" t="s">
        <v>473</v>
      </c>
      <c r="H49" s="533" t="s">
        <v>474</v>
      </c>
      <c r="I49" s="532" t="s">
        <v>475</v>
      </c>
      <c r="J49" s="532" t="s">
        <v>476</v>
      </c>
      <c r="K49" s="534" t="s">
        <v>477</v>
      </c>
    </row>
    <row r="50" spans="1:11" x14ac:dyDescent="0.25">
      <c r="A50" s="535">
        <v>1</v>
      </c>
      <c r="B50" s="349" t="s">
        <v>491</v>
      </c>
      <c r="C50" s="349" t="s">
        <v>368</v>
      </c>
      <c r="D50" s="357" t="s">
        <v>489</v>
      </c>
      <c r="E50" s="357" t="s">
        <v>481</v>
      </c>
      <c r="F50" s="550" t="s">
        <v>492</v>
      </c>
      <c r="G50" s="551" t="s">
        <v>490</v>
      </c>
      <c r="H50" s="405">
        <v>43023255</v>
      </c>
      <c r="I50" s="349">
        <v>5.8700000000000002E-2</v>
      </c>
      <c r="J50" s="552">
        <f>H50*I50</f>
        <v>2525465.0685000001</v>
      </c>
      <c r="K50" s="538" t="s">
        <v>493</v>
      </c>
    </row>
    <row r="51" spans="1:11" ht="15.75" thickBot="1" x14ac:dyDescent="0.3">
      <c r="A51" s="539"/>
      <c r="B51" s="540"/>
      <c r="C51" s="541"/>
      <c r="D51" s="541"/>
      <c r="E51" s="541"/>
      <c r="F51" s="540"/>
      <c r="G51" s="541"/>
      <c r="H51" s="541"/>
      <c r="I51" s="541"/>
      <c r="J51" s="540"/>
      <c r="K51" s="538"/>
    </row>
    <row r="52" spans="1:11" ht="16.5" thickTop="1" thickBot="1" x14ac:dyDescent="0.3">
      <c r="A52" s="543" t="s">
        <v>102</v>
      </c>
      <c r="B52" s="544"/>
      <c r="C52" s="545"/>
      <c r="D52" s="545"/>
      <c r="E52" s="545"/>
      <c r="F52" s="544"/>
      <c r="G52" s="545"/>
      <c r="H52" s="386">
        <f>SUM(H50:H50)</f>
        <v>43023255</v>
      </c>
      <c r="I52" s="545">
        <f>IF(H52=0,"",J52/H52)</f>
        <v>5.8700000000000002E-2</v>
      </c>
      <c r="J52" s="553">
        <f>SUM(J50:J50)</f>
        <v>2525465.0685000001</v>
      </c>
      <c r="K52" s="548"/>
    </row>
    <row r="53" spans="1:11" x14ac:dyDescent="0.25">
      <c r="A53" s="91"/>
      <c r="B53" s="91"/>
      <c r="C53" s="91"/>
      <c r="D53" s="91"/>
      <c r="E53" s="91"/>
      <c r="F53" s="91"/>
      <c r="G53" s="91"/>
      <c r="H53" s="391"/>
      <c r="I53" s="91"/>
      <c r="J53" s="549"/>
      <c r="K53" s="91"/>
    </row>
    <row r="54" spans="1:11" x14ac:dyDescent="0.25">
      <c r="A54" s="63" t="s">
        <v>110</v>
      </c>
    </row>
    <row r="55" spans="1:11" x14ac:dyDescent="0.25">
      <c r="A55" s="554">
        <v>1</v>
      </c>
      <c r="B55" t="s">
        <v>494</v>
      </c>
    </row>
    <row r="56" spans="1:11" x14ac:dyDescent="0.25">
      <c r="A56" s="554">
        <v>2</v>
      </c>
      <c r="B56" t="s">
        <v>495</v>
      </c>
    </row>
    <row r="57" spans="1:11" x14ac:dyDescent="0.25">
      <c r="A57" s="554">
        <v>3</v>
      </c>
      <c r="B57" t="s">
        <v>496</v>
      </c>
    </row>
    <row r="58" spans="1:11" x14ac:dyDescent="0.25">
      <c r="A58" s="554">
        <v>4</v>
      </c>
      <c r="B58" t="s">
        <v>497</v>
      </c>
    </row>
  </sheetData>
  <mergeCells count="2">
    <mergeCell ref="A9:K9"/>
    <mergeCell ref="A10:K10"/>
  </mergeCells>
  <dataValidations count="3">
    <dataValidation allowBlank="1" showInputMessage="1" showErrorMessage="1" promptTitle="Date Format" prompt="E.g:  &quot;August 1, 2011&quot;" sqref="K6"/>
    <dataValidation type="list" allowBlank="1" showInputMessage="1" showErrorMessage="1" sqref="E14:E15 E21:E22 E28:E29 E35:E36 E42:E44 E50">
      <formula1>"Fixed Rate, Variable Rate"</formula1>
    </dataValidation>
    <dataValidation type="list" allowBlank="1" showInputMessage="1" showErrorMessage="1" sqref="D14:D15 D21:D22 D28:D29 D35:D36 D42:D44 D50">
      <formula1>"Affiliated, Third-Party"</formula1>
    </dataValidation>
  </dataValidations>
  <pageMargins left="0.7" right="0.7" top="0.75" bottom="0.75" header="0.3" footer="0.3"/>
  <pageSetup scale="5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6"/>
  <sheetViews>
    <sheetView showGridLines="0" zoomScaleNormal="100" workbookViewId="0">
      <selection activeCell="F5" sqref="F5"/>
    </sheetView>
  </sheetViews>
  <sheetFormatPr defaultRowHeight="15" x14ac:dyDescent="0.25"/>
  <cols>
    <col min="1" max="1" width="29" customWidth="1"/>
    <col min="2" max="2" width="15" customWidth="1"/>
    <col min="3" max="3" width="15.5703125" customWidth="1"/>
    <col min="4" max="4" width="16" customWidth="1"/>
    <col min="5" max="5" width="17.5703125" customWidth="1"/>
    <col min="6" max="6" width="16.28515625" customWidth="1"/>
  </cols>
  <sheetData>
    <row r="1" spans="1:6" x14ac:dyDescent="0.25">
      <c r="E1" s="304" t="s">
        <v>103</v>
      </c>
      <c r="F1" s="57" t="s">
        <v>465</v>
      </c>
    </row>
    <row r="2" spans="1:6" x14ac:dyDescent="0.25">
      <c r="E2" s="304" t="s">
        <v>104</v>
      </c>
      <c r="F2" s="65">
        <v>7</v>
      </c>
    </row>
    <row r="3" spans="1:6" x14ac:dyDescent="0.25">
      <c r="E3" s="304" t="s">
        <v>105</v>
      </c>
      <c r="F3" s="65">
        <v>1</v>
      </c>
    </row>
    <row r="4" spans="1:6" x14ac:dyDescent="0.25">
      <c r="E4" s="304" t="s">
        <v>106</v>
      </c>
      <c r="F4" s="65">
        <v>4</v>
      </c>
    </row>
    <row r="5" spans="1:6" x14ac:dyDescent="0.25">
      <c r="E5" s="304" t="s">
        <v>107</v>
      </c>
      <c r="F5" s="66"/>
    </row>
    <row r="6" spans="1:6" x14ac:dyDescent="0.25">
      <c r="E6" s="304"/>
      <c r="F6" s="64"/>
    </row>
    <row r="7" spans="1:6" x14ac:dyDescent="0.25">
      <c r="E7" s="304" t="s">
        <v>108</v>
      </c>
      <c r="F7" s="525">
        <v>41771</v>
      </c>
    </row>
    <row r="9" spans="1:6" ht="18" x14ac:dyDescent="0.25">
      <c r="A9" s="1107" t="s">
        <v>559</v>
      </c>
      <c r="B9" s="1107"/>
      <c r="C9" s="1107"/>
      <c r="D9" s="1107"/>
      <c r="E9" s="1107"/>
      <c r="F9" s="1107"/>
    </row>
    <row r="10" spans="1:6" ht="18" x14ac:dyDescent="0.25">
      <c r="A10" s="1107" t="s">
        <v>560</v>
      </c>
      <c r="B10" s="1107"/>
      <c r="C10" s="1107"/>
      <c r="D10" s="1107"/>
      <c r="E10" s="1107"/>
      <c r="F10" s="1107"/>
    </row>
    <row r="12" spans="1:6" x14ac:dyDescent="0.25">
      <c r="A12" t="s">
        <v>561</v>
      </c>
    </row>
    <row r="14" spans="1:6" x14ac:dyDescent="0.25">
      <c r="A14" s="63" t="s">
        <v>562</v>
      </c>
      <c r="B14" s="63"/>
    </row>
    <row r="15" spans="1:6" ht="15.75" thickBot="1" x14ac:dyDescent="0.3"/>
    <row r="16" spans="1:6" ht="51" x14ac:dyDescent="0.25">
      <c r="A16" s="608" t="s">
        <v>563</v>
      </c>
      <c r="B16" s="24" t="s">
        <v>564</v>
      </c>
      <c r="C16" s="24" t="s">
        <v>122</v>
      </c>
      <c r="D16" s="24" t="s">
        <v>565</v>
      </c>
      <c r="E16" s="609" t="s">
        <v>122</v>
      </c>
    </row>
    <row r="17" spans="1:6" x14ac:dyDescent="0.25">
      <c r="A17" s="610" t="s">
        <v>566</v>
      </c>
      <c r="B17" s="405">
        <v>12066293</v>
      </c>
      <c r="C17" s="374">
        <f>IF(B$21=0,"",B17/B$21)</f>
        <v>0.6374815914886176</v>
      </c>
      <c r="D17" s="405">
        <v>15499158</v>
      </c>
      <c r="E17" s="611">
        <f>IF(D$21=0,"",D17/D$21)</f>
        <v>0.64950072890512367</v>
      </c>
    </row>
    <row r="18" spans="1:6" x14ac:dyDescent="0.25">
      <c r="A18" s="610" t="s">
        <v>567</v>
      </c>
      <c r="B18" s="405">
        <v>4569290</v>
      </c>
      <c r="C18" s="374">
        <f>IF(B$21=0,"",B18/B$21)</f>
        <v>0.24140291149676418</v>
      </c>
      <c r="D18" s="405">
        <v>3836199</v>
      </c>
      <c r="E18" s="611">
        <f>IF(D$21=0,"",D18/D$21)</f>
        <v>0.16075802612794232</v>
      </c>
    </row>
    <row r="19" spans="1:6" x14ac:dyDescent="0.25">
      <c r="A19" s="612" t="s">
        <v>568</v>
      </c>
      <c r="B19" s="405">
        <v>1995675</v>
      </c>
      <c r="C19" s="374">
        <f>IF(B$21=0,"",B19/B$21)</f>
        <v>0.10543470766821648</v>
      </c>
      <c r="D19" s="405">
        <v>3807676</v>
      </c>
      <c r="E19" s="611">
        <f>IF(D$21=0,"",D19/D$21)</f>
        <v>0.15956275414667981</v>
      </c>
    </row>
    <row r="20" spans="1:6" x14ac:dyDescent="0.25">
      <c r="A20" s="612" t="s">
        <v>569</v>
      </c>
      <c r="B20" s="405">
        <v>296807</v>
      </c>
      <c r="C20" s="374">
        <f>IF(B$21=0,"",B20/B$21)</f>
        <v>1.5680789346401759E-2</v>
      </c>
      <c r="D20" s="405">
        <v>720155</v>
      </c>
      <c r="E20" s="611">
        <f>IF(D$21=0,"",D20/D$21)</f>
        <v>3.0178490820254193E-2</v>
      </c>
    </row>
    <row r="21" spans="1:6" ht="15.75" thickBot="1" x14ac:dyDescent="0.3">
      <c r="A21" s="613" t="s">
        <v>102</v>
      </c>
      <c r="B21" s="614">
        <f>SUM(B17:B20)</f>
        <v>18928065</v>
      </c>
      <c r="C21" s="615">
        <f>SUM(C17:C20)</f>
        <v>1</v>
      </c>
      <c r="D21" s="614">
        <f>SUM(D17:D20)</f>
        <v>23863188</v>
      </c>
      <c r="E21" s="616">
        <f>SUM(E17:E20)</f>
        <v>0.99999999999999989</v>
      </c>
    </row>
    <row r="23" spans="1:6" x14ac:dyDescent="0.25">
      <c r="A23" s="63" t="s">
        <v>110</v>
      </c>
    </row>
    <row r="25" spans="1:6" x14ac:dyDescent="0.25">
      <c r="A25" s="1253" t="s">
        <v>570</v>
      </c>
      <c r="B25" s="1253"/>
      <c r="C25" s="1253"/>
      <c r="D25" s="1253"/>
      <c r="E25" s="1253"/>
    </row>
    <row r="26" spans="1:6" x14ac:dyDescent="0.25">
      <c r="A26" s="1253"/>
      <c r="B26" s="1253"/>
      <c r="C26" s="1253"/>
      <c r="D26" s="1253"/>
      <c r="E26" s="1253"/>
    </row>
    <row r="27" spans="1:6" x14ac:dyDescent="0.25">
      <c r="B27" s="617"/>
      <c r="C27" s="617"/>
      <c r="D27" s="617"/>
      <c r="E27" s="617"/>
      <c r="F27" s="617"/>
    </row>
    <row r="28" spans="1:6" x14ac:dyDescent="0.25">
      <c r="A28" s="1254" t="s">
        <v>571</v>
      </c>
      <c r="B28" s="1254"/>
      <c r="C28" s="1254"/>
      <c r="D28" s="1254"/>
      <c r="E28" s="1254"/>
      <c r="F28" s="617"/>
    </row>
    <row r="29" spans="1:6" x14ac:dyDescent="0.25">
      <c r="A29" s="1254"/>
      <c r="B29" s="1254"/>
      <c r="C29" s="1254"/>
      <c r="D29" s="1254"/>
      <c r="E29" s="1254"/>
      <c r="F29" s="618"/>
    </row>
    <row r="30" spans="1:6" x14ac:dyDescent="0.25">
      <c r="A30" s="1254"/>
      <c r="B30" s="1254"/>
      <c r="C30" s="1254"/>
      <c r="D30" s="1254"/>
      <c r="E30" s="1254"/>
      <c r="F30" s="618"/>
    </row>
    <row r="31" spans="1:6" x14ac:dyDescent="0.25">
      <c r="A31" s="619" t="s">
        <v>572</v>
      </c>
      <c r="B31" s="619"/>
      <c r="C31" s="619"/>
      <c r="D31" s="619"/>
      <c r="E31" s="619"/>
      <c r="F31" s="619"/>
    </row>
    <row r="32" spans="1:6" x14ac:dyDescent="0.25">
      <c r="A32" s="1254" t="s">
        <v>573</v>
      </c>
      <c r="B32" s="1254"/>
      <c r="C32" s="1254"/>
      <c r="D32" s="1254"/>
      <c r="E32" s="1254"/>
      <c r="F32" s="620"/>
    </row>
    <row r="33" spans="1:6" ht="29.25" customHeight="1" x14ac:dyDescent="0.25">
      <c r="A33" s="1254"/>
      <c r="B33" s="1254"/>
      <c r="C33" s="1254"/>
      <c r="D33" s="1254"/>
      <c r="E33" s="1254"/>
    </row>
    <row r="36" spans="1:6" x14ac:dyDescent="0.25">
      <c r="A36" s="621" t="s">
        <v>574</v>
      </c>
      <c r="B36" s="1252"/>
      <c r="C36" s="1252"/>
      <c r="D36" s="1252"/>
      <c r="E36" s="1252"/>
      <c r="F36" s="1252"/>
    </row>
    <row r="37" spans="1:6" ht="15.75" thickBot="1" x14ac:dyDescent="0.3">
      <c r="A37" s="621"/>
      <c r="B37" s="622"/>
    </row>
    <row r="38" spans="1:6" x14ac:dyDescent="0.25">
      <c r="A38" s="1256"/>
      <c r="B38" s="1257"/>
      <c r="C38" s="623" t="s">
        <v>575</v>
      </c>
      <c r="D38" s="623" t="s">
        <v>576</v>
      </c>
      <c r="E38" s="623" t="s">
        <v>577</v>
      </c>
      <c r="F38" s="624" t="s">
        <v>578</v>
      </c>
    </row>
    <row r="39" spans="1:6" ht="27" customHeight="1" x14ac:dyDescent="0.25">
      <c r="A39" s="1258" t="s">
        <v>579</v>
      </c>
      <c r="B39" s="1259"/>
      <c r="C39" s="1262" t="s">
        <v>580</v>
      </c>
      <c r="D39" s="1262" t="s">
        <v>581</v>
      </c>
      <c r="E39" s="1262" t="s">
        <v>582</v>
      </c>
      <c r="F39" s="1264" t="s">
        <v>583</v>
      </c>
    </row>
    <row r="40" spans="1:6" ht="27" customHeight="1" x14ac:dyDescent="0.25">
      <c r="A40" s="1260"/>
      <c r="B40" s="1261"/>
      <c r="C40" s="1263"/>
      <c r="D40" s="1263"/>
      <c r="E40" s="1263"/>
      <c r="F40" s="1265"/>
    </row>
    <row r="41" spans="1:6" x14ac:dyDescent="0.25">
      <c r="A41" s="1266" t="str">
        <f>A17</f>
        <v>Residential - R1</v>
      </c>
      <c r="B41" s="1267"/>
      <c r="C41" s="405">
        <v>14784364</v>
      </c>
      <c r="D41" s="405">
        <v>17013843</v>
      </c>
      <c r="E41" s="405">
        <v>17013843</v>
      </c>
      <c r="F41" s="558">
        <v>272279</v>
      </c>
    </row>
    <row r="42" spans="1:6" x14ac:dyDescent="0.25">
      <c r="A42" s="1266" t="str">
        <f>A18</f>
        <v>Residential - R2</v>
      </c>
      <c r="B42" s="1267"/>
      <c r="C42" s="405">
        <v>3674373</v>
      </c>
      <c r="D42" s="405">
        <v>4228468</v>
      </c>
      <c r="E42" s="405">
        <v>4228468</v>
      </c>
      <c r="F42" s="558">
        <v>75784</v>
      </c>
    </row>
    <row r="43" spans="1:6" x14ac:dyDescent="0.25">
      <c r="A43" s="1266" t="str">
        <f>A19</f>
        <v>Seasonal</v>
      </c>
      <c r="B43" s="1267"/>
      <c r="C43" s="405">
        <v>1758220</v>
      </c>
      <c r="D43" s="405">
        <v>2023360</v>
      </c>
      <c r="E43" s="405">
        <v>2023360</v>
      </c>
      <c r="F43" s="558">
        <v>71881</v>
      </c>
    </row>
    <row r="44" spans="1:6" ht="15.75" thickBot="1" x14ac:dyDescent="0.3">
      <c r="A44" s="1266" t="str">
        <f>A20</f>
        <v>Street Lighting</v>
      </c>
      <c r="B44" s="1267"/>
      <c r="C44" s="405">
        <v>139694</v>
      </c>
      <c r="D44" s="405">
        <v>160760</v>
      </c>
      <c r="E44" s="405">
        <v>160760</v>
      </c>
      <c r="F44" s="558">
        <v>16814</v>
      </c>
    </row>
    <row r="45" spans="1:6" ht="15.75" thickTop="1" x14ac:dyDescent="0.25">
      <c r="A45" s="1268" t="str">
        <f>A21</f>
        <v>Total</v>
      </c>
      <c r="B45" s="1269"/>
      <c r="C45" s="625">
        <f>SUM(C41:C44)</f>
        <v>20356651</v>
      </c>
      <c r="D45" s="625">
        <f>SUM(D41:D44)</f>
        <v>23426431</v>
      </c>
      <c r="E45" s="625">
        <f>SUM(E41:E44)</f>
        <v>23426431</v>
      </c>
      <c r="F45" s="626">
        <f>SUM(F41:F44)</f>
        <v>436758</v>
      </c>
    </row>
    <row r="47" spans="1:6" x14ac:dyDescent="0.25">
      <c r="A47" s="63" t="s">
        <v>109</v>
      </c>
      <c r="B47" s="61"/>
      <c r="C47" s="61"/>
      <c r="D47" s="61"/>
      <c r="E47" s="61"/>
      <c r="F47" s="61"/>
    </row>
    <row r="48" spans="1:6" x14ac:dyDescent="0.25">
      <c r="A48" s="61"/>
      <c r="B48" s="61"/>
      <c r="C48" s="61"/>
      <c r="D48" s="61"/>
      <c r="E48" s="61"/>
      <c r="F48" s="61"/>
    </row>
    <row r="49" spans="1:12" x14ac:dyDescent="0.25">
      <c r="A49" s="1255" t="s">
        <v>584</v>
      </c>
      <c r="B49" s="1255"/>
      <c r="C49" s="1255"/>
      <c r="D49" s="1255"/>
      <c r="E49" s="1255"/>
      <c r="F49" s="1255"/>
    </row>
    <row r="50" spans="1:12" ht="23.25" customHeight="1" x14ac:dyDescent="0.25">
      <c r="A50" s="1255"/>
      <c r="B50" s="1255"/>
      <c r="C50" s="1255"/>
      <c r="D50" s="1255"/>
      <c r="E50" s="1255"/>
      <c r="F50" s="1255"/>
    </row>
    <row r="51" spans="1:12" ht="12.75" customHeight="1" x14ac:dyDescent="0.25">
      <c r="A51" s="617"/>
      <c r="B51" s="617"/>
      <c r="C51" s="617"/>
      <c r="D51" s="617"/>
      <c r="E51" s="617"/>
      <c r="F51" s="617"/>
      <c r="H51" s="627"/>
      <c r="I51" s="627"/>
      <c r="J51" s="627"/>
      <c r="K51" s="627"/>
      <c r="L51" s="627"/>
    </row>
    <row r="52" spans="1:12" ht="17.25" customHeight="1" x14ac:dyDescent="0.25">
      <c r="A52" s="1270" t="s">
        <v>585</v>
      </c>
      <c r="B52" s="1270"/>
      <c r="C52" s="1270"/>
      <c r="D52" s="1270"/>
      <c r="E52" s="1270"/>
      <c r="F52" s="1270"/>
      <c r="H52" s="627"/>
      <c r="I52" s="627"/>
      <c r="J52" s="627"/>
      <c r="K52" s="627"/>
      <c r="L52" s="627"/>
    </row>
    <row r="53" spans="1:12" x14ac:dyDescent="0.25">
      <c r="A53" s="628"/>
      <c r="B53" s="61"/>
      <c r="C53" s="61"/>
      <c r="D53" s="61"/>
      <c r="E53" s="61"/>
      <c r="F53" s="61"/>
      <c r="H53" s="627"/>
      <c r="I53" s="627"/>
      <c r="J53" s="627"/>
      <c r="K53" s="627"/>
      <c r="L53" s="627"/>
    </row>
    <row r="54" spans="1:12" ht="12.75" customHeight="1" x14ac:dyDescent="0.25">
      <c r="A54" s="1066" t="s">
        <v>586</v>
      </c>
      <c r="B54" s="1066"/>
      <c r="C54" s="1066"/>
      <c r="D54" s="1066"/>
      <c r="E54" s="1066"/>
      <c r="F54" s="1066"/>
      <c r="H54" s="629"/>
      <c r="I54" s="627"/>
      <c r="J54" s="627"/>
      <c r="K54" s="627"/>
      <c r="L54" s="627"/>
    </row>
    <row r="55" spans="1:12" x14ac:dyDescent="0.25">
      <c r="A55" s="1066"/>
      <c r="B55" s="1066"/>
      <c r="C55" s="1066"/>
      <c r="D55" s="1066"/>
      <c r="E55" s="1066"/>
      <c r="F55" s="1066"/>
    </row>
    <row r="56" spans="1:12" x14ac:dyDescent="0.25">
      <c r="A56" s="61"/>
      <c r="B56" s="61"/>
      <c r="C56" s="61"/>
      <c r="D56" s="61"/>
      <c r="E56" s="61"/>
      <c r="F56" s="61"/>
    </row>
    <row r="57" spans="1:12" ht="12.75" customHeight="1" x14ac:dyDescent="0.25">
      <c r="A57" s="1066" t="s">
        <v>587</v>
      </c>
      <c r="B57" s="1066"/>
      <c r="C57" s="1066"/>
      <c r="D57" s="1066"/>
      <c r="E57" s="1066"/>
      <c r="F57" s="1066"/>
    </row>
    <row r="58" spans="1:12" x14ac:dyDescent="0.25">
      <c r="A58" s="1066"/>
      <c r="B58" s="1066"/>
      <c r="C58" s="1066"/>
      <c r="D58" s="1066"/>
      <c r="E58" s="1066"/>
      <c r="F58" s="1066"/>
    </row>
    <row r="59" spans="1:12" x14ac:dyDescent="0.25">
      <c r="A59" s="322"/>
      <c r="B59" s="322"/>
      <c r="C59" s="322"/>
      <c r="D59" s="322"/>
      <c r="E59" s="322"/>
      <c r="F59" s="322"/>
    </row>
    <row r="60" spans="1:12" x14ac:dyDescent="0.25">
      <c r="A60" s="63" t="s">
        <v>588</v>
      </c>
      <c r="B60" s="61"/>
      <c r="C60" s="61"/>
      <c r="D60" s="61"/>
      <c r="E60" s="61"/>
      <c r="F60" s="61"/>
    </row>
    <row r="61" spans="1:12" ht="15.75" thickBot="1" x14ac:dyDescent="0.3">
      <c r="A61" s="61"/>
      <c r="B61" s="61"/>
      <c r="C61" s="61"/>
      <c r="D61" s="61"/>
      <c r="E61" s="61"/>
      <c r="F61" s="61"/>
    </row>
    <row r="62" spans="1:12" ht="39" x14ac:dyDescent="0.25">
      <c r="A62" s="1271" t="s">
        <v>589</v>
      </c>
      <c r="B62" s="1272"/>
      <c r="C62" s="630" t="s">
        <v>590</v>
      </c>
      <c r="D62" s="630" t="s">
        <v>591</v>
      </c>
      <c r="E62" s="630" t="s">
        <v>592</v>
      </c>
      <c r="F62" s="1275" t="s">
        <v>593</v>
      </c>
    </row>
    <row r="63" spans="1:12" ht="25.5" x14ac:dyDescent="0.25">
      <c r="A63" s="1273"/>
      <c r="B63" s="1274"/>
      <c r="C63" s="631" t="s">
        <v>594</v>
      </c>
      <c r="D63" s="1263" t="s">
        <v>595</v>
      </c>
      <c r="E63" s="1263" t="s">
        <v>596</v>
      </c>
      <c r="F63" s="1276"/>
    </row>
    <row r="64" spans="1:12" x14ac:dyDescent="0.25">
      <c r="A64" s="1273"/>
      <c r="B64" s="1274"/>
      <c r="C64" s="632">
        <v>2011</v>
      </c>
      <c r="D64" s="1278"/>
      <c r="E64" s="1278"/>
      <c r="F64" s="1277"/>
    </row>
    <row r="65" spans="1:6" x14ac:dyDescent="0.25">
      <c r="A65" s="1279"/>
      <c r="B65" s="1280"/>
      <c r="C65" s="633" t="s">
        <v>122</v>
      </c>
      <c r="D65" s="634" t="s">
        <v>122</v>
      </c>
      <c r="E65" s="634" t="s">
        <v>122</v>
      </c>
      <c r="F65" s="635" t="s">
        <v>122</v>
      </c>
    </row>
    <row r="66" spans="1:6" x14ac:dyDescent="0.25">
      <c r="A66" s="1281" t="str">
        <f>A41</f>
        <v>Residential - R1</v>
      </c>
      <c r="B66" s="1282"/>
      <c r="C66" s="636">
        <v>114.1</v>
      </c>
      <c r="D66" s="637">
        <f>IF(D17=0,"",(D41+F41)/D17*100)</f>
        <v>111.52942630819042</v>
      </c>
      <c r="E66" s="637">
        <f>IF(D17=0,"",(E41+F41)/D17*100)</f>
        <v>111.52942630819042</v>
      </c>
      <c r="F66" s="538" t="s">
        <v>597</v>
      </c>
    </row>
    <row r="67" spans="1:6" x14ac:dyDescent="0.25">
      <c r="A67" s="1281" t="str">
        <f>A42</f>
        <v>Residential - R2</v>
      </c>
      <c r="B67" s="1282"/>
      <c r="C67" s="636">
        <v>59.8</v>
      </c>
      <c r="D67" s="637">
        <f>IF(D18=0,"",(D42+F42)/D18*100)</f>
        <v>112.20095724961088</v>
      </c>
      <c r="E67" s="637">
        <f>IF(D18=0,"",(E42+F42)/D18*100)</f>
        <v>112.20095724961088</v>
      </c>
      <c r="F67" s="538" t="s">
        <v>598</v>
      </c>
    </row>
    <row r="68" spans="1:6" x14ac:dyDescent="0.25">
      <c r="A68" s="1283" t="str">
        <f>A43</f>
        <v>Seasonal</v>
      </c>
      <c r="B68" s="1284"/>
      <c r="C68" s="636">
        <v>115</v>
      </c>
      <c r="D68" s="637">
        <f>IF(D19=0,"",(D43+F43)/D19*100)</f>
        <v>55.02676698332526</v>
      </c>
      <c r="E68" s="637">
        <f>IF(D19=0,"",(E43+F43)/D19*100)</f>
        <v>55.02676698332526</v>
      </c>
      <c r="F68" s="538" t="s">
        <v>599</v>
      </c>
    </row>
    <row r="69" spans="1:6" x14ac:dyDescent="0.25">
      <c r="A69" s="1281" t="str">
        <f>A44</f>
        <v>Street Lighting</v>
      </c>
      <c r="B69" s="1282"/>
      <c r="C69" s="636">
        <v>43</v>
      </c>
      <c r="D69" s="637">
        <f>IF(D20=0,"",(D44+F44)/D20*100)</f>
        <v>24.65774729051385</v>
      </c>
      <c r="E69" s="637">
        <f>IF(D20=0,"",(E44+F44)/D20*100)</f>
        <v>24.65774729051385</v>
      </c>
      <c r="F69" s="538" t="s">
        <v>600</v>
      </c>
    </row>
    <row r="71" spans="1:6" x14ac:dyDescent="0.25">
      <c r="A71" s="63" t="s">
        <v>110</v>
      </c>
      <c r="B71" s="61"/>
      <c r="C71" s="61"/>
      <c r="D71" s="61"/>
      <c r="E71" s="61"/>
      <c r="F71" s="61"/>
    </row>
    <row r="72" spans="1:6" x14ac:dyDescent="0.25">
      <c r="A72" s="61"/>
      <c r="B72" s="61"/>
      <c r="C72" s="61"/>
      <c r="D72" s="61"/>
      <c r="E72" s="61"/>
      <c r="F72" s="61"/>
    </row>
    <row r="73" spans="1:6" ht="25.5" customHeight="1" x14ac:dyDescent="0.25">
      <c r="A73" s="1255" t="s">
        <v>601</v>
      </c>
      <c r="B73" s="1255"/>
      <c r="C73" s="1255"/>
      <c r="D73" s="1255"/>
      <c r="E73" s="1255"/>
      <c r="F73" s="1255"/>
    </row>
    <row r="74" spans="1:6" ht="21" customHeight="1" x14ac:dyDescent="0.25">
      <c r="A74" s="1255"/>
      <c r="B74" s="1255"/>
      <c r="C74" s="1255"/>
      <c r="D74" s="1255"/>
      <c r="E74" s="1255"/>
      <c r="F74" s="1255"/>
    </row>
    <row r="75" spans="1:6" x14ac:dyDescent="0.25">
      <c r="A75" s="303"/>
      <c r="B75" s="303"/>
      <c r="C75" s="303"/>
      <c r="D75" s="303"/>
      <c r="E75" s="303"/>
      <c r="F75" s="303"/>
    </row>
    <row r="76" spans="1:6" ht="32.25" customHeight="1" x14ac:dyDescent="0.25">
      <c r="A76" s="1066" t="s">
        <v>602</v>
      </c>
      <c r="B76" s="1066"/>
      <c r="C76" s="1066"/>
      <c r="D76" s="1066"/>
      <c r="E76" s="1066"/>
      <c r="F76" s="1066"/>
    </row>
    <row r="77" spans="1:6" x14ac:dyDescent="0.25">
      <c r="A77" s="61"/>
      <c r="B77" s="61"/>
      <c r="C77" s="61"/>
      <c r="D77" s="61"/>
      <c r="E77" s="61"/>
      <c r="F77" s="61"/>
    </row>
    <row r="78" spans="1:6" x14ac:dyDescent="0.25">
      <c r="A78" s="638" t="s">
        <v>603</v>
      </c>
      <c r="B78" s="526"/>
      <c r="C78" s="526"/>
      <c r="D78" s="526"/>
      <c r="E78" s="526"/>
      <c r="F78" s="526"/>
    </row>
    <row r="79" spans="1:6" ht="15.75" thickBot="1" x14ac:dyDescent="0.3"/>
    <row r="80" spans="1:6" x14ac:dyDescent="0.25">
      <c r="A80" s="1285" t="s">
        <v>589</v>
      </c>
      <c r="B80" s="1286"/>
      <c r="C80" s="1287" t="s">
        <v>604</v>
      </c>
      <c r="D80" s="1287"/>
      <c r="E80" s="1287"/>
      <c r="F80" s="1275" t="s">
        <v>593</v>
      </c>
    </row>
    <row r="81" spans="1:6" x14ac:dyDescent="0.25">
      <c r="A81" s="1260"/>
      <c r="B81" s="1261"/>
      <c r="C81" s="639">
        <v>2015</v>
      </c>
      <c r="D81" s="639">
        <f>C81+1</f>
        <v>2016</v>
      </c>
      <c r="E81" s="639">
        <f>D81+1</f>
        <v>2017</v>
      </c>
      <c r="F81" s="1288"/>
    </row>
    <row r="82" spans="1:6" x14ac:dyDescent="0.25">
      <c r="A82" s="1260"/>
      <c r="B82" s="1261"/>
      <c r="C82" s="639" t="s">
        <v>122</v>
      </c>
      <c r="D82" s="639" t="s">
        <v>122</v>
      </c>
      <c r="E82" s="639" t="s">
        <v>122</v>
      </c>
      <c r="F82" s="640" t="s">
        <v>122</v>
      </c>
    </row>
    <row r="83" spans="1:6" x14ac:dyDescent="0.25">
      <c r="A83" s="1266" t="str">
        <f>A66</f>
        <v>Residential - R1</v>
      </c>
      <c r="B83" s="1267"/>
      <c r="C83" s="641">
        <f>E66</f>
        <v>111.52942630819042</v>
      </c>
      <c r="D83" s="642">
        <f>C83</f>
        <v>111.52942630819042</v>
      </c>
      <c r="E83" s="642">
        <f>D83</f>
        <v>111.52942630819042</v>
      </c>
      <c r="F83" s="643" t="str">
        <f>F66</f>
        <v>85 - 115</v>
      </c>
    </row>
    <row r="84" spans="1:6" x14ac:dyDescent="0.25">
      <c r="A84" s="1266" t="str">
        <f>A67</f>
        <v>Residential - R2</v>
      </c>
      <c r="B84" s="1267"/>
      <c r="C84" s="641">
        <f>E67</f>
        <v>112.20095724961088</v>
      </c>
      <c r="D84" s="642">
        <f t="shared" ref="D84:E86" si="0">C84</f>
        <v>112.20095724961088</v>
      </c>
      <c r="E84" s="642">
        <f t="shared" si="0"/>
        <v>112.20095724961088</v>
      </c>
      <c r="F84" s="643" t="str">
        <f>F67</f>
        <v>80 - 120</v>
      </c>
    </row>
    <row r="85" spans="1:6" x14ac:dyDescent="0.25">
      <c r="A85" s="1266" t="str">
        <f>A68</f>
        <v>Seasonal</v>
      </c>
      <c r="B85" s="1267"/>
      <c r="C85" s="641">
        <f>E68</f>
        <v>55.02676698332526</v>
      </c>
      <c r="D85" s="642">
        <f t="shared" si="0"/>
        <v>55.02676698332526</v>
      </c>
      <c r="E85" s="642">
        <f t="shared" si="0"/>
        <v>55.02676698332526</v>
      </c>
      <c r="F85" s="643" t="str">
        <f>F68</f>
        <v>80 - 115</v>
      </c>
    </row>
    <row r="86" spans="1:6" x14ac:dyDescent="0.25">
      <c r="A86" s="1266" t="str">
        <f>A69</f>
        <v>Street Lighting</v>
      </c>
      <c r="B86" s="1267"/>
      <c r="C86" s="641">
        <f>E69</f>
        <v>24.65774729051385</v>
      </c>
      <c r="D86" s="642">
        <f t="shared" si="0"/>
        <v>24.65774729051385</v>
      </c>
      <c r="E86" s="642">
        <f t="shared" si="0"/>
        <v>24.65774729051385</v>
      </c>
      <c r="F86" s="643" t="str">
        <f>F69</f>
        <v>70 - 120</v>
      </c>
    </row>
    <row r="88" spans="1:6" x14ac:dyDescent="0.25">
      <c r="A88" s="63" t="s">
        <v>605</v>
      </c>
    </row>
    <row r="89" spans="1:6" ht="17.25" customHeight="1" x14ac:dyDescent="0.25">
      <c r="A89" s="1255" t="s">
        <v>606</v>
      </c>
      <c r="B89" s="1255"/>
      <c r="C89" s="1255"/>
      <c r="D89" s="1255"/>
      <c r="E89" s="1255"/>
      <c r="F89" s="1255"/>
    </row>
    <row r="90" spans="1:6" ht="17.25" customHeight="1" x14ac:dyDescent="0.25">
      <c r="A90" s="1255"/>
      <c r="B90" s="1255"/>
      <c r="C90" s="1255"/>
      <c r="D90" s="1255"/>
      <c r="E90" s="1255"/>
      <c r="F90" s="1255"/>
    </row>
    <row r="91" spans="1:6" ht="17.25" customHeight="1" x14ac:dyDescent="0.25">
      <c r="A91" s="1255"/>
      <c r="B91" s="1255"/>
      <c r="C91" s="1255"/>
      <c r="D91" s="1255"/>
      <c r="E91" s="1255"/>
      <c r="F91" s="1255"/>
    </row>
    <row r="92" spans="1:6" ht="17.25" customHeight="1" x14ac:dyDescent="0.25">
      <c r="A92" s="1255"/>
      <c r="B92" s="1255"/>
      <c r="C92" s="1255"/>
      <c r="D92" s="1255"/>
      <c r="E92" s="1255"/>
      <c r="F92" s="1255"/>
    </row>
    <row r="94" spans="1:6" x14ac:dyDescent="0.25">
      <c r="A94" s="1221"/>
      <c r="B94" s="1221"/>
      <c r="C94" s="1221"/>
      <c r="D94" s="1221"/>
      <c r="E94" s="1221"/>
      <c r="F94" s="1221"/>
    </row>
    <row r="95" spans="1:6" x14ac:dyDescent="0.25">
      <c r="A95" s="1221"/>
      <c r="B95" s="1221"/>
      <c r="C95" s="1221"/>
      <c r="D95" s="1221"/>
      <c r="E95" s="1221"/>
      <c r="F95" s="1221"/>
    </row>
    <row r="96" spans="1:6" x14ac:dyDescent="0.25">
      <c r="A96" s="1221"/>
      <c r="B96" s="1221"/>
      <c r="C96" s="1221"/>
      <c r="D96" s="1221"/>
      <c r="E96" s="1221"/>
      <c r="F96" s="1221"/>
    </row>
  </sheetData>
  <mergeCells count="41">
    <mergeCell ref="A85:B85"/>
    <mergeCell ref="A86:B86"/>
    <mergeCell ref="A89:F92"/>
    <mergeCell ref="A94:F96"/>
    <mergeCell ref="A76:F76"/>
    <mergeCell ref="A80:B82"/>
    <mergeCell ref="C80:E80"/>
    <mergeCell ref="F80:F81"/>
    <mergeCell ref="A83:B83"/>
    <mergeCell ref="A84:B84"/>
    <mergeCell ref="A73:F74"/>
    <mergeCell ref="A52:F52"/>
    <mergeCell ref="A54:F55"/>
    <mergeCell ref="A57:F58"/>
    <mergeCell ref="A62:B64"/>
    <mergeCell ref="F62:F64"/>
    <mergeCell ref="D63:D64"/>
    <mergeCell ref="E63:E64"/>
    <mergeCell ref="A65:B65"/>
    <mergeCell ref="A66:B66"/>
    <mergeCell ref="A67:B67"/>
    <mergeCell ref="A68:B68"/>
    <mergeCell ref="A69:B69"/>
    <mergeCell ref="A49:F50"/>
    <mergeCell ref="A38:B38"/>
    <mergeCell ref="A39:B40"/>
    <mergeCell ref="C39:C40"/>
    <mergeCell ref="D39:D40"/>
    <mergeCell ref="E39:E40"/>
    <mergeCell ref="F39:F40"/>
    <mergeCell ref="A41:B41"/>
    <mergeCell ref="A42:B42"/>
    <mergeCell ref="A43:B43"/>
    <mergeCell ref="A44:B44"/>
    <mergeCell ref="A45:B45"/>
    <mergeCell ref="B36:F36"/>
    <mergeCell ref="A9:F9"/>
    <mergeCell ref="A10:F10"/>
    <mergeCell ref="A25:E26"/>
    <mergeCell ref="A28:E30"/>
    <mergeCell ref="A32:E33"/>
  </mergeCells>
  <dataValidations count="1">
    <dataValidation allowBlank="1" showInputMessage="1" showErrorMessage="1" promptTitle="Date Format" prompt="E.g:  &quot;August 1, 2011&quot;" sqref="F7"/>
  </dataValidations>
  <pageMargins left="0.7" right="0.7" top="0.75" bottom="0.75" header="0.3" footer="0.3"/>
  <pageSetup scale="82" orientation="portrait" r:id="rId1"/>
  <rowBreaks count="3" manualBreakCount="3">
    <brk id="35" max="16383" man="1"/>
    <brk id="59" max="16383" man="1"/>
    <brk id="7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3"/>
  <sheetViews>
    <sheetView showGridLines="0" topLeftCell="A45" workbookViewId="0">
      <selection activeCell="L68" sqref="L68"/>
    </sheetView>
  </sheetViews>
  <sheetFormatPr defaultRowHeight="15" x14ac:dyDescent="0.25"/>
  <cols>
    <col min="1" max="1" width="4.7109375" customWidth="1"/>
    <col min="2" max="2" width="6.28515625" customWidth="1"/>
    <col min="3" max="3" width="30.7109375" customWidth="1"/>
    <col min="4" max="8" width="12.7109375" customWidth="1"/>
    <col min="9" max="9" width="14.5703125" customWidth="1"/>
  </cols>
  <sheetData>
    <row r="1" spans="2:9" x14ac:dyDescent="0.25">
      <c r="H1" s="304" t="s">
        <v>103</v>
      </c>
      <c r="I1" s="64">
        <f>EBNUMBER</f>
        <v>0</v>
      </c>
    </row>
    <row r="2" spans="2:9" x14ac:dyDescent="0.25">
      <c r="H2" s="304" t="s">
        <v>104</v>
      </c>
      <c r="I2" s="65"/>
    </row>
    <row r="3" spans="2:9" x14ac:dyDescent="0.25">
      <c r="H3" s="304" t="s">
        <v>105</v>
      </c>
      <c r="I3" s="65"/>
    </row>
    <row r="4" spans="2:9" x14ac:dyDescent="0.25">
      <c r="H4" s="304" t="s">
        <v>106</v>
      </c>
      <c r="I4" s="65"/>
    </row>
    <row r="5" spans="2:9" x14ac:dyDescent="0.25">
      <c r="H5" s="304" t="s">
        <v>107</v>
      </c>
      <c r="I5" s="66"/>
    </row>
    <row r="6" spans="2:9" x14ac:dyDescent="0.25">
      <c r="H6" s="304"/>
      <c r="I6" s="64"/>
    </row>
    <row r="7" spans="2:9" x14ac:dyDescent="0.25">
      <c r="H7" s="304" t="s">
        <v>108</v>
      </c>
      <c r="I7" s="66"/>
    </row>
    <row r="11" spans="2:9" ht="18" x14ac:dyDescent="0.25">
      <c r="B11" s="1107" t="s">
        <v>785</v>
      </c>
      <c r="C11" s="1107"/>
      <c r="D11" s="1107"/>
      <c r="E11" s="1107"/>
      <c r="F11" s="1107"/>
      <c r="G11" s="1107"/>
      <c r="H11" s="1107"/>
      <c r="I11" s="1107"/>
    </row>
    <row r="12" spans="2:9" ht="18" x14ac:dyDescent="0.25">
      <c r="B12" s="1107" t="s">
        <v>786</v>
      </c>
      <c r="C12" s="1107"/>
      <c r="D12" s="1107"/>
      <c r="E12" s="1107"/>
      <c r="F12" s="1107"/>
      <c r="G12" s="1107"/>
      <c r="H12" s="1107"/>
      <c r="I12" s="1107"/>
    </row>
    <row r="13" spans="2:9" ht="15.75" thickBot="1" x14ac:dyDescent="0.3"/>
    <row r="14" spans="2:9" x14ac:dyDescent="0.25">
      <c r="B14" s="1290"/>
      <c r="C14" s="1291"/>
      <c r="D14" s="1294" t="s">
        <v>787</v>
      </c>
      <c r="E14" s="1295"/>
      <c r="F14" s="1295"/>
      <c r="G14" s="1295"/>
      <c r="H14" s="1296"/>
      <c r="I14" s="1275" t="s">
        <v>788</v>
      </c>
    </row>
    <row r="15" spans="2:9" x14ac:dyDescent="0.25">
      <c r="B15" s="1292"/>
      <c r="C15" s="1293"/>
      <c r="D15" s="991">
        <v>2009</v>
      </c>
      <c r="E15" s="991">
        <f>+[9]Support!D15</f>
        <v>2010</v>
      </c>
      <c r="F15" s="991">
        <f>+[9]Support!E15</f>
        <v>2011</v>
      </c>
      <c r="G15" s="991">
        <f>+[9]Support!F15</f>
        <v>2012</v>
      </c>
      <c r="H15" s="991">
        <f>+[9]Support!G15</f>
        <v>2013</v>
      </c>
      <c r="I15" s="1288"/>
    </row>
    <row r="16" spans="2:9" x14ac:dyDescent="0.25">
      <c r="B16" s="992"/>
      <c r="C16" s="1297" t="s">
        <v>789</v>
      </c>
      <c r="D16" s="1298"/>
      <c r="E16" s="1298"/>
      <c r="F16" s="1298"/>
      <c r="G16" s="1298"/>
      <c r="H16" s="1298"/>
      <c r="I16" s="1299"/>
    </row>
    <row r="17" spans="2:9" ht="30" x14ac:dyDescent="0.25">
      <c r="B17" s="886" t="s">
        <v>790</v>
      </c>
      <c r="C17" s="887" t="s">
        <v>791</v>
      </c>
      <c r="D17" s="993">
        <f>[9]Support!C17</f>
        <v>203888072</v>
      </c>
      <c r="E17" s="993">
        <f>+[9]Support!D17</f>
        <v>200455299.20999998</v>
      </c>
      <c r="F17" s="993">
        <f>+[9]Support!E17</f>
        <v>209265736.67000002</v>
      </c>
      <c r="G17" s="993">
        <f>+[9]Support!F17</f>
        <v>207672192</v>
      </c>
      <c r="H17" s="993">
        <f>+[9]Support!G17</f>
        <v>218662491</v>
      </c>
      <c r="I17" s="994">
        <f>IF(SUM(D17:H17)=0,0,AVERAGE(D17:H17))</f>
        <v>207988758.176</v>
      </c>
    </row>
    <row r="18" spans="2:9" ht="30" x14ac:dyDescent="0.25">
      <c r="B18" s="886" t="s">
        <v>792</v>
      </c>
      <c r="C18" s="887" t="s">
        <v>793</v>
      </c>
      <c r="D18" s="993">
        <f>[9]Support!C18</f>
        <v>201931224</v>
      </c>
      <c r="E18" s="993">
        <f>+[9]Support!D18</f>
        <v>198771052.48983714</v>
      </c>
      <c r="F18" s="993">
        <f>+[9]Support!E18</f>
        <v>207822807.1811797</v>
      </c>
      <c r="G18" s="993">
        <f>+[9]Support!F18</f>
        <v>206770442</v>
      </c>
      <c r="H18" s="993">
        <f>+[9]Support!G18</f>
        <v>217735782.69999999</v>
      </c>
      <c r="I18" s="994">
        <f>IF(SUM(D18:H18)=0,0,AVERAGE(D18:H18))</f>
        <v>206606261.6742034</v>
      </c>
    </row>
    <row r="19" spans="2:9" ht="45" x14ac:dyDescent="0.25">
      <c r="B19" s="886" t="s">
        <v>794</v>
      </c>
      <c r="C19" s="887" t="s">
        <v>795</v>
      </c>
      <c r="D19" s="993">
        <f>[9]Support!C19</f>
        <v>0</v>
      </c>
      <c r="E19" s="993">
        <f>+[9]Support!D19</f>
        <v>0</v>
      </c>
      <c r="F19" s="993">
        <f>+[9]Support!E19</f>
        <v>0</v>
      </c>
      <c r="G19" s="993">
        <f>+[9]Support!F19</f>
        <v>0</v>
      </c>
      <c r="H19" s="993">
        <f>+[9]Support!G19</f>
        <v>0</v>
      </c>
      <c r="I19" s="994">
        <f>IF(SUM(D19:H19)=0,0,AVERAGE(D19:H19))</f>
        <v>0</v>
      </c>
    </row>
    <row r="20" spans="2:9" ht="30" x14ac:dyDescent="0.25">
      <c r="B20" s="886" t="s">
        <v>743</v>
      </c>
      <c r="C20" s="887" t="s">
        <v>796</v>
      </c>
      <c r="D20" s="995">
        <f>[9]Support!C20</f>
        <v>201931224</v>
      </c>
      <c r="E20" s="995">
        <f t="shared" ref="E20:I20" si="0">E18-E19</f>
        <v>198771052.48983714</v>
      </c>
      <c r="F20" s="995">
        <f t="shared" si="0"/>
        <v>207822807.1811797</v>
      </c>
      <c r="G20" s="995">
        <f t="shared" si="0"/>
        <v>206770442</v>
      </c>
      <c r="H20" s="995">
        <f t="shared" si="0"/>
        <v>217735782.69999999</v>
      </c>
      <c r="I20" s="996">
        <f t="shared" si="0"/>
        <v>206606261.6742034</v>
      </c>
    </row>
    <row r="21" spans="2:9" ht="14.25" customHeight="1" x14ac:dyDescent="0.25">
      <c r="B21" s="886" t="s">
        <v>744</v>
      </c>
      <c r="C21" s="887" t="s">
        <v>797</v>
      </c>
      <c r="D21" s="993">
        <f>[9]Support!C21</f>
        <v>186826563</v>
      </c>
      <c r="E21" s="993">
        <f>+[9]Support!D21</f>
        <v>181305270.40000001</v>
      </c>
      <c r="F21" s="993">
        <f>+[9]Support!E21</f>
        <v>189349546</v>
      </c>
      <c r="G21" s="993">
        <f>+[9]Support!F21</f>
        <v>193800272</v>
      </c>
      <c r="H21" s="993">
        <f>+[9]Support!G21</f>
        <v>199217388.91100001</v>
      </c>
      <c r="I21" s="994">
        <f>IF(SUM(D21:H21)=0,0,AVERAGE(D21:H21))</f>
        <v>190099808.06220001</v>
      </c>
    </row>
    <row r="22" spans="2:9" ht="45" x14ac:dyDescent="0.25">
      <c r="B22" s="886" t="s">
        <v>798</v>
      </c>
      <c r="C22" s="887" t="s">
        <v>799</v>
      </c>
      <c r="D22" s="993">
        <f>[9]Support!C22</f>
        <v>0</v>
      </c>
      <c r="E22" s="993">
        <f>+[9]Support!D22</f>
        <v>0</v>
      </c>
      <c r="F22" s="993">
        <f>+[9]Support!E22</f>
        <v>0</v>
      </c>
      <c r="G22" s="993">
        <f>+[9]Support!F22</f>
        <v>0</v>
      </c>
      <c r="H22" s="993">
        <f>+[9]Support!G22</f>
        <v>0</v>
      </c>
      <c r="I22" s="994">
        <f>IF(SUM(D22:H22)=0,0,AVERAGE(D22:H22))</f>
        <v>0</v>
      </c>
    </row>
    <row r="23" spans="2:9" ht="30" x14ac:dyDescent="0.25">
      <c r="B23" s="886" t="s">
        <v>800</v>
      </c>
      <c r="C23" s="887" t="s">
        <v>801</v>
      </c>
      <c r="D23" s="995">
        <f>[9]Support!C23</f>
        <v>186826563</v>
      </c>
      <c r="E23" s="995">
        <f t="shared" ref="E23:I23" si="1">E21-E22</f>
        <v>181305270.40000001</v>
      </c>
      <c r="F23" s="995">
        <f t="shared" si="1"/>
        <v>189349546</v>
      </c>
      <c r="G23" s="995">
        <f t="shared" si="1"/>
        <v>193800272</v>
      </c>
      <c r="H23" s="995">
        <f t="shared" si="1"/>
        <v>199217388.91100001</v>
      </c>
      <c r="I23" s="996">
        <f t="shared" si="1"/>
        <v>190099808.06220001</v>
      </c>
    </row>
    <row r="24" spans="2:9" ht="30" x14ac:dyDescent="0.25">
      <c r="B24" s="886" t="s">
        <v>802</v>
      </c>
      <c r="C24" s="887" t="s">
        <v>803</v>
      </c>
      <c r="D24" s="997">
        <f>[9]Support!C24</f>
        <v>1.0808485729087678</v>
      </c>
      <c r="E24" s="997">
        <f t="shared" ref="E24:I24" si="2">IF(E23=0,"",E20/E23)</f>
        <v>1.0963335596990849</v>
      </c>
      <c r="F24" s="997">
        <f t="shared" si="2"/>
        <v>1.0975616872151344</v>
      </c>
      <c r="G24" s="997">
        <f t="shared" si="2"/>
        <v>1.0669254478652126</v>
      </c>
      <c r="H24" s="997">
        <f t="shared" si="2"/>
        <v>1.0929557097913427</v>
      </c>
      <c r="I24" s="998">
        <f t="shared" si="2"/>
        <v>1.0868304591165212</v>
      </c>
    </row>
    <row r="25" spans="2:9" ht="13.5" customHeight="1" x14ac:dyDescent="0.25">
      <c r="B25" s="999"/>
      <c r="C25" s="1300" t="s">
        <v>804</v>
      </c>
      <c r="D25" s="1301"/>
      <c r="E25" s="1301"/>
      <c r="F25" s="1301"/>
      <c r="G25" s="1301"/>
      <c r="H25" s="1301"/>
      <c r="I25" s="1302"/>
    </row>
    <row r="26" spans="2:9" x14ac:dyDescent="0.25">
      <c r="B26" s="886" t="s">
        <v>805</v>
      </c>
      <c r="C26" s="887" t="s">
        <v>806</v>
      </c>
      <c r="D26" s="1000">
        <f>[9]Support!C26</f>
        <v>1.0044999999999999</v>
      </c>
      <c r="E26" s="1000">
        <f>+[9]Support!D26</f>
        <v>1.0044999999999999</v>
      </c>
      <c r="F26" s="1000">
        <f>+[9]Support!E26</f>
        <v>1.0044999999999999</v>
      </c>
      <c r="G26" s="1000">
        <f>+[9]Support!F26</f>
        <v>1.0044999999999999</v>
      </c>
      <c r="H26" s="1000">
        <f>+[9]Support!G26</f>
        <v>1.0044999999999999</v>
      </c>
      <c r="I26" s="1001">
        <f>IF(SUM(D26:H26)=0,0,AVERAGE(D26:H26))</f>
        <v>1.0044999999999999</v>
      </c>
    </row>
    <row r="27" spans="2:9" x14ac:dyDescent="0.25">
      <c r="B27" s="999"/>
      <c r="C27" s="1300" t="s">
        <v>807</v>
      </c>
      <c r="D27" s="1301"/>
      <c r="E27" s="1301"/>
      <c r="F27" s="1301"/>
      <c r="G27" s="1301"/>
      <c r="H27" s="1301"/>
      <c r="I27" s="1302"/>
    </row>
    <row r="28" spans="2:9" ht="15.75" thickBot="1" x14ac:dyDescent="0.3">
      <c r="B28" s="1002" t="s">
        <v>808</v>
      </c>
      <c r="C28" s="896" t="s">
        <v>809</v>
      </c>
      <c r="D28" s="1003">
        <f>[9]Support!C28</f>
        <v>1.0857123914868572</v>
      </c>
      <c r="E28" s="1003">
        <f t="shared" ref="E28:I28" si="3">IF(E24="","",E24*E26)</f>
        <v>1.1012670607177306</v>
      </c>
      <c r="F28" s="1003">
        <f t="shared" si="3"/>
        <v>1.1025007148076025</v>
      </c>
      <c r="G28" s="1003">
        <f t="shared" si="3"/>
        <v>1.071726612380606</v>
      </c>
      <c r="H28" s="1003">
        <f t="shared" si="3"/>
        <v>1.0978740104854037</v>
      </c>
      <c r="I28" s="1004">
        <f t="shared" si="3"/>
        <v>1.0917211961825455</v>
      </c>
    </row>
    <row r="30" spans="2:9" x14ac:dyDescent="0.25">
      <c r="B30" s="1005" t="s">
        <v>110</v>
      </c>
    </row>
    <row r="31" spans="2:9" ht="7.5" customHeight="1" x14ac:dyDescent="0.25"/>
    <row r="33" spans="2:9" x14ac:dyDescent="0.25">
      <c r="B33" s="990" t="s">
        <v>790</v>
      </c>
      <c r="C33" s="1289" t="s">
        <v>810</v>
      </c>
      <c r="D33" s="1289"/>
      <c r="E33" s="1289"/>
      <c r="F33" s="1289"/>
      <c r="G33" s="1289"/>
      <c r="H33" s="1289"/>
      <c r="I33" s="1289"/>
    </row>
    <row r="34" spans="2:9" x14ac:dyDescent="0.25">
      <c r="B34" s="324"/>
      <c r="C34" s="1289"/>
      <c r="D34" s="1289"/>
      <c r="E34" s="1289"/>
      <c r="F34" s="1289"/>
      <c r="G34" s="1289"/>
      <c r="H34" s="1289"/>
      <c r="I34" s="1289"/>
    </row>
    <row r="35" spans="2:9" x14ac:dyDescent="0.25">
      <c r="B35" s="324"/>
      <c r="C35" s="1289"/>
      <c r="D35" s="1289"/>
      <c r="E35" s="1289"/>
      <c r="F35" s="1289"/>
      <c r="G35" s="1289"/>
      <c r="H35" s="1289"/>
      <c r="I35" s="1289"/>
    </row>
    <row r="36" spans="2:9" ht="7.5" customHeight="1" x14ac:dyDescent="0.25">
      <c r="B36" s="324"/>
      <c r="C36" s="61"/>
      <c r="D36" s="61"/>
      <c r="E36" s="61"/>
      <c r="F36" s="61"/>
      <c r="G36" s="61"/>
      <c r="H36" s="61"/>
      <c r="I36" s="61"/>
    </row>
    <row r="37" spans="2:9" x14ac:dyDescent="0.25">
      <c r="B37" s="324"/>
      <c r="C37" s="1289" t="s">
        <v>811</v>
      </c>
      <c r="D37" s="1289"/>
      <c r="E37" s="1289"/>
      <c r="F37" s="1289"/>
      <c r="G37" s="1289"/>
      <c r="H37" s="1289"/>
      <c r="I37" s="1289"/>
    </row>
    <row r="38" spans="2:9" x14ac:dyDescent="0.25">
      <c r="B38" s="324"/>
      <c r="C38" s="1289"/>
      <c r="D38" s="1289"/>
      <c r="E38" s="1289"/>
      <c r="F38" s="1289"/>
      <c r="G38" s="1289"/>
      <c r="H38" s="1289"/>
      <c r="I38" s="1289"/>
    </row>
    <row r="39" spans="2:9" x14ac:dyDescent="0.25">
      <c r="B39" s="324"/>
      <c r="C39" s="1289"/>
      <c r="D39" s="1289"/>
      <c r="E39" s="1289"/>
      <c r="F39" s="1289"/>
      <c r="G39" s="1289"/>
      <c r="H39" s="1289"/>
      <c r="I39" s="1289"/>
    </row>
    <row r="40" spans="2:9" x14ac:dyDescent="0.25">
      <c r="B40" s="324"/>
      <c r="C40" s="1289"/>
      <c r="D40" s="1289"/>
      <c r="E40" s="1289"/>
      <c r="F40" s="1289"/>
      <c r="G40" s="1289"/>
      <c r="H40" s="1289"/>
      <c r="I40" s="1289"/>
    </row>
    <row r="41" spans="2:9" ht="7.5" customHeight="1" x14ac:dyDescent="0.25">
      <c r="B41" s="324"/>
      <c r="C41" s="61"/>
      <c r="D41" s="61"/>
      <c r="E41" s="61"/>
      <c r="F41" s="61"/>
      <c r="G41" s="61"/>
      <c r="H41" s="61"/>
      <c r="I41" s="61"/>
    </row>
    <row r="42" spans="2:9" x14ac:dyDescent="0.25">
      <c r="B42" s="324"/>
      <c r="C42" s="61" t="s">
        <v>812</v>
      </c>
      <c r="D42" s="61"/>
      <c r="E42" s="61"/>
      <c r="F42" s="61"/>
      <c r="G42" s="61"/>
      <c r="H42" s="61"/>
      <c r="I42" s="61"/>
    </row>
    <row r="43" spans="2:9" ht="7.5" customHeight="1" x14ac:dyDescent="0.25">
      <c r="B43" s="324"/>
      <c r="C43" s="61"/>
      <c r="D43" s="61"/>
      <c r="E43" s="61"/>
      <c r="F43" s="61"/>
      <c r="G43" s="61"/>
      <c r="H43" s="61"/>
      <c r="I43" s="61"/>
    </row>
    <row r="44" spans="2:9" x14ac:dyDescent="0.25">
      <c r="B44" s="990" t="s">
        <v>792</v>
      </c>
      <c r="C44" s="1289" t="s">
        <v>813</v>
      </c>
      <c r="D44" s="1289"/>
      <c r="E44" s="1289"/>
      <c r="F44" s="1289"/>
      <c r="G44" s="1289"/>
      <c r="H44" s="1289"/>
      <c r="I44" s="1289"/>
    </row>
    <row r="45" spans="2:9" x14ac:dyDescent="0.25">
      <c r="B45" s="324"/>
      <c r="C45" s="1289"/>
      <c r="D45" s="1289"/>
      <c r="E45" s="1289"/>
      <c r="F45" s="1289"/>
      <c r="G45" s="1289"/>
      <c r="H45" s="1289"/>
      <c r="I45" s="1289"/>
    </row>
    <row r="46" spans="2:9" x14ac:dyDescent="0.25">
      <c r="B46" s="324"/>
      <c r="C46" s="1289"/>
      <c r="D46" s="1289"/>
      <c r="E46" s="1289"/>
      <c r="F46" s="1289"/>
      <c r="G46" s="1289"/>
      <c r="H46" s="1289"/>
      <c r="I46" s="1289"/>
    </row>
    <row r="47" spans="2:9" ht="7.5" customHeight="1" x14ac:dyDescent="0.25">
      <c r="B47" s="324"/>
      <c r="C47" s="61"/>
      <c r="D47" s="61"/>
      <c r="E47" s="61"/>
      <c r="F47" s="61"/>
      <c r="G47" s="61"/>
      <c r="H47" s="61"/>
      <c r="I47" s="61"/>
    </row>
    <row r="48" spans="2:9" ht="12.75" customHeight="1" x14ac:dyDescent="0.25">
      <c r="B48" s="324"/>
      <c r="C48" s="1289" t="s">
        <v>814</v>
      </c>
      <c r="D48" s="1289"/>
      <c r="E48" s="1289"/>
      <c r="F48" s="1289"/>
      <c r="G48" s="1289"/>
      <c r="H48" s="1289"/>
      <c r="I48" s="1289"/>
    </row>
    <row r="49" spans="2:9" x14ac:dyDescent="0.25">
      <c r="B49" s="324"/>
      <c r="C49" s="1289"/>
      <c r="D49" s="1289"/>
      <c r="E49" s="1289"/>
      <c r="F49" s="1289"/>
      <c r="G49" s="1289"/>
      <c r="H49" s="1289"/>
      <c r="I49" s="1289"/>
    </row>
    <row r="50" spans="2:9" x14ac:dyDescent="0.25">
      <c r="B50" s="324"/>
      <c r="C50" s="1289"/>
      <c r="D50" s="1289"/>
      <c r="E50" s="1289"/>
      <c r="F50" s="1289"/>
      <c r="G50" s="1289"/>
      <c r="H50" s="1289"/>
      <c r="I50" s="1289"/>
    </row>
    <row r="51" spans="2:9" x14ac:dyDescent="0.25">
      <c r="B51" s="324"/>
      <c r="C51" s="1289"/>
      <c r="D51" s="1289"/>
      <c r="E51" s="1289"/>
      <c r="F51" s="1289"/>
      <c r="G51" s="1289"/>
      <c r="H51" s="1289"/>
      <c r="I51" s="1289"/>
    </row>
    <row r="52" spans="2:9" ht="7.5" customHeight="1" x14ac:dyDescent="0.25">
      <c r="B52" s="324"/>
      <c r="C52" s="61"/>
      <c r="D52" s="61"/>
      <c r="E52" s="61"/>
      <c r="F52" s="61"/>
      <c r="G52" s="61"/>
      <c r="H52" s="61"/>
      <c r="I52" s="61"/>
    </row>
    <row r="53" spans="2:9" x14ac:dyDescent="0.25">
      <c r="B53" s="324"/>
      <c r="C53" s="1303" t="s">
        <v>812</v>
      </c>
      <c r="D53" s="1303"/>
      <c r="E53" s="1303"/>
      <c r="F53" s="1303"/>
      <c r="G53" s="1303"/>
      <c r="H53" s="1303"/>
      <c r="I53" s="1303"/>
    </row>
    <row r="54" spans="2:9" ht="7.5" customHeight="1" x14ac:dyDescent="0.25">
      <c r="B54" s="324"/>
      <c r="C54" s="61"/>
      <c r="D54" s="61"/>
      <c r="E54" s="61"/>
      <c r="F54" s="61"/>
      <c r="G54" s="61"/>
      <c r="H54" s="61"/>
      <c r="I54" s="61"/>
    </row>
    <row r="55" spans="2:9" x14ac:dyDescent="0.25">
      <c r="B55" s="324"/>
      <c r="C55" s="1289" t="s">
        <v>815</v>
      </c>
      <c r="D55" s="1289"/>
      <c r="E55" s="1289"/>
      <c r="F55" s="1289"/>
      <c r="G55" s="1289"/>
      <c r="H55" s="1289"/>
      <c r="I55" s="1289"/>
    </row>
    <row r="56" spans="2:9" x14ac:dyDescent="0.25">
      <c r="B56" s="324"/>
      <c r="C56" s="1289"/>
      <c r="D56" s="1289"/>
      <c r="E56" s="1289"/>
      <c r="F56" s="1289"/>
      <c r="G56" s="1289"/>
      <c r="H56" s="1289"/>
      <c r="I56" s="1289"/>
    </row>
    <row r="57" spans="2:9" ht="7.5" customHeight="1" x14ac:dyDescent="0.25">
      <c r="B57" s="324"/>
      <c r="C57" s="61"/>
      <c r="D57" s="61"/>
      <c r="E57" s="61"/>
      <c r="F57" s="61"/>
      <c r="G57" s="61"/>
      <c r="H57" s="61"/>
      <c r="I57" s="61"/>
    </row>
    <row r="58" spans="2:9" x14ac:dyDescent="0.25">
      <c r="B58" s="990" t="s">
        <v>794</v>
      </c>
      <c r="C58" s="1289" t="s">
        <v>816</v>
      </c>
      <c r="D58" s="1289"/>
      <c r="E58" s="1289"/>
      <c r="F58" s="1289"/>
      <c r="G58" s="1289"/>
      <c r="H58" s="1289"/>
      <c r="I58" s="1289"/>
    </row>
    <row r="59" spans="2:9" x14ac:dyDescent="0.25">
      <c r="B59" s="324"/>
      <c r="C59" s="1289"/>
      <c r="D59" s="1289"/>
      <c r="E59" s="1289"/>
      <c r="F59" s="1289"/>
      <c r="G59" s="1289"/>
      <c r="H59" s="1289"/>
      <c r="I59" s="1289"/>
    </row>
    <row r="60" spans="2:9" ht="7.5" customHeight="1" x14ac:dyDescent="0.25">
      <c r="B60" s="324"/>
      <c r="C60" s="61"/>
      <c r="D60" s="61"/>
      <c r="E60" s="61"/>
      <c r="F60" s="61"/>
      <c r="G60" s="61"/>
      <c r="H60" s="61"/>
      <c r="I60" s="61"/>
    </row>
    <row r="61" spans="2:9" x14ac:dyDescent="0.25">
      <c r="B61" s="990" t="s">
        <v>744</v>
      </c>
      <c r="C61" s="1289" t="s">
        <v>817</v>
      </c>
      <c r="D61" s="1289"/>
      <c r="E61" s="1289"/>
      <c r="F61" s="1289"/>
      <c r="G61" s="1289"/>
      <c r="H61" s="1289"/>
      <c r="I61" s="1289"/>
    </row>
    <row r="62" spans="2:9" x14ac:dyDescent="0.25">
      <c r="B62" s="324"/>
      <c r="C62" s="1289"/>
      <c r="D62" s="1289"/>
      <c r="E62" s="1289"/>
      <c r="F62" s="1289"/>
      <c r="G62" s="1289"/>
      <c r="H62" s="1289"/>
      <c r="I62" s="1289"/>
    </row>
    <row r="63" spans="2:9" x14ac:dyDescent="0.25">
      <c r="B63" s="324"/>
      <c r="C63" s="61"/>
      <c r="D63" s="61"/>
      <c r="E63" s="61"/>
      <c r="F63" s="61"/>
      <c r="G63" s="61"/>
      <c r="H63" s="61"/>
      <c r="I63" s="61"/>
    </row>
    <row r="64" spans="2:9" x14ac:dyDescent="0.25">
      <c r="B64" s="990" t="s">
        <v>818</v>
      </c>
      <c r="C64" s="1303" t="s">
        <v>819</v>
      </c>
      <c r="D64" s="1303"/>
      <c r="E64" s="1303"/>
      <c r="F64" s="1303"/>
      <c r="G64" s="1303"/>
      <c r="H64" s="1303"/>
      <c r="I64" s="1303"/>
    </row>
    <row r="65" spans="2:9" x14ac:dyDescent="0.25">
      <c r="B65" s="324"/>
      <c r="C65" s="61"/>
      <c r="D65" s="61"/>
      <c r="E65" s="61"/>
      <c r="F65" s="61"/>
      <c r="G65" s="61"/>
      <c r="H65" s="61"/>
      <c r="I65" s="61"/>
    </row>
    <row r="66" spans="2:9" x14ac:dyDescent="0.25">
      <c r="B66" s="990" t="s">
        <v>805</v>
      </c>
      <c r="C66" s="1303" t="s">
        <v>820</v>
      </c>
      <c r="D66" s="1303"/>
      <c r="E66" s="1303"/>
      <c r="F66" s="1303"/>
      <c r="G66" s="1303"/>
      <c r="H66" s="1303"/>
      <c r="I66" s="1303"/>
    </row>
    <row r="67" spans="2:9" x14ac:dyDescent="0.25">
      <c r="B67" s="61"/>
      <c r="C67" s="61"/>
      <c r="D67" s="61"/>
      <c r="E67" s="61"/>
      <c r="F67" s="61"/>
      <c r="G67" s="61"/>
      <c r="H67" s="61"/>
      <c r="I67" s="61"/>
    </row>
    <row r="68" spans="2:9" x14ac:dyDescent="0.25">
      <c r="B68" s="61"/>
      <c r="C68" s="1289" t="s">
        <v>821</v>
      </c>
      <c r="D68" s="1289"/>
      <c r="E68" s="1289"/>
      <c r="F68" s="1289"/>
      <c r="G68" s="1289"/>
      <c r="H68" s="1289"/>
      <c r="I68" s="61"/>
    </row>
    <row r="69" spans="2:9" x14ac:dyDescent="0.25">
      <c r="B69" s="61"/>
      <c r="C69" s="1289"/>
      <c r="D69" s="1289"/>
      <c r="E69" s="1289"/>
      <c r="F69" s="1289"/>
      <c r="G69" s="1289"/>
      <c r="H69" s="1289"/>
      <c r="I69" s="61"/>
    </row>
    <row r="70" spans="2:9" x14ac:dyDescent="0.25">
      <c r="B70" s="61"/>
      <c r="C70" s="1289"/>
      <c r="D70" s="1289"/>
      <c r="E70" s="1289"/>
      <c r="F70" s="1289"/>
      <c r="G70" s="1289"/>
      <c r="H70" s="1289"/>
      <c r="I70" s="61"/>
    </row>
    <row r="71" spans="2:9" x14ac:dyDescent="0.25">
      <c r="B71" s="61"/>
      <c r="C71" s="61"/>
      <c r="D71" s="61"/>
      <c r="E71" s="61"/>
      <c r="F71" s="61"/>
      <c r="G71" s="61"/>
      <c r="H71" s="61"/>
      <c r="I71" s="61"/>
    </row>
    <row r="72" spans="2:9" x14ac:dyDescent="0.25">
      <c r="C72" s="1303" t="s">
        <v>822</v>
      </c>
      <c r="D72" s="1303"/>
      <c r="E72" s="1304"/>
      <c r="F72" s="1304"/>
      <c r="G72" s="1304"/>
      <c r="H72" s="1304"/>
      <c r="I72" s="1304"/>
    </row>
    <row r="73" spans="2:9" x14ac:dyDescent="0.25">
      <c r="C73" t="s">
        <v>823</v>
      </c>
    </row>
  </sheetData>
  <mergeCells count="20">
    <mergeCell ref="C68:H70"/>
    <mergeCell ref="C72:I72"/>
    <mergeCell ref="C53:I53"/>
    <mergeCell ref="C55:I56"/>
    <mergeCell ref="C58:I59"/>
    <mergeCell ref="C61:I62"/>
    <mergeCell ref="C64:I64"/>
    <mergeCell ref="C66:I66"/>
    <mergeCell ref="C48:I51"/>
    <mergeCell ref="B11:I11"/>
    <mergeCell ref="B12:I12"/>
    <mergeCell ref="B14:C15"/>
    <mergeCell ref="D14:H14"/>
    <mergeCell ref="I14:I15"/>
    <mergeCell ref="C16:I16"/>
    <mergeCell ref="C25:I25"/>
    <mergeCell ref="C27:I27"/>
    <mergeCell ref="C33:I35"/>
    <mergeCell ref="C37:I40"/>
    <mergeCell ref="C44:I46"/>
  </mergeCells>
  <dataValidations count="1">
    <dataValidation allowBlank="1" showInputMessage="1" showErrorMessage="1" promptTitle="Date Format" prompt="E.g:  &quot;August 1, 2011&quot;" sqref="I7"/>
  </dataValidations>
  <pageMargins left="0.7" right="0.7" top="0.75" bottom="0.75" header="0.3" footer="0.3"/>
  <pageSetup scale="60"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showGridLines="0" workbookViewId="0">
      <selection activeCell="K15" sqref="K15"/>
    </sheetView>
  </sheetViews>
  <sheetFormatPr defaultRowHeight="12.75" x14ac:dyDescent="0.2"/>
  <cols>
    <col min="1" max="1" width="6.7109375" style="1" customWidth="1"/>
    <col min="2" max="2" width="7.140625" style="1" customWidth="1"/>
    <col min="3" max="5" width="13.7109375" style="1" customWidth="1"/>
    <col min="6" max="6" width="17.28515625" style="1" bestFit="1" customWidth="1"/>
    <col min="7" max="7" width="13.7109375" style="1" customWidth="1"/>
    <col min="8" max="8" width="16.42578125" style="1" customWidth="1"/>
    <col min="9" max="9" width="13.7109375" style="1" customWidth="1"/>
    <col min="10" max="16384" width="9.140625" style="1"/>
  </cols>
  <sheetData>
    <row r="1" spans="1:8" x14ac:dyDescent="0.2">
      <c r="G1" s="564" t="s">
        <v>103</v>
      </c>
      <c r="H1" s="57">
        <f>EBNUMBER</f>
        <v>0</v>
      </c>
    </row>
    <row r="2" spans="1:8" x14ac:dyDescent="0.2">
      <c r="G2" s="564" t="s">
        <v>104</v>
      </c>
      <c r="H2" s="58">
        <v>2</v>
      </c>
    </row>
    <row r="3" spans="1:8" x14ac:dyDescent="0.2">
      <c r="G3" s="564" t="s">
        <v>105</v>
      </c>
      <c r="H3" s="58">
        <v>2</v>
      </c>
    </row>
    <row r="4" spans="1:8" x14ac:dyDescent="0.2">
      <c r="G4" s="564" t="s">
        <v>106</v>
      </c>
      <c r="H4" s="58">
        <v>1</v>
      </c>
    </row>
    <row r="5" spans="1:8" x14ac:dyDescent="0.2">
      <c r="G5" s="564" t="s">
        <v>906</v>
      </c>
      <c r="H5" s="934" t="s">
        <v>745</v>
      </c>
    </row>
    <row r="6" spans="1:8" x14ac:dyDescent="0.2">
      <c r="G6" s="564" t="s">
        <v>107</v>
      </c>
      <c r="H6" s="59">
        <v>1</v>
      </c>
    </row>
    <row r="7" spans="1:8" x14ac:dyDescent="0.2">
      <c r="G7" s="564"/>
      <c r="H7" s="57"/>
    </row>
    <row r="8" spans="1:8" x14ac:dyDescent="0.2">
      <c r="G8" s="564" t="s">
        <v>108</v>
      </c>
      <c r="H8" s="1375">
        <v>41771</v>
      </c>
    </row>
    <row r="10" spans="1:8" ht="18" x14ac:dyDescent="0.25">
      <c r="A10" s="1114" t="s">
        <v>907</v>
      </c>
      <c r="B10" s="1114"/>
      <c r="C10" s="1114"/>
      <c r="D10" s="1114"/>
      <c r="E10" s="1114"/>
      <c r="F10" s="1114"/>
      <c r="G10" s="1114"/>
      <c r="H10" s="1114"/>
    </row>
    <row r="11" spans="1:8" ht="18" x14ac:dyDescent="0.25">
      <c r="A11" s="1114" t="s">
        <v>908</v>
      </c>
      <c r="B11" s="1114"/>
      <c r="C11" s="1114"/>
      <c r="D11" s="1114"/>
      <c r="E11" s="1114"/>
      <c r="F11" s="1114"/>
      <c r="G11" s="1114"/>
      <c r="H11" s="1114"/>
    </row>
    <row r="12" spans="1:8" ht="13.5" thickBot="1" x14ac:dyDescent="0.25"/>
    <row r="13" spans="1:8" ht="51" x14ac:dyDescent="0.2">
      <c r="A13" s="1376" t="s">
        <v>401</v>
      </c>
      <c r="B13" s="1377" t="s">
        <v>110</v>
      </c>
      <c r="C13" s="1378" t="s">
        <v>909</v>
      </c>
      <c r="D13" s="1378" t="s">
        <v>910</v>
      </c>
      <c r="E13" s="1378" t="s">
        <v>911</v>
      </c>
      <c r="F13" s="1378" t="s">
        <v>912</v>
      </c>
      <c r="G13" s="1378" t="s">
        <v>913</v>
      </c>
      <c r="H13" s="1379" t="s">
        <v>914</v>
      </c>
    </row>
    <row r="14" spans="1:8" x14ac:dyDescent="0.2">
      <c r="A14" s="1380"/>
      <c r="B14" s="1381"/>
      <c r="C14" s="1382" t="s">
        <v>709</v>
      </c>
      <c r="D14" s="1382" t="s">
        <v>142</v>
      </c>
      <c r="E14" s="1382" t="s">
        <v>143</v>
      </c>
      <c r="F14" s="1382" t="s">
        <v>915</v>
      </c>
      <c r="G14" s="1382" t="s">
        <v>173</v>
      </c>
      <c r="H14" s="1383" t="s">
        <v>916</v>
      </c>
    </row>
    <row r="15" spans="1:8" ht="15" x14ac:dyDescent="0.25">
      <c r="A15" s="1384">
        <v>2006</v>
      </c>
      <c r="B15" s="1385"/>
      <c r="C15" s="1386"/>
      <c r="D15" s="1386"/>
      <c r="E15" s="1386"/>
      <c r="F15" s="1387">
        <f t="shared" ref="F15:F23" si="0">C15-D15-E15</f>
        <v>0</v>
      </c>
      <c r="G15" s="1386"/>
      <c r="H15" s="1388">
        <f t="shared" ref="H15:H23" si="1">F15-G15</f>
        <v>0</v>
      </c>
    </row>
    <row r="16" spans="1:8" ht="15" x14ac:dyDescent="0.25">
      <c r="A16" s="1384">
        <v>2007</v>
      </c>
      <c r="B16" s="1385"/>
      <c r="C16" s="1386"/>
      <c r="D16" s="1386"/>
      <c r="E16" s="1386"/>
      <c r="F16" s="1387">
        <f t="shared" si="0"/>
        <v>0</v>
      </c>
      <c r="G16" s="1386"/>
      <c r="H16" s="1388">
        <f t="shared" si="1"/>
        <v>0</v>
      </c>
    </row>
    <row r="17" spans="1:8" ht="15" x14ac:dyDescent="0.25">
      <c r="A17" s="1384">
        <v>2008</v>
      </c>
      <c r="B17" s="1385"/>
      <c r="C17" s="1386"/>
      <c r="D17" s="1386"/>
      <c r="E17" s="1386"/>
      <c r="F17" s="1387">
        <f t="shared" si="0"/>
        <v>0</v>
      </c>
      <c r="G17" s="1386"/>
      <c r="H17" s="1388">
        <f t="shared" si="1"/>
        <v>0</v>
      </c>
    </row>
    <row r="18" spans="1:8" ht="15" x14ac:dyDescent="0.25">
      <c r="A18" s="1384">
        <v>2009</v>
      </c>
      <c r="B18" s="1385"/>
      <c r="C18" s="1386"/>
      <c r="D18" s="1386"/>
      <c r="E18" s="1386"/>
      <c r="F18" s="1387">
        <f t="shared" si="0"/>
        <v>0</v>
      </c>
      <c r="G18" s="1386"/>
      <c r="H18" s="1388">
        <f t="shared" si="1"/>
        <v>0</v>
      </c>
    </row>
    <row r="19" spans="1:8" ht="15" x14ac:dyDescent="0.25">
      <c r="A19" s="1384">
        <v>2010</v>
      </c>
      <c r="B19" s="1385"/>
      <c r="C19" s="1386"/>
      <c r="D19" s="1386"/>
      <c r="E19" s="1386"/>
      <c r="F19" s="1387">
        <f t="shared" si="0"/>
        <v>0</v>
      </c>
      <c r="G19" s="1386"/>
      <c r="H19" s="1388">
        <f t="shared" si="1"/>
        <v>0</v>
      </c>
    </row>
    <row r="20" spans="1:8" ht="15" x14ac:dyDescent="0.25">
      <c r="A20" s="1384">
        <v>2011</v>
      </c>
      <c r="B20" s="1385"/>
      <c r="C20" s="1389">
        <v>890528.93</v>
      </c>
      <c r="D20" s="1386">
        <v>570321.22</v>
      </c>
      <c r="E20" s="1386"/>
      <c r="F20" s="1387">
        <f t="shared" si="0"/>
        <v>320207.71000000008</v>
      </c>
      <c r="G20" s="1386"/>
      <c r="H20" s="1388">
        <f t="shared" si="1"/>
        <v>320207.71000000008</v>
      </c>
    </row>
    <row r="21" spans="1:8" ht="15" x14ac:dyDescent="0.25">
      <c r="A21" s="1390">
        <v>2012</v>
      </c>
      <c r="B21" s="1391"/>
      <c r="C21" s="1389">
        <v>890528.93</v>
      </c>
      <c r="D21" s="1389">
        <v>598606.59</v>
      </c>
      <c r="E21" s="1389"/>
      <c r="F21" s="1387">
        <f t="shared" si="0"/>
        <v>291922.34000000008</v>
      </c>
      <c r="G21" s="1389"/>
      <c r="H21" s="1388">
        <f t="shared" si="1"/>
        <v>291922.34000000008</v>
      </c>
    </row>
    <row r="22" spans="1:8" ht="15" x14ac:dyDescent="0.25">
      <c r="A22" s="1390">
        <v>2013</v>
      </c>
      <c r="B22" s="1391"/>
      <c r="C22" s="1389">
        <v>890528.93</v>
      </c>
      <c r="D22" s="1389">
        <v>625908.87</v>
      </c>
      <c r="E22" s="1389"/>
      <c r="F22" s="1387">
        <f>C22-D22-E22</f>
        <v>264620.06000000006</v>
      </c>
      <c r="G22" s="1389"/>
      <c r="H22" s="1388">
        <f>F22-G22</f>
        <v>264620.06000000006</v>
      </c>
    </row>
    <row r="23" spans="1:8" ht="15.75" thickBot="1" x14ac:dyDescent="0.3">
      <c r="A23" s="1392">
        <v>2014</v>
      </c>
      <c r="B23" s="1393" t="s">
        <v>447</v>
      </c>
      <c r="C23" s="1394">
        <v>890528.93</v>
      </c>
      <c r="D23" s="1394">
        <v>652221.06999999995</v>
      </c>
      <c r="E23" s="1394"/>
      <c r="F23" s="1395">
        <f t="shared" si="0"/>
        <v>238307.8600000001</v>
      </c>
      <c r="G23" s="1394"/>
      <c r="H23" s="1396">
        <f t="shared" si="1"/>
        <v>238307.8600000001</v>
      </c>
    </row>
    <row r="24" spans="1:8" x14ac:dyDescent="0.2">
      <c r="A24" s="1397"/>
      <c r="B24" s="108"/>
      <c r="C24" s="108"/>
      <c r="D24" s="108"/>
      <c r="E24" s="108"/>
      <c r="F24" s="108"/>
      <c r="G24" s="108"/>
      <c r="H24" s="1398"/>
    </row>
    <row r="25" spans="1:8" x14ac:dyDescent="0.2">
      <c r="A25" s="1399" t="s">
        <v>109</v>
      </c>
      <c r="B25" s="108"/>
      <c r="C25" s="108"/>
      <c r="D25" s="108"/>
      <c r="E25" s="108"/>
      <c r="F25" s="108"/>
      <c r="G25" s="108"/>
      <c r="H25" s="1398"/>
    </row>
    <row r="26" spans="1:8" ht="13.5" thickBot="1" x14ac:dyDescent="0.25">
      <c r="A26" s="1400" t="s">
        <v>447</v>
      </c>
      <c r="B26" s="1401" t="s">
        <v>917</v>
      </c>
      <c r="C26" s="1401"/>
      <c r="D26" s="1401"/>
      <c r="E26" s="1401"/>
      <c r="F26" s="1401"/>
      <c r="G26" s="1401"/>
      <c r="H26" s="1402"/>
    </row>
    <row r="32" spans="1:8" x14ac:dyDescent="0.2">
      <c r="A32" s="1307" t="s">
        <v>918</v>
      </c>
      <c r="B32" s="1307"/>
      <c r="C32" s="1307"/>
      <c r="D32" s="1307"/>
      <c r="E32" s="1307"/>
      <c r="F32" s="1307"/>
      <c r="G32" s="1307"/>
      <c r="H32" s="1307"/>
    </row>
    <row r="33" spans="1:8" x14ac:dyDescent="0.2">
      <c r="A33" s="1307"/>
      <c r="B33" s="1307"/>
      <c r="C33" s="1307"/>
      <c r="D33" s="1307"/>
      <c r="E33" s="1307"/>
      <c r="F33" s="1307"/>
      <c r="G33" s="1307"/>
      <c r="H33" s="1307"/>
    </row>
    <row r="34" spans="1:8" x14ac:dyDescent="0.2">
      <c r="A34" s="1307"/>
      <c r="B34" s="1307"/>
      <c r="C34" s="1307"/>
      <c r="D34" s="1307"/>
      <c r="E34" s="1307"/>
      <c r="F34" s="1307"/>
      <c r="G34" s="1307"/>
      <c r="H34" s="1307"/>
    </row>
    <row r="35" spans="1:8" x14ac:dyDescent="0.2">
      <c r="A35" s="1307"/>
      <c r="B35" s="1307"/>
      <c r="C35" s="1307"/>
      <c r="D35" s="1307"/>
      <c r="E35" s="1307"/>
      <c r="F35" s="1307"/>
      <c r="G35" s="1307"/>
      <c r="H35" s="1307"/>
    </row>
    <row r="37" spans="1:8" x14ac:dyDescent="0.2">
      <c r="A37" s="1403" t="s">
        <v>919</v>
      </c>
      <c r="B37" s="1404"/>
      <c r="C37" s="1404"/>
      <c r="D37" s="1404"/>
      <c r="E37" s="1404"/>
      <c r="F37" s="1404"/>
      <c r="G37" s="1404"/>
      <c r="H37" s="1404"/>
    </row>
    <row r="38" spans="1:8" x14ac:dyDescent="0.2">
      <c r="A38" s="1404"/>
      <c r="B38" s="1404"/>
      <c r="C38" s="1404"/>
      <c r="D38" s="1404"/>
      <c r="E38" s="1404"/>
      <c r="F38" s="1404"/>
      <c r="G38" s="1404"/>
      <c r="H38" s="1404"/>
    </row>
    <row r="40" spans="1:8" x14ac:dyDescent="0.2">
      <c r="A40" s="1405">
        <v>1</v>
      </c>
      <c r="B40" s="1406" t="s">
        <v>920</v>
      </c>
      <c r="C40" s="1406"/>
      <c r="D40" s="1406"/>
      <c r="E40" s="1406"/>
      <c r="F40" s="1406"/>
      <c r="G40" s="1406"/>
      <c r="H40" s="1406"/>
    </row>
    <row r="41" spans="1:8" x14ac:dyDescent="0.2">
      <c r="B41" s="1406"/>
      <c r="C41" s="1406"/>
      <c r="D41" s="1406"/>
      <c r="E41" s="1406"/>
      <c r="F41" s="1406"/>
      <c r="G41" s="1406"/>
      <c r="H41" s="1406"/>
    </row>
    <row r="43" spans="1:8" ht="12.75" customHeight="1" x14ac:dyDescent="0.2">
      <c r="A43" s="1405">
        <v>2</v>
      </c>
      <c r="B43" s="1407" t="s">
        <v>921</v>
      </c>
      <c r="C43" s="1407"/>
      <c r="D43" s="1407"/>
      <c r="E43" s="1407"/>
      <c r="F43" s="1407"/>
      <c r="G43" s="1407"/>
      <c r="H43" s="1407"/>
    </row>
    <row r="44" spans="1:8" x14ac:dyDescent="0.2">
      <c r="B44" s="1407"/>
      <c r="C44" s="1407"/>
      <c r="D44" s="1407"/>
      <c r="E44" s="1407"/>
      <c r="F44" s="1407"/>
      <c r="G44" s="1407"/>
      <c r="H44" s="1407"/>
    </row>
    <row r="45" spans="1:8" x14ac:dyDescent="0.2">
      <c r="B45" s="1407"/>
      <c r="C45" s="1407"/>
      <c r="D45" s="1407"/>
      <c r="E45" s="1407"/>
      <c r="F45" s="1407"/>
      <c r="G45" s="1407"/>
      <c r="H45" s="1407"/>
    </row>
    <row r="47" spans="1:8" x14ac:dyDescent="0.2">
      <c r="A47" s="1405">
        <v>3</v>
      </c>
      <c r="B47" s="1406" t="s">
        <v>922</v>
      </c>
      <c r="C47" s="1406"/>
      <c r="D47" s="1406"/>
      <c r="E47" s="1406"/>
      <c r="F47" s="1406"/>
      <c r="G47" s="1406"/>
      <c r="H47" s="1406"/>
    </row>
    <row r="48" spans="1:8" x14ac:dyDescent="0.2">
      <c r="B48" s="1406"/>
      <c r="C48" s="1406"/>
      <c r="D48" s="1406"/>
      <c r="E48" s="1406"/>
      <c r="F48" s="1406"/>
      <c r="G48" s="1406"/>
      <c r="H48" s="1406"/>
    </row>
    <row r="49" spans="2:8" x14ac:dyDescent="0.2">
      <c r="B49" s="1406"/>
      <c r="C49" s="1406"/>
      <c r="D49" s="1406"/>
      <c r="E49" s="1406"/>
      <c r="F49" s="1406"/>
      <c r="G49" s="1406"/>
      <c r="H49" s="1406"/>
    </row>
    <row r="50" spans="2:8" x14ac:dyDescent="0.2">
      <c r="B50" s="1406"/>
      <c r="C50" s="1406"/>
      <c r="D50" s="1406"/>
      <c r="E50" s="1406"/>
      <c r="F50" s="1406"/>
      <c r="G50" s="1406"/>
      <c r="H50" s="1406"/>
    </row>
    <row r="52" spans="2:8" x14ac:dyDescent="0.2">
      <c r="B52" s="1406" t="s">
        <v>923</v>
      </c>
      <c r="C52" s="1406"/>
      <c r="D52" s="1406"/>
      <c r="E52" s="1406"/>
      <c r="F52" s="1406"/>
      <c r="G52" s="1406"/>
      <c r="H52" s="1406"/>
    </row>
    <row r="53" spans="2:8" x14ac:dyDescent="0.2">
      <c r="B53" s="1406"/>
      <c r="C53" s="1406"/>
      <c r="D53" s="1406"/>
      <c r="E53" s="1406"/>
      <c r="F53" s="1406"/>
      <c r="G53" s="1406"/>
      <c r="H53" s="1406"/>
    </row>
    <row r="54" spans="2:8" x14ac:dyDescent="0.2">
      <c r="B54" s="1406"/>
      <c r="C54" s="1406"/>
      <c r="D54" s="1406"/>
      <c r="E54" s="1406"/>
      <c r="F54" s="1406"/>
      <c r="G54" s="1406"/>
      <c r="H54" s="1406"/>
    </row>
    <row r="55" spans="2:8" x14ac:dyDescent="0.2">
      <c r="B55" s="1406"/>
      <c r="C55" s="1406"/>
      <c r="D55" s="1406"/>
      <c r="E55" s="1406"/>
      <c r="F55" s="1406"/>
      <c r="G55" s="1406"/>
      <c r="H55" s="1406"/>
    </row>
    <row r="57" spans="2:8" x14ac:dyDescent="0.2">
      <c r="B57" s="1" t="s">
        <v>924</v>
      </c>
      <c r="C57" s="1406" t="s">
        <v>925</v>
      </c>
      <c r="D57" s="1406"/>
      <c r="E57" s="1406"/>
      <c r="F57" s="1406"/>
      <c r="G57" s="1406"/>
      <c r="H57" s="1406"/>
    </row>
    <row r="58" spans="2:8" x14ac:dyDescent="0.2">
      <c r="C58" s="1406"/>
      <c r="D58" s="1406"/>
      <c r="E58" s="1406"/>
      <c r="F58" s="1406"/>
      <c r="G58" s="1406"/>
      <c r="H58" s="1406"/>
    </row>
    <row r="60" spans="2:8" x14ac:dyDescent="0.2">
      <c r="B60" s="1" t="s">
        <v>926</v>
      </c>
      <c r="C60" s="1307" t="s">
        <v>927</v>
      </c>
      <c r="D60" s="1307"/>
      <c r="E60" s="1307"/>
      <c r="F60" s="1307"/>
      <c r="G60" s="1307"/>
      <c r="H60" s="1307"/>
    </row>
    <row r="61" spans="2:8" x14ac:dyDescent="0.2">
      <c r="C61" s="1307"/>
      <c r="D61" s="1307"/>
      <c r="E61" s="1307"/>
      <c r="F61" s="1307"/>
      <c r="G61" s="1307"/>
      <c r="H61" s="1307"/>
    </row>
    <row r="62" spans="2:8" x14ac:dyDescent="0.2">
      <c r="C62" s="1307"/>
      <c r="D62" s="1307"/>
      <c r="E62" s="1307"/>
      <c r="F62" s="1307"/>
      <c r="G62" s="1307"/>
      <c r="H62" s="1307"/>
    </row>
    <row r="63" spans="2:8" x14ac:dyDescent="0.2">
      <c r="C63" s="1307"/>
      <c r="D63" s="1307"/>
      <c r="E63" s="1307"/>
      <c r="F63" s="1307"/>
      <c r="G63" s="1307"/>
      <c r="H63" s="1307"/>
    </row>
    <row r="65" spans="1:8" x14ac:dyDescent="0.2">
      <c r="B65" s="1" t="s">
        <v>928</v>
      </c>
      <c r="C65" s="1307" t="s">
        <v>929</v>
      </c>
      <c r="D65" s="1307"/>
      <c r="E65" s="1307"/>
      <c r="F65" s="1307"/>
      <c r="G65" s="1307"/>
      <c r="H65" s="1307"/>
    </row>
    <row r="66" spans="1:8" x14ac:dyDescent="0.2">
      <c r="C66" s="1307"/>
      <c r="D66" s="1307"/>
      <c r="E66" s="1307"/>
      <c r="F66" s="1307"/>
      <c r="G66" s="1307"/>
      <c r="H66" s="1307"/>
    </row>
    <row r="67" spans="1:8" x14ac:dyDescent="0.2">
      <c r="C67" s="1307"/>
      <c r="D67" s="1307"/>
      <c r="E67" s="1307"/>
      <c r="F67" s="1307"/>
      <c r="G67" s="1307"/>
      <c r="H67" s="1307"/>
    </row>
    <row r="69" spans="1:8" x14ac:dyDescent="0.2">
      <c r="A69" s="1403" t="s">
        <v>930</v>
      </c>
      <c r="B69" s="1404"/>
      <c r="C69" s="1404"/>
      <c r="D69" s="1404"/>
      <c r="E69" s="1404"/>
      <c r="F69" s="1404"/>
      <c r="G69" s="1404"/>
      <c r="H69" s="1404"/>
    </row>
    <row r="70" spans="1:8" x14ac:dyDescent="0.2">
      <c r="A70" s="1404"/>
      <c r="B70" s="1404"/>
      <c r="C70" s="1404"/>
      <c r="D70" s="1404"/>
      <c r="E70" s="1404"/>
      <c r="F70" s="1404"/>
      <c r="G70" s="1404"/>
      <c r="H70" s="1404"/>
    </row>
    <row r="72" spans="1:8" x14ac:dyDescent="0.2">
      <c r="A72" s="1405">
        <v>1</v>
      </c>
      <c r="B72" s="1406" t="s">
        <v>920</v>
      </c>
      <c r="C72" s="1406"/>
      <c r="D72" s="1406"/>
      <c r="E72" s="1406"/>
      <c r="F72" s="1406"/>
      <c r="G72" s="1406"/>
      <c r="H72" s="1406"/>
    </row>
    <row r="73" spans="1:8" x14ac:dyDescent="0.2">
      <c r="A73" s="1405"/>
      <c r="B73" s="1406"/>
      <c r="C73" s="1406"/>
      <c r="D73" s="1406"/>
      <c r="E73" s="1406"/>
      <c r="F73" s="1406"/>
      <c r="G73" s="1406"/>
      <c r="H73" s="1406"/>
    </row>
    <row r="74" spans="1:8" x14ac:dyDescent="0.2">
      <c r="A74" s="1405"/>
    </row>
    <row r="75" spans="1:8" ht="12.75" customHeight="1" x14ac:dyDescent="0.2">
      <c r="A75" s="1405">
        <v>2</v>
      </c>
      <c r="B75" s="1408" t="s">
        <v>931</v>
      </c>
      <c r="C75" s="1408"/>
      <c r="D75" s="1408"/>
      <c r="E75" s="1408"/>
      <c r="F75" s="1408"/>
      <c r="G75" s="1408"/>
      <c r="H75" s="1408"/>
    </row>
    <row r="76" spans="1:8" x14ac:dyDescent="0.2">
      <c r="A76" s="1405"/>
      <c r="B76" s="1408"/>
      <c r="C76" s="1408"/>
      <c r="D76" s="1408"/>
      <c r="E76" s="1408"/>
      <c r="F76" s="1408"/>
      <c r="G76" s="1408"/>
      <c r="H76" s="1408"/>
    </row>
    <row r="77" spans="1:8" x14ac:dyDescent="0.2">
      <c r="A77" s="1405"/>
      <c r="B77" s="1408"/>
      <c r="C77" s="1408"/>
      <c r="D77" s="1408"/>
      <c r="E77" s="1408"/>
      <c r="F77" s="1408"/>
      <c r="G77" s="1408"/>
      <c r="H77" s="1408"/>
    </row>
    <row r="78" spans="1:8" x14ac:dyDescent="0.2">
      <c r="A78" s="1405"/>
      <c r="B78" s="1409"/>
      <c r="C78" s="1409"/>
      <c r="D78" s="1409"/>
      <c r="E78" s="1409"/>
      <c r="F78" s="1409"/>
      <c r="G78" s="1409"/>
      <c r="H78" s="1409"/>
    </row>
    <row r="79" spans="1:8" x14ac:dyDescent="0.2">
      <c r="A79" s="1405">
        <v>3</v>
      </c>
      <c r="B79" s="1406" t="s">
        <v>932</v>
      </c>
      <c r="C79" s="1406"/>
      <c r="D79" s="1406"/>
      <c r="E79" s="1406"/>
      <c r="F79" s="1406"/>
      <c r="G79" s="1406"/>
      <c r="H79" s="1406"/>
    </row>
    <row r="80" spans="1:8" x14ac:dyDescent="0.2">
      <c r="A80" s="1405"/>
      <c r="B80" s="1406"/>
      <c r="C80" s="1406"/>
      <c r="D80" s="1406"/>
      <c r="E80" s="1406"/>
      <c r="F80" s="1406"/>
      <c r="G80" s="1406"/>
      <c r="H80" s="1406"/>
    </row>
    <row r="81" spans="1:8" x14ac:dyDescent="0.2">
      <c r="A81" s="1405"/>
      <c r="B81" s="1406"/>
      <c r="C81" s="1406"/>
      <c r="D81" s="1406"/>
      <c r="E81" s="1406"/>
      <c r="F81" s="1406"/>
      <c r="G81" s="1406"/>
      <c r="H81" s="1406"/>
    </row>
    <row r="82" spans="1:8" x14ac:dyDescent="0.2">
      <c r="A82" s="1405"/>
    </row>
    <row r="83" spans="1:8" x14ac:dyDescent="0.2">
      <c r="A83" s="1405">
        <v>4</v>
      </c>
      <c r="B83" s="1406" t="s">
        <v>933</v>
      </c>
      <c r="C83" s="1406"/>
      <c r="D83" s="1406"/>
      <c r="E83" s="1406"/>
      <c r="F83" s="1406"/>
      <c r="G83" s="1406"/>
      <c r="H83" s="1406"/>
    </row>
    <row r="84" spans="1:8" x14ac:dyDescent="0.2">
      <c r="A84" s="1405"/>
      <c r="B84" s="1406"/>
      <c r="C84" s="1406"/>
      <c r="D84" s="1406"/>
      <c r="E84" s="1406"/>
      <c r="F84" s="1406"/>
      <c r="G84" s="1406"/>
      <c r="H84" s="1406"/>
    </row>
    <row r="85" spans="1:8" x14ac:dyDescent="0.2">
      <c r="A85" s="1405"/>
      <c r="B85" s="1406"/>
      <c r="C85" s="1406"/>
      <c r="D85" s="1406"/>
      <c r="E85" s="1406"/>
      <c r="F85" s="1406"/>
      <c r="G85" s="1406"/>
      <c r="H85" s="1406"/>
    </row>
    <row r="86" spans="1:8" x14ac:dyDescent="0.2">
      <c r="A86" s="1405"/>
    </row>
    <row r="87" spans="1:8" x14ac:dyDescent="0.2">
      <c r="A87" s="1405">
        <v>5</v>
      </c>
      <c r="B87" s="1406" t="s">
        <v>934</v>
      </c>
      <c r="C87" s="1406"/>
      <c r="D87" s="1406"/>
      <c r="E87" s="1406"/>
      <c r="F87" s="1406"/>
      <c r="G87" s="1406"/>
      <c r="H87" s="1406"/>
    </row>
    <row r="88" spans="1:8" x14ac:dyDescent="0.2">
      <c r="A88" s="1405"/>
      <c r="B88" s="1406"/>
      <c r="C88" s="1406"/>
      <c r="D88" s="1406"/>
      <c r="E88" s="1406"/>
      <c r="F88" s="1406"/>
      <c r="G88" s="1406"/>
      <c r="H88" s="1406"/>
    </row>
    <row r="89" spans="1:8" x14ac:dyDescent="0.2">
      <c r="A89" s="1405"/>
      <c r="B89" s="1406"/>
      <c r="C89" s="1406"/>
      <c r="D89" s="1406"/>
      <c r="E89" s="1406"/>
      <c r="F89" s="1406"/>
      <c r="G89" s="1406"/>
      <c r="H89" s="1406"/>
    </row>
    <row r="90" spans="1:8" x14ac:dyDescent="0.2">
      <c r="A90" s="1405"/>
    </row>
    <row r="91" spans="1:8" x14ac:dyDescent="0.2">
      <c r="A91" s="1405">
        <v>6</v>
      </c>
      <c r="B91" s="1406" t="s">
        <v>935</v>
      </c>
      <c r="C91" s="1406"/>
      <c r="D91" s="1406"/>
      <c r="E91" s="1406"/>
      <c r="F91" s="1406"/>
      <c r="G91" s="1406"/>
      <c r="H91" s="1406"/>
    </row>
    <row r="92" spans="1:8" x14ac:dyDescent="0.2">
      <c r="A92" s="1405"/>
      <c r="B92" s="1406"/>
      <c r="C92" s="1406"/>
      <c r="D92" s="1406"/>
      <c r="E92" s="1406"/>
      <c r="F92" s="1406"/>
      <c r="G92" s="1406"/>
      <c r="H92" s="1406"/>
    </row>
    <row r="93" spans="1:8" ht="25.5" customHeight="1" x14ac:dyDescent="0.2"/>
    <row r="94" spans="1:8" ht="12.75" customHeight="1" x14ac:dyDescent="0.2">
      <c r="A94" s="1410" t="s">
        <v>936</v>
      </c>
      <c r="B94" s="1410"/>
      <c r="C94" s="1410"/>
      <c r="D94" s="1410"/>
      <c r="E94" s="1410"/>
      <c r="F94" s="1410"/>
      <c r="G94" s="1410"/>
      <c r="H94" s="1410"/>
    </row>
    <row r="95" spans="1:8" x14ac:dyDescent="0.2">
      <c r="A95" s="1410"/>
      <c r="B95" s="1410"/>
      <c r="C95" s="1410"/>
      <c r="D95" s="1410"/>
      <c r="E95" s="1410"/>
      <c r="F95" s="1410"/>
      <c r="G95" s="1410"/>
      <c r="H95" s="1410"/>
    </row>
    <row r="96" spans="1:8" x14ac:dyDescent="0.2">
      <c r="A96" s="1410"/>
      <c r="B96" s="1410"/>
      <c r="C96" s="1410"/>
      <c r="D96" s="1410"/>
      <c r="E96" s="1410"/>
      <c r="F96" s="1410"/>
      <c r="G96" s="1410"/>
      <c r="H96" s="1410"/>
    </row>
    <row r="97" spans="1:8" x14ac:dyDescent="0.2">
      <c r="A97" s="1410"/>
      <c r="B97" s="1410"/>
      <c r="C97" s="1410"/>
      <c r="D97" s="1410"/>
      <c r="E97" s="1410"/>
      <c r="F97" s="1410"/>
      <c r="G97" s="1410"/>
      <c r="H97" s="1410"/>
    </row>
  </sheetData>
  <mergeCells count="19">
    <mergeCell ref="A94:H97"/>
    <mergeCell ref="B72:H73"/>
    <mergeCell ref="B75:H77"/>
    <mergeCell ref="B79:H81"/>
    <mergeCell ref="B83:H85"/>
    <mergeCell ref="B87:H89"/>
    <mergeCell ref="B91:H92"/>
    <mergeCell ref="B47:H50"/>
    <mergeCell ref="B52:H55"/>
    <mergeCell ref="C57:H58"/>
    <mergeCell ref="C60:H63"/>
    <mergeCell ref="C65:H67"/>
    <mergeCell ref="A69:H70"/>
    <mergeCell ref="A10:H10"/>
    <mergeCell ref="A11:H11"/>
    <mergeCell ref="A32:H35"/>
    <mergeCell ref="A37:H38"/>
    <mergeCell ref="B40:H41"/>
    <mergeCell ref="B43:H45"/>
  </mergeCells>
  <dataValidations count="1">
    <dataValidation allowBlank="1" showInputMessage="1" showErrorMessage="1" promptTitle="Date Format" prompt="E.g:  &quot;August 1, 2011&quot;" sqref="H8"/>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showGridLines="0" tabSelected="1" workbookViewId="0">
      <selection activeCell="H9" sqref="H9"/>
    </sheetView>
  </sheetViews>
  <sheetFormatPr defaultRowHeight="12.75" x14ac:dyDescent="0.2"/>
  <cols>
    <col min="1" max="1" width="6.7109375" style="1" customWidth="1"/>
    <col min="2" max="2" width="7.140625" style="1" customWidth="1"/>
    <col min="3" max="5" width="13.7109375" style="1" customWidth="1"/>
    <col min="6" max="6" width="17.28515625" style="1" bestFit="1" customWidth="1"/>
    <col min="7" max="7" width="13.7109375" style="1" customWidth="1"/>
    <col min="8" max="8" width="16.42578125" style="1" customWidth="1"/>
    <col min="9" max="9" width="13.7109375" style="1" customWidth="1"/>
    <col min="10" max="16384" width="9.140625" style="1"/>
  </cols>
  <sheetData>
    <row r="1" spans="1:8" x14ac:dyDescent="0.2">
      <c r="G1" s="564" t="s">
        <v>103</v>
      </c>
      <c r="H1" s="57">
        <f>EBNUMBER</f>
        <v>0</v>
      </c>
    </row>
    <row r="2" spans="1:8" x14ac:dyDescent="0.2">
      <c r="G2" s="564" t="s">
        <v>104</v>
      </c>
      <c r="H2" s="58">
        <v>2</v>
      </c>
    </row>
    <row r="3" spans="1:8" x14ac:dyDescent="0.2">
      <c r="G3" s="564" t="s">
        <v>105</v>
      </c>
      <c r="H3" s="58">
        <v>2</v>
      </c>
    </row>
    <row r="4" spans="1:8" x14ac:dyDescent="0.2">
      <c r="G4" s="564" t="s">
        <v>106</v>
      </c>
      <c r="H4" s="58">
        <v>1</v>
      </c>
    </row>
    <row r="5" spans="1:8" x14ac:dyDescent="0.2">
      <c r="G5" s="564" t="s">
        <v>906</v>
      </c>
      <c r="H5" s="934" t="s">
        <v>745</v>
      </c>
    </row>
    <row r="6" spans="1:8" x14ac:dyDescent="0.2">
      <c r="G6" s="564" t="s">
        <v>107</v>
      </c>
      <c r="H6" s="59">
        <v>2</v>
      </c>
    </row>
    <row r="7" spans="1:8" x14ac:dyDescent="0.2">
      <c r="G7" s="564"/>
      <c r="H7" s="57"/>
    </row>
    <row r="8" spans="1:8" x14ac:dyDescent="0.2">
      <c r="G8" s="564" t="s">
        <v>108</v>
      </c>
      <c r="H8" s="1375">
        <v>41771</v>
      </c>
    </row>
    <row r="9" spans="1:8" ht="13.5" thickBot="1" x14ac:dyDescent="0.25"/>
    <row r="10" spans="1:8" ht="18" x14ac:dyDescent="0.25">
      <c r="A10" s="1411" t="s">
        <v>937</v>
      </c>
      <c r="B10" s="1412"/>
      <c r="C10" s="1412"/>
      <c r="D10" s="1412"/>
      <c r="E10" s="1412"/>
      <c r="F10" s="1412"/>
      <c r="G10" s="1412"/>
      <c r="H10" s="1413"/>
    </row>
    <row r="11" spans="1:8" ht="18" x14ac:dyDescent="0.25">
      <c r="A11" s="1414" t="s">
        <v>908</v>
      </c>
      <c r="B11" s="1415"/>
      <c r="C11" s="1415"/>
      <c r="D11" s="1415"/>
      <c r="E11" s="1415"/>
      <c r="F11" s="1415"/>
      <c r="G11" s="1415"/>
      <c r="H11" s="1416"/>
    </row>
    <row r="12" spans="1:8" ht="13.5" thickBot="1" x14ac:dyDescent="0.25">
      <c r="A12" s="1397"/>
      <c r="B12" s="108"/>
      <c r="C12" s="108"/>
      <c r="D12" s="108"/>
      <c r="E12" s="108"/>
      <c r="F12" s="108"/>
      <c r="G12" s="108"/>
      <c r="H12" s="1398"/>
    </row>
    <row r="13" spans="1:8" ht="51" x14ac:dyDescent="0.2">
      <c r="A13" s="1376" t="s">
        <v>401</v>
      </c>
      <c r="B13" s="1377" t="s">
        <v>110</v>
      </c>
      <c r="C13" s="1378" t="s">
        <v>909</v>
      </c>
      <c r="D13" s="1378" t="s">
        <v>910</v>
      </c>
      <c r="E13" s="1378" t="s">
        <v>911</v>
      </c>
      <c r="F13" s="1378" t="s">
        <v>912</v>
      </c>
      <c r="G13" s="1378" t="s">
        <v>913</v>
      </c>
      <c r="H13" s="1379" t="s">
        <v>914</v>
      </c>
    </row>
    <row r="14" spans="1:8" x14ac:dyDescent="0.2">
      <c r="A14" s="1380"/>
      <c r="B14" s="1381"/>
      <c r="C14" s="1382" t="s">
        <v>709</v>
      </c>
      <c r="D14" s="1382" t="s">
        <v>142</v>
      </c>
      <c r="E14" s="1382" t="s">
        <v>143</v>
      </c>
      <c r="F14" s="1382" t="s">
        <v>915</v>
      </c>
      <c r="G14" s="1382" t="s">
        <v>173</v>
      </c>
      <c r="H14" s="1383" t="s">
        <v>916</v>
      </c>
    </row>
    <row r="15" spans="1:8" ht="15" x14ac:dyDescent="0.25">
      <c r="A15" s="1384">
        <v>2006</v>
      </c>
      <c r="B15" s="1385"/>
      <c r="C15" s="1386"/>
      <c r="D15" s="1386"/>
      <c r="E15" s="1386"/>
      <c r="F15" s="1387">
        <f t="shared" ref="F15:F23" si="0">C15-D15-E15</f>
        <v>0</v>
      </c>
      <c r="G15" s="1386"/>
      <c r="H15" s="1388">
        <f t="shared" ref="H15:H23" si="1">F15-G15</f>
        <v>0</v>
      </c>
    </row>
    <row r="16" spans="1:8" ht="15" x14ac:dyDescent="0.25">
      <c r="A16" s="1384">
        <v>2007</v>
      </c>
      <c r="B16" s="1385"/>
      <c r="C16" s="1386"/>
      <c r="D16" s="1386"/>
      <c r="E16" s="1386"/>
      <c r="F16" s="1387">
        <f t="shared" si="0"/>
        <v>0</v>
      </c>
      <c r="G16" s="1386"/>
      <c r="H16" s="1388">
        <f t="shared" si="1"/>
        <v>0</v>
      </c>
    </row>
    <row r="17" spans="1:8" ht="15" x14ac:dyDescent="0.25">
      <c r="A17" s="1384">
        <v>2008</v>
      </c>
      <c r="B17" s="1385"/>
      <c r="C17" s="1386"/>
      <c r="D17" s="1386"/>
      <c r="E17" s="1386"/>
      <c r="F17" s="1387">
        <f t="shared" si="0"/>
        <v>0</v>
      </c>
      <c r="G17" s="1386"/>
      <c r="H17" s="1388">
        <f t="shared" si="1"/>
        <v>0</v>
      </c>
    </row>
    <row r="18" spans="1:8" ht="15" x14ac:dyDescent="0.25">
      <c r="A18" s="1384">
        <v>2009</v>
      </c>
      <c r="B18" s="1385"/>
      <c r="C18" s="1386">
        <v>105156.2</v>
      </c>
      <c r="D18" s="1386">
        <v>65438</v>
      </c>
      <c r="E18" s="1386"/>
      <c r="F18" s="1387">
        <f t="shared" si="0"/>
        <v>39718.199999999997</v>
      </c>
      <c r="G18" s="1386"/>
      <c r="H18" s="1388">
        <f t="shared" si="1"/>
        <v>39718.199999999997</v>
      </c>
    </row>
    <row r="19" spans="1:8" ht="15" x14ac:dyDescent="0.25">
      <c r="A19" s="1384">
        <v>2010</v>
      </c>
      <c r="B19" s="1385"/>
      <c r="C19" s="1386">
        <v>105156.2</v>
      </c>
      <c r="D19" s="1386">
        <v>65438</v>
      </c>
      <c r="E19" s="1386"/>
      <c r="F19" s="1387">
        <f t="shared" si="0"/>
        <v>39718.199999999997</v>
      </c>
      <c r="G19" s="1386"/>
      <c r="H19" s="1388">
        <f t="shared" si="1"/>
        <v>39718.199999999997</v>
      </c>
    </row>
    <row r="20" spans="1:8" ht="15" x14ac:dyDescent="0.25">
      <c r="A20" s="1384">
        <v>2011</v>
      </c>
      <c r="B20" s="1385"/>
      <c r="C20" s="1386">
        <v>105156.2</v>
      </c>
      <c r="D20" s="1386">
        <v>65438</v>
      </c>
      <c r="E20" s="1386"/>
      <c r="F20" s="1387">
        <f t="shared" si="0"/>
        <v>39718.199999999997</v>
      </c>
      <c r="G20" s="1386"/>
      <c r="H20" s="1388">
        <f t="shared" si="1"/>
        <v>39718.199999999997</v>
      </c>
    </row>
    <row r="21" spans="1:8" ht="15" x14ac:dyDescent="0.25">
      <c r="A21" s="1390">
        <v>2012</v>
      </c>
      <c r="B21" s="1391"/>
      <c r="C21" s="1389">
        <v>105156.2</v>
      </c>
      <c r="D21" s="1389">
        <v>65438</v>
      </c>
      <c r="E21" s="1389"/>
      <c r="F21" s="1387">
        <f t="shared" si="0"/>
        <v>39718.199999999997</v>
      </c>
      <c r="G21" s="1389"/>
      <c r="H21" s="1388">
        <f t="shared" si="1"/>
        <v>39718.199999999997</v>
      </c>
    </row>
    <row r="22" spans="1:8" ht="15" x14ac:dyDescent="0.25">
      <c r="A22" s="1390">
        <v>2013</v>
      </c>
      <c r="B22" s="1391"/>
      <c r="C22" s="1389">
        <v>105156.2</v>
      </c>
      <c r="D22" s="1389">
        <v>65438</v>
      </c>
      <c r="E22" s="1389"/>
      <c r="F22" s="1387">
        <f t="shared" si="0"/>
        <v>39718.199999999997</v>
      </c>
      <c r="G22" s="1389"/>
      <c r="H22" s="1388">
        <f t="shared" si="1"/>
        <v>39718.199999999997</v>
      </c>
    </row>
    <row r="23" spans="1:8" ht="15.75" thickBot="1" x14ac:dyDescent="0.3">
      <c r="A23" s="1392">
        <v>2014</v>
      </c>
      <c r="B23" s="1393"/>
      <c r="C23" s="1394">
        <v>105156.2</v>
      </c>
      <c r="D23" s="1394">
        <v>65438</v>
      </c>
      <c r="E23" s="1394"/>
      <c r="F23" s="1395">
        <f t="shared" si="0"/>
        <v>39718.199999999997</v>
      </c>
      <c r="G23" s="1394"/>
      <c r="H23" s="1396">
        <f t="shared" si="1"/>
        <v>39718.199999999997</v>
      </c>
    </row>
    <row r="24" spans="1:8" x14ac:dyDescent="0.2">
      <c r="A24" s="1397"/>
      <c r="B24" s="108"/>
      <c r="C24" s="108"/>
      <c r="D24" s="108"/>
      <c r="E24" s="108"/>
      <c r="F24" s="108"/>
      <c r="G24" s="108"/>
      <c r="H24" s="1398"/>
    </row>
    <row r="25" spans="1:8" x14ac:dyDescent="0.2">
      <c r="A25" s="1399" t="s">
        <v>109</v>
      </c>
      <c r="B25" s="108"/>
      <c r="C25" s="108"/>
      <c r="D25" s="108"/>
      <c r="E25" s="108"/>
      <c r="F25" s="108"/>
      <c r="G25" s="108"/>
      <c r="H25" s="1398"/>
    </row>
    <row r="26" spans="1:8" x14ac:dyDescent="0.2">
      <c r="A26" s="1399"/>
      <c r="B26" s="108"/>
      <c r="C26" s="108"/>
      <c r="D26" s="108"/>
      <c r="E26" s="108"/>
      <c r="F26" s="108"/>
      <c r="G26" s="108"/>
      <c r="H26" s="1398"/>
    </row>
    <row r="27" spans="1:8" ht="13.5" thickBot="1" x14ac:dyDescent="0.25">
      <c r="A27" s="1400" t="s">
        <v>447</v>
      </c>
      <c r="B27" s="1401" t="s">
        <v>938</v>
      </c>
      <c r="C27" s="1401"/>
      <c r="D27" s="1401"/>
      <c r="E27" s="1401"/>
      <c r="F27" s="1401"/>
      <c r="G27" s="1401"/>
      <c r="H27" s="1402"/>
    </row>
    <row r="29" spans="1:8" x14ac:dyDescent="0.2">
      <c r="A29" s="1307" t="s">
        <v>918</v>
      </c>
      <c r="B29" s="1307"/>
      <c r="C29" s="1307"/>
      <c r="D29" s="1307"/>
      <c r="E29" s="1307"/>
      <c r="F29" s="1307"/>
      <c r="G29" s="1307"/>
      <c r="H29" s="1307"/>
    </row>
    <row r="30" spans="1:8" x14ac:dyDescent="0.2">
      <c r="A30" s="1307"/>
      <c r="B30" s="1307"/>
      <c r="C30" s="1307"/>
      <c r="D30" s="1307"/>
      <c r="E30" s="1307"/>
      <c r="F30" s="1307"/>
      <c r="G30" s="1307"/>
      <c r="H30" s="1307"/>
    </row>
    <row r="31" spans="1:8" x14ac:dyDescent="0.2">
      <c r="A31" s="1307"/>
      <c r="B31" s="1307"/>
      <c r="C31" s="1307"/>
      <c r="D31" s="1307"/>
      <c r="E31" s="1307"/>
      <c r="F31" s="1307"/>
      <c r="G31" s="1307"/>
      <c r="H31" s="1307"/>
    </row>
    <row r="32" spans="1:8" x14ac:dyDescent="0.2">
      <c r="A32" s="1307"/>
      <c r="B32" s="1307"/>
      <c r="C32" s="1307"/>
      <c r="D32" s="1307"/>
      <c r="E32" s="1307"/>
      <c r="F32" s="1307"/>
      <c r="G32" s="1307"/>
      <c r="H32" s="1307"/>
    </row>
    <row r="34" spans="1:8" x14ac:dyDescent="0.2">
      <c r="A34" s="1403" t="s">
        <v>919</v>
      </c>
      <c r="B34" s="1404"/>
      <c r="C34" s="1404"/>
      <c r="D34" s="1404"/>
      <c r="E34" s="1404"/>
      <c r="F34" s="1404"/>
      <c r="G34" s="1404"/>
      <c r="H34" s="1404"/>
    </row>
    <row r="35" spans="1:8" x14ac:dyDescent="0.2">
      <c r="A35" s="1404"/>
      <c r="B35" s="1404"/>
      <c r="C35" s="1404"/>
      <c r="D35" s="1404"/>
      <c r="E35" s="1404"/>
      <c r="F35" s="1404"/>
      <c r="G35" s="1404"/>
      <c r="H35" s="1404"/>
    </row>
    <row r="37" spans="1:8" x14ac:dyDescent="0.2">
      <c r="A37" s="1405">
        <v>1</v>
      </c>
      <c r="B37" s="1406" t="s">
        <v>920</v>
      </c>
      <c r="C37" s="1406"/>
      <c r="D37" s="1406"/>
      <c r="E37" s="1406"/>
      <c r="F37" s="1406"/>
      <c r="G37" s="1406"/>
      <c r="H37" s="1406"/>
    </row>
    <row r="38" spans="1:8" x14ac:dyDescent="0.2">
      <c r="B38" s="1406"/>
      <c r="C38" s="1406"/>
      <c r="D38" s="1406"/>
      <c r="E38" s="1406"/>
      <c r="F38" s="1406"/>
      <c r="G38" s="1406"/>
      <c r="H38" s="1406"/>
    </row>
    <row r="40" spans="1:8" ht="12.75" customHeight="1" x14ac:dyDescent="0.2">
      <c r="A40" s="1405">
        <v>2</v>
      </c>
      <c r="B40" s="1407" t="s">
        <v>921</v>
      </c>
      <c r="C40" s="1407"/>
      <c r="D40" s="1407"/>
      <c r="E40" s="1407"/>
      <c r="F40" s="1407"/>
      <c r="G40" s="1407"/>
      <c r="H40" s="1407"/>
    </row>
    <row r="41" spans="1:8" x14ac:dyDescent="0.2">
      <c r="B41" s="1407"/>
      <c r="C41" s="1407"/>
      <c r="D41" s="1407"/>
      <c r="E41" s="1407"/>
      <c r="F41" s="1407"/>
      <c r="G41" s="1407"/>
      <c r="H41" s="1407"/>
    </row>
    <row r="42" spans="1:8" x14ac:dyDescent="0.2">
      <c r="B42" s="1407"/>
      <c r="C42" s="1407"/>
      <c r="D42" s="1407"/>
      <c r="E42" s="1407"/>
      <c r="F42" s="1407"/>
      <c r="G42" s="1407"/>
      <c r="H42" s="1407"/>
    </row>
    <row r="44" spans="1:8" x14ac:dyDescent="0.2">
      <c r="A44" s="1405">
        <v>3</v>
      </c>
      <c r="B44" s="1406" t="s">
        <v>922</v>
      </c>
      <c r="C44" s="1406"/>
      <c r="D44" s="1406"/>
      <c r="E44" s="1406"/>
      <c r="F44" s="1406"/>
      <c r="G44" s="1406"/>
      <c r="H44" s="1406"/>
    </row>
    <row r="45" spans="1:8" x14ac:dyDescent="0.2">
      <c r="B45" s="1406"/>
      <c r="C45" s="1406"/>
      <c r="D45" s="1406"/>
      <c r="E45" s="1406"/>
      <c r="F45" s="1406"/>
      <c r="G45" s="1406"/>
      <c r="H45" s="1406"/>
    </row>
    <row r="46" spans="1:8" x14ac:dyDescent="0.2">
      <c r="B46" s="1406"/>
      <c r="C46" s="1406"/>
      <c r="D46" s="1406"/>
      <c r="E46" s="1406"/>
      <c r="F46" s="1406"/>
      <c r="G46" s="1406"/>
      <c r="H46" s="1406"/>
    </row>
    <row r="47" spans="1:8" x14ac:dyDescent="0.2">
      <c r="B47" s="1406"/>
      <c r="C47" s="1406"/>
      <c r="D47" s="1406"/>
      <c r="E47" s="1406"/>
      <c r="F47" s="1406"/>
      <c r="G47" s="1406"/>
      <c r="H47" s="1406"/>
    </row>
    <row r="49" spans="2:8" x14ac:dyDescent="0.2">
      <c r="B49" s="1406" t="s">
        <v>923</v>
      </c>
      <c r="C49" s="1406"/>
      <c r="D49" s="1406"/>
      <c r="E49" s="1406"/>
      <c r="F49" s="1406"/>
      <c r="G49" s="1406"/>
      <c r="H49" s="1406"/>
    </row>
    <row r="50" spans="2:8" x14ac:dyDescent="0.2">
      <c r="B50" s="1406"/>
      <c r="C50" s="1406"/>
      <c r="D50" s="1406"/>
      <c r="E50" s="1406"/>
      <c r="F50" s="1406"/>
      <c r="G50" s="1406"/>
      <c r="H50" s="1406"/>
    </row>
    <row r="51" spans="2:8" x14ac:dyDescent="0.2">
      <c r="B51" s="1406"/>
      <c r="C51" s="1406"/>
      <c r="D51" s="1406"/>
      <c r="E51" s="1406"/>
      <c r="F51" s="1406"/>
      <c r="G51" s="1406"/>
      <c r="H51" s="1406"/>
    </row>
    <row r="52" spans="2:8" x14ac:dyDescent="0.2">
      <c r="B52" s="1406"/>
      <c r="C52" s="1406"/>
      <c r="D52" s="1406"/>
      <c r="E52" s="1406"/>
      <c r="F52" s="1406"/>
      <c r="G52" s="1406"/>
      <c r="H52" s="1406"/>
    </row>
    <row r="54" spans="2:8" x14ac:dyDescent="0.2">
      <c r="B54" s="1" t="s">
        <v>924</v>
      </c>
      <c r="C54" s="1406" t="s">
        <v>925</v>
      </c>
      <c r="D54" s="1406"/>
      <c r="E54" s="1406"/>
      <c r="F54" s="1406"/>
      <c r="G54" s="1406"/>
      <c r="H54" s="1406"/>
    </row>
    <row r="55" spans="2:8" x14ac:dyDescent="0.2">
      <c r="C55" s="1406"/>
      <c r="D55" s="1406"/>
      <c r="E55" s="1406"/>
      <c r="F55" s="1406"/>
      <c r="G55" s="1406"/>
      <c r="H55" s="1406"/>
    </row>
    <row r="57" spans="2:8" x14ac:dyDescent="0.2">
      <c r="B57" s="1" t="s">
        <v>926</v>
      </c>
      <c r="C57" s="1307" t="s">
        <v>927</v>
      </c>
      <c r="D57" s="1307"/>
      <c r="E57" s="1307"/>
      <c r="F57" s="1307"/>
      <c r="G57" s="1307"/>
      <c r="H57" s="1307"/>
    </row>
    <row r="58" spans="2:8" x14ac:dyDescent="0.2">
      <c r="C58" s="1307"/>
      <c r="D58" s="1307"/>
      <c r="E58" s="1307"/>
      <c r="F58" s="1307"/>
      <c r="G58" s="1307"/>
      <c r="H58" s="1307"/>
    </row>
    <row r="59" spans="2:8" x14ac:dyDescent="0.2">
      <c r="C59" s="1307"/>
      <c r="D59" s="1307"/>
      <c r="E59" s="1307"/>
      <c r="F59" s="1307"/>
      <c r="G59" s="1307"/>
      <c r="H59" s="1307"/>
    </row>
    <row r="60" spans="2:8" x14ac:dyDescent="0.2">
      <c r="C60" s="1307"/>
      <c r="D60" s="1307"/>
      <c r="E60" s="1307"/>
      <c r="F60" s="1307"/>
      <c r="G60" s="1307"/>
      <c r="H60" s="1307"/>
    </row>
    <row r="62" spans="2:8" x14ac:dyDescent="0.2">
      <c r="B62" s="1" t="s">
        <v>928</v>
      </c>
      <c r="C62" s="1307" t="s">
        <v>929</v>
      </c>
      <c r="D62" s="1307"/>
      <c r="E62" s="1307"/>
      <c r="F62" s="1307"/>
      <c r="G62" s="1307"/>
      <c r="H62" s="1307"/>
    </row>
    <row r="63" spans="2:8" x14ac:dyDescent="0.2">
      <c r="C63" s="1307"/>
      <c r="D63" s="1307"/>
      <c r="E63" s="1307"/>
      <c r="F63" s="1307"/>
      <c r="G63" s="1307"/>
      <c r="H63" s="1307"/>
    </row>
    <row r="64" spans="2:8" x14ac:dyDescent="0.2">
      <c r="C64" s="1307"/>
      <c r="D64" s="1307"/>
      <c r="E64" s="1307"/>
      <c r="F64" s="1307"/>
      <c r="G64" s="1307"/>
      <c r="H64" s="1307"/>
    </row>
    <row r="66" spans="1:8" x14ac:dyDescent="0.2">
      <c r="A66" s="1403" t="s">
        <v>930</v>
      </c>
      <c r="B66" s="1404"/>
      <c r="C66" s="1404"/>
      <c r="D66" s="1404"/>
      <c r="E66" s="1404"/>
      <c r="F66" s="1404"/>
      <c r="G66" s="1404"/>
      <c r="H66" s="1404"/>
    </row>
    <row r="67" spans="1:8" x14ac:dyDescent="0.2">
      <c r="A67" s="1404"/>
      <c r="B67" s="1404"/>
      <c r="C67" s="1404"/>
      <c r="D67" s="1404"/>
      <c r="E67" s="1404"/>
      <c r="F67" s="1404"/>
      <c r="G67" s="1404"/>
      <c r="H67" s="1404"/>
    </row>
    <row r="69" spans="1:8" x14ac:dyDescent="0.2">
      <c r="A69" s="1405">
        <v>1</v>
      </c>
      <c r="B69" s="1406" t="s">
        <v>920</v>
      </c>
      <c r="C69" s="1406"/>
      <c r="D69" s="1406"/>
      <c r="E69" s="1406"/>
      <c r="F69" s="1406"/>
      <c r="G69" s="1406"/>
      <c r="H69" s="1406"/>
    </row>
    <row r="70" spans="1:8" x14ac:dyDescent="0.2">
      <c r="A70" s="1405"/>
      <c r="B70" s="1406"/>
      <c r="C70" s="1406"/>
      <c r="D70" s="1406"/>
      <c r="E70" s="1406"/>
      <c r="F70" s="1406"/>
      <c r="G70" s="1406"/>
      <c r="H70" s="1406"/>
    </row>
    <row r="71" spans="1:8" x14ac:dyDescent="0.2">
      <c r="A71" s="1405"/>
    </row>
    <row r="72" spans="1:8" ht="12.75" customHeight="1" x14ac:dyDescent="0.2">
      <c r="A72" s="1405">
        <v>2</v>
      </c>
      <c r="B72" s="1408" t="s">
        <v>931</v>
      </c>
      <c r="C72" s="1408"/>
      <c r="D72" s="1408"/>
      <c r="E72" s="1408"/>
      <c r="F72" s="1408"/>
      <c r="G72" s="1408"/>
      <c r="H72" s="1408"/>
    </row>
    <row r="73" spans="1:8" x14ac:dyDescent="0.2">
      <c r="A73" s="1405"/>
      <c r="B73" s="1408"/>
      <c r="C73" s="1408"/>
      <c r="D73" s="1408"/>
      <c r="E73" s="1408"/>
      <c r="F73" s="1408"/>
      <c r="G73" s="1408"/>
      <c r="H73" s="1408"/>
    </row>
    <row r="74" spans="1:8" x14ac:dyDescent="0.2">
      <c r="A74" s="1405"/>
      <c r="B74" s="1408"/>
      <c r="C74" s="1408"/>
      <c r="D74" s="1408"/>
      <c r="E74" s="1408"/>
      <c r="F74" s="1408"/>
      <c r="G74" s="1408"/>
      <c r="H74" s="1408"/>
    </row>
    <row r="75" spans="1:8" x14ac:dyDescent="0.2">
      <c r="A75" s="1405"/>
      <c r="B75" s="1409"/>
      <c r="C75" s="1409"/>
      <c r="D75" s="1409"/>
      <c r="E75" s="1409"/>
      <c r="F75" s="1409"/>
      <c r="G75" s="1409"/>
      <c r="H75" s="1409"/>
    </row>
    <row r="76" spans="1:8" x14ac:dyDescent="0.2">
      <c r="A76" s="1405">
        <v>3</v>
      </c>
      <c r="B76" s="1406" t="s">
        <v>932</v>
      </c>
      <c r="C76" s="1406"/>
      <c r="D76" s="1406"/>
      <c r="E76" s="1406"/>
      <c r="F76" s="1406"/>
      <c r="G76" s="1406"/>
      <c r="H76" s="1406"/>
    </row>
    <row r="77" spans="1:8" x14ac:dyDescent="0.2">
      <c r="A77" s="1405"/>
      <c r="B77" s="1406"/>
      <c r="C77" s="1406"/>
      <c r="D77" s="1406"/>
      <c r="E77" s="1406"/>
      <c r="F77" s="1406"/>
      <c r="G77" s="1406"/>
      <c r="H77" s="1406"/>
    </row>
    <row r="78" spans="1:8" x14ac:dyDescent="0.2">
      <c r="A78" s="1405"/>
      <c r="B78" s="1406"/>
      <c r="C78" s="1406"/>
      <c r="D78" s="1406"/>
      <c r="E78" s="1406"/>
      <c r="F78" s="1406"/>
      <c r="G78" s="1406"/>
      <c r="H78" s="1406"/>
    </row>
    <row r="79" spans="1:8" x14ac:dyDescent="0.2">
      <c r="A79" s="1405"/>
    </row>
    <row r="80" spans="1:8" x14ac:dyDescent="0.2">
      <c r="A80" s="1405">
        <v>4</v>
      </c>
      <c r="B80" s="1406" t="s">
        <v>933</v>
      </c>
      <c r="C80" s="1406"/>
      <c r="D80" s="1406"/>
      <c r="E80" s="1406"/>
      <c r="F80" s="1406"/>
      <c r="G80" s="1406"/>
      <c r="H80" s="1406"/>
    </row>
    <row r="81" spans="1:8" x14ac:dyDescent="0.2">
      <c r="A81" s="1405"/>
      <c r="B81" s="1406"/>
      <c r="C81" s="1406"/>
      <c r="D81" s="1406"/>
      <c r="E81" s="1406"/>
      <c r="F81" s="1406"/>
      <c r="G81" s="1406"/>
      <c r="H81" s="1406"/>
    </row>
    <row r="82" spans="1:8" x14ac:dyDescent="0.2">
      <c r="A82" s="1405"/>
      <c r="B82" s="1406"/>
      <c r="C82" s="1406"/>
      <c r="D82" s="1406"/>
      <c r="E82" s="1406"/>
      <c r="F82" s="1406"/>
      <c r="G82" s="1406"/>
      <c r="H82" s="1406"/>
    </row>
    <row r="83" spans="1:8" x14ac:dyDescent="0.2">
      <c r="A83" s="1405"/>
    </row>
    <row r="84" spans="1:8" x14ac:dyDescent="0.2">
      <c r="A84" s="1405">
        <v>5</v>
      </c>
      <c r="B84" s="1406" t="s">
        <v>934</v>
      </c>
      <c r="C84" s="1406"/>
      <c r="D84" s="1406"/>
      <c r="E84" s="1406"/>
      <c r="F84" s="1406"/>
      <c r="G84" s="1406"/>
      <c r="H84" s="1406"/>
    </row>
    <row r="85" spans="1:8" x14ac:dyDescent="0.2">
      <c r="A85" s="1405"/>
      <c r="B85" s="1406"/>
      <c r="C85" s="1406"/>
      <c r="D85" s="1406"/>
      <c r="E85" s="1406"/>
      <c r="F85" s="1406"/>
      <c r="G85" s="1406"/>
      <c r="H85" s="1406"/>
    </row>
    <row r="86" spans="1:8" x14ac:dyDescent="0.2">
      <c r="A86" s="1405"/>
      <c r="B86" s="1406"/>
      <c r="C86" s="1406"/>
      <c r="D86" s="1406"/>
      <c r="E86" s="1406"/>
      <c r="F86" s="1406"/>
      <c r="G86" s="1406"/>
      <c r="H86" s="1406"/>
    </row>
    <row r="87" spans="1:8" x14ac:dyDescent="0.2">
      <c r="A87" s="1405"/>
    </row>
    <row r="88" spans="1:8" x14ac:dyDescent="0.2">
      <c r="A88" s="1405">
        <v>6</v>
      </c>
      <c r="B88" s="1406" t="s">
        <v>935</v>
      </c>
      <c r="C88" s="1406"/>
      <c r="D88" s="1406"/>
      <c r="E88" s="1406"/>
      <c r="F88" s="1406"/>
      <c r="G88" s="1406"/>
      <c r="H88" s="1406"/>
    </row>
    <row r="89" spans="1:8" x14ac:dyDescent="0.2">
      <c r="A89" s="1405"/>
      <c r="B89" s="1406"/>
      <c r="C89" s="1406"/>
      <c r="D89" s="1406"/>
      <c r="E89" s="1406"/>
      <c r="F89" s="1406"/>
      <c r="G89" s="1406"/>
      <c r="H89" s="1406"/>
    </row>
    <row r="90" spans="1:8" ht="25.5" customHeight="1" x14ac:dyDescent="0.2"/>
    <row r="91" spans="1:8" ht="12.75" customHeight="1" x14ac:dyDescent="0.2">
      <c r="A91" s="1410" t="s">
        <v>936</v>
      </c>
      <c r="B91" s="1410"/>
      <c r="C91" s="1410"/>
      <c r="D91" s="1410"/>
      <c r="E91" s="1410"/>
      <c r="F91" s="1410"/>
      <c r="G91" s="1410"/>
      <c r="H91" s="1410"/>
    </row>
    <row r="92" spans="1:8" x14ac:dyDescent="0.2">
      <c r="A92" s="1410"/>
      <c r="B92" s="1410"/>
      <c r="C92" s="1410"/>
      <c r="D92" s="1410"/>
      <c r="E92" s="1410"/>
      <c r="F92" s="1410"/>
      <c r="G92" s="1410"/>
      <c r="H92" s="1410"/>
    </row>
    <row r="93" spans="1:8" x14ac:dyDescent="0.2">
      <c r="A93" s="1410"/>
      <c r="B93" s="1410"/>
      <c r="C93" s="1410"/>
      <c r="D93" s="1410"/>
      <c r="E93" s="1410"/>
      <c r="F93" s="1410"/>
      <c r="G93" s="1410"/>
      <c r="H93" s="1410"/>
    </row>
    <row r="94" spans="1:8" x14ac:dyDescent="0.2">
      <c r="A94" s="1410"/>
      <c r="B94" s="1410"/>
      <c r="C94" s="1410"/>
      <c r="D94" s="1410"/>
      <c r="E94" s="1410"/>
      <c r="F94" s="1410"/>
      <c r="G94" s="1410"/>
      <c r="H94" s="1410"/>
    </row>
  </sheetData>
  <mergeCells count="19">
    <mergeCell ref="A91:H94"/>
    <mergeCell ref="B69:H70"/>
    <mergeCell ref="B72:H74"/>
    <mergeCell ref="B76:H78"/>
    <mergeCell ref="B80:H82"/>
    <mergeCell ref="B84:H86"/>
    <mergeCell ref="B88:H89"/>
    <mergeCell ref="B44:H47"/>
    <mergeCell ref="B49:H52"/>
    <mergeCell ref="C54:H55"/>
    <mergeCell ref="C57:H60"/>
    <mergeCell ref="C62:H64"/>
    <mergeCell ref="A66:H67"/>
    <mergeCell ref="A10:H10"/>
    <mergeCell ref="A11:H11"/>
    <mergeCell ref="A29:H32"/>
    <mergeCell ref="A34:H35"/>
    <mergeCell ref="B37:H38"/>
    <mergeCell ref="B40:H42"/>
  </mergeCells>
  <dataValidations count="1">
    <dataValidation allowBlank="1" showInputMessage="1" showErrorMessage="1" promptTitle="Date Format" prompt="E.g:  &quot;August 1, 2011&quot;" sqref="H8"/>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election activeCell="E5" sqref="E5"/>
    </sheetView>
  </sheetViews>
  <sheetFormatPr defaultRowHeight="15" x14ac:dyDescent="0.25"/>
  <cols>
    <col min="1" max="1" width="5" customWidth="1"/>
    <col min="2" max="2" width="62" customWidth="1"/>
    <col min="3" max="3" width="12.7109375" bestFit="1" customWidth="1"/>
    <col min="4" max="4" width="1.7109375" customWidth="1"/>
    <col min="5" max="5" width="16.7109375" customWidth="1"/>
    <col min="6" max="6" width="13.7109375" customWidth="1"/>
  </cols>
  <sheetData>
    <row r="1" spans="1:6" s="1" customFormat="1" ht="12.75" x14ac:dyDescent="0.2">
      <c r="C1" s="564" t="s">
        <v>103</v>
      </c>
      <c r="E1" s="57" t="s">
        <v>465</v>
      </c>
      <c r="F1" s="114"/>
    </row>
    <row r="2" spans="1:6" s="1" customFormat="1" ht="12.75" x14ac:dyDescent="0.2">
      <c r="C2" s="564" t="s">
        <v>104</v>
      </c>
      <c r="E2" s="58">
        <v>9</v>
      </c>
      <c r="F2" s="114"/>
    </row>
    <row r="3" spans="1:6" s="1" customFormat="1" ht="12.75" x14ac:dyDescent="0.2">
      <c r="C3" s="564" t="s">
        <v>105</v>
      </c>
      <c r="E3" s="58">
        <v>2</v>
      </c>
      <c r="F3" s="114"/>
    </row>
    <row r="4" spans="1:6" s="1" customFormat="1" ht="12.75" x14ac:dyDescent="0.2">
      <c r="C4" s="564" t="s">
        <v>106</v>
      </c>
      <c r="E4" s="58">
        <v>2</v>
      </c>
      <c r="F4" s="114"/>
    </row>
    <row r="5" spans="1:6" s="1" customFormat="1" ht="12.75" x14ac:dyDescent="0.2">
      <c r="C5" s="564" t="s">
        <v>107</v>
      </c>
      <c r="E5" s="59"/>
      <c r="F5" s="114"/>
    </row>
    <row r="6" spans="1:6" s="1" customFormat="1" ht="12.75" x14ac:dyDescent="0.2">
      <c r="C6" s="564"/>
      <c r="E6" s="57"/>
      <c r="F6" s="114"/>
    </row>
    <row r="7" spans="1:6" s="1" customFormat="1" ht="12.75" x14ac:dyDescent="0.2">
      <c r="C7" s="564" t="s">
        <v>108</v>
      </c>
      <c r="E7" s="525">
        <v>41771</v>
      </c>
      <c r="F7" s="114"/>
    </row>
    <row r="8" spans="1:6" s="1" customFormat="1" ht="12.75" x14ac:dyDescent="0.2"/>
    <row r="9" spans="1:6" ht="18" x14ac:dyDescent="0.25">
      <c r="A9" s="1114" t="s">
        <v>498</v>
      </c>
      <c r="B9" s="1114"/>
      <c r="C9" s="1114"/>
      <c r="D9" s="1114"/>
      <c r="E9" s="1114"/>
      <c r="F9" s="1"/>
    </row>
    <row r="10" spans="1:6" ht="18" customHeight="1" x14ac:dyDescent="0.25">
      <c r="A10" s="1306" t="s">
        <v>499</v>
      </c>
      <c r="B10" s="1306"/>
      <c r="C10" s="1306"/>
      <c r="D10" s="1306"/>
      <c r="E10" s="1306"/>
      <c r="F10" s="555"/>
    </row>
    <row r="11" spans="1:6" x14ac:dyDescent="0.25">
      <c r="A11" s="1"/>
      <c r="B11" s="1"/>
      <c r="C11" s="1"/>
      <c r="D11" s="1"/>
      <c r="E11" s="1"/>
      <c r="F11" s="1"/>
    </row>
    <row r="12" spans="1:6" ht="25.5" customHeight="1" x14ac:dyDescent="0.25">
      <c r="A12" s="1307" t="s">
        <v>500</v>
      </c>
      <c r="B12" s="1307"/>
      <c r="C12" s="1307"/>
      <c r="D12" s="1307"/>
      <c r="E12" s="1307"/>
      <c r="F12" s="1"/>
    </row>
    <row r="13" spans="1:6" ht="15.75" thickBot="1" x14ac:dyDescent="0.3">
      <c r="A13" s="1"/>
      <c r="B13" s="1"/>
      <c r="C13" s="1"/>
      <c r="D13" s="1"/>
      <c r="E13" s="1"/>
      <c r="F13" s="1"/>
    </row>
    <row r="14" spans="1:6" ht="15" customHeight="1" x14ac:dyDescent="0.25">
      <c r="A14" s="1126" t="s">
        <v>501</v>
      </c>
      <c r="B14" s="1127"/>
      <c r="C14" s="1127"/>
      <c r="D14" s="94"/>
      <c r="E14" s="4" t="s">
        <v>502</v>
      </c>
      <c r="F14" s="1"/>
    </row>
    <row r="15" spans="1:6" x14ac:dyDescent="0.25">
      <c r="A15" s="1129"/>
      <c r="B15" s="1130"/>
      <c r="C15" s="1130"/>
      <c r="D15" s="96"/>
      <c r="E15" s="6" t="s">
        <v>503</v>
      </c>
      <c r="F15" s="1"/>
    </row>
    <row r="16" spans="1:6" x14ac:dyDescent="0.25">
      <c r="A16" s="1132"/>
      <c r="B16" s="1133"/>
      <c r="C16" s="1133"/>
      <c r="D16" s="96"/>
      <c r="E16" s="98">
        <v>2013</v>
      </c>
      <c r="F16" s="1"/>
    </row>
    <row r="17" spans="1:6" ht="30" customHeight="1" x14ac:dyDescent="0.25">
      <c r="A17" s="1144" t="s">
        <v>504</v>
      </c>
      <c r="B17" s="1145"/>
      <c r="C17" s="1308"/>
      <c r="D17" s="556"/>
      <c r="E17" s="557" t="s">
        <v>505</v>
      </c>
      <c r="F17" s="1"/>
    </row>
    <row r="18" spans="1:6" ht="42.75" customHeight="1" x14ac:dyDescent="0.25">
      <c r="A18" s="1150" t="s">
        <v>506</v>
      </c>
      <c r="B18" s="1151"/>
      <c r="C18" s="1309"/>
      <c r="D18" s="556"/>
      <c r="E18" s="557" t="s">
        <v>505</v>
      </c>
      <c r="F18" s="1"/>
    </row>
    <row r="19" spans="1:6" ht="27" customHeight="1" x14ac:dyDescent="0.25">
      <c r="A19" s="1144" t="s">
        <v>507</v>
      </c>
      <c r="B19" s="1145"/>
      <c r="C19" s="1308"/>
      <c r="D19" s="556"/>
      <c r="E19" s="557" t="s">
        <v>505</v>
      </c>
      <c r="F19" s="1"/>
    </row>
    <row r="20" spans="1:6" ht="33" customHeight="1" x14ac:dyDescent="0.25">
      <c r="A20" s="1156" t="s">
        <v>508</v>
      </c>
      <c r="B20" s="1157"/>
      <c r="C20" s="1310"/>
      <c r="D20" s="556"/>
      <c r="E20" s="557" t="s">
        <v>505</v>
      </c>
      <c r="F20" s="1"/>
    </row>
    <row r="21" spans="1:6" ht="15" customHeight="1" x14ac:dyDescent="0.25">
      <c r="A21" s="1150" t="s">
        <v>509</v>
      </c>
      <c r="B21" s="1151"/>
      <c r="C21" s="1309"/>
      <c r="D21" s="556"/>
      <c r="E21" s="558">
        <f>+'[10]API 2006-2012 (2)'!K44*0.5</f>
        <v>-16543.856400000011</v>
      </c>
      <c r="F21" s="1"/>
    </row>
    <row r="22" spans="1:6" ht="15" customHeight="1" x14ac:dyDescent="0.25">
      <c r="A22" s="1144" t="s">
        <v>510</v>
      </c>
      <c r="B22" s="1145"/>
      <c r="C22" s="1308"/>
      <c r="D22" s="556"/>
      <c r="E22" s="558">
        <f>+'[10]API 2006-2012 (2)'!M44*0.5</f>
        <v>-57960.154442465762</v>
      </c>
      <c r="F22" s="1"/>
    </row>
    <row r="23" spans="1:6" ht="15" customHeight="1" x14ac:dyDescent="0.25">
      <c r="A23" s="1153" t="s">
        <v>511</v>
      </c>
      <c r="B23" s="1154"/>
      <c r="C23" s="1305"/>
      <c r="D23" s="556"/>
      <c r="E23" s="557" t="s">
        <v>505</v>
      </c>
      <c r="F23" s="1"/>
    </row>
    <row r="24" spans="1:6" ht="15" customHeight="1" x14ac:dyDescent="0.25">
      <c r="A24" s="1153" t="s">
        <v>512</v>
      </c>
      <c r="B24" s="1154"/>
      <c r="C24" s="1305"/>
      <c r="D24" s="556"/>
      <c r="E24" s="557" t="s">
        <v>505</v>
      </c>
      <c r="F24" s="1"/>
    </row>
    <row r="25" spans="1:6" ht="15" customHeight="1" x14ac:dyDescent="0.25">
      <c r="A25" s="1150" t="s">
        <v>513</v>
      </c>
      <c r="B25" s="1151"/>
      <c r="C25" s="1309"/>
      <c r="D25" s="556"/>
      <c r="E25" s="557" t="s">
        <v>505</v>
      </c>
      <c r="F25" s="1"/>
    </row>
    <row r="26" spans="1:6" ht="15" customHeight="1" x14ac:dyDescent="0.25">
      <c r="A26" s="1144" t="s">
        <v>514</v>
      </c>
      <c r="B26" s="1145"/>
      <c r="C26" s="1308"/>
      <c r="D26" s="556"/>
      <c r="E26" s="557" t="s">
        <v>505</v>
      </c>
      <c r="F26" s="1"/>
    </row>
    <row r="27" spans="1:6" ht="15" customHeight="1" x14ac:dyDescent="0.25">
      <c r="A27" s="1150" t="s">
        <v>515</v>
      </c>
      <c r="B27" s="1151"/>
      <c r="C27" s="1309"/>
      <c r="D27" s="556"/>
      <c r="E27" s="557" t="s">
        <v>505</v>
      </c>
      <c r="F27" s="1"/>
    </row>
    <row r="28" spans="1:6" ht="15" customHeight="1" x14ac:dyDescent="0.25">
      <c r="A28" s="1312" t="s">
        <v>516</v>
      </c>
      <c r="B28" s="1151"/>
      <c r="C28" s="1309"/>
      <c r="D28" s="556"/>
      <c r="E28" s="557" t="s">
        <v>505</v>
      </c>
      <c r="F28" s="1"/>
    </row>
    <row r="29" spans="1:6" ht="15" customHeight="1" x14ac:dyDescent="0.25">
      <c r="A29" s="1312" t="s">
        <v>517</v>
      </c>
      <c r="B29" s="1151"/>
      <c r="C29" s="1309"/>
      <c r="D29" s="556"/>
      <c r="E29" s="557" t="s">
        <v>505</v>
      </c>
      <c r="F29" s="1"/>
    </row>
    <row r="30" spans="1:6" x14ac:dyDescent="0.25">
      <c r="A30" s="559"/>
      <c r="B30" s="560" t="s">
        <v>518</v>
      </c>
      <c r="C30" s="561"/>
      <c r="D30" s="556"/>
      <c r="E30" s="562">
        <f>+'[10]API 2006-2012 (2)'!I47*0.5</f>
        <v>-85396.148087815032</v>
      </c>
      <c r="F30" s="1"/>
    </row>
    <row r="31" spans="1:6" x14ac:dyDescent="0.25">
      <c r="A31" s="559"/>
      <c r="B31" s="560" t="s">
        <v>519</v>
      </c>
      <c r="C31" s="561"/>
      <c r="D31" s="556"/>
      <c r="E31" s="562">
        <f>+'[10]API 2006-2012 (2)'!K47*0.5</f>
        <v>-100934.21901139244</v>
      </c>
      <c r="F31" s="1"/>
    </row>
    <row r="32" spans="1:6" x14ac:dyDescent="0.25">
      <c r="A32" s="559"/>
      <c r="B32" s="560" t="s">
        <v>520</v>
      </c>
      <c r="C32" s="561"/>
      <c r="D32" s="556"/>
      <c r="E32" s="562">
        <f>+'[10]API 2006-2012 (2)'!M47*0.5</f>
        <v>-160834.60836895264</v>
      </c>
      <c r="F32" s="1"/>
    </row>
    <row r="33" spans="1:6" x14ac:dyDescent="0.25">
      <c r="A33" s="559"/>
      <c r="B33" s="560" t="s">
        <v>521</v>
      </c>
      <c r="C33" s="561"/>
      <c r="D33" s="556"/>
      <c r="E33" s="562">
        <f>+'[10]Interest (2)'!I91</f>
        <v>-18910.188580981743</v>
      </c>
      <c r="F33" s="1"/>
    </row>
    <row r="34" spans="1:6" ht="15.75" customHeight="1" thickBot="1" x14ac:dyDescent="0.3">
      <c r="A34" s="1183" t="s">
        <v>31</v>
      </c>
      <c r="B34" s="1184"/>
      <c r="C34" s="1313"/>
      <c r="D34" s="556"/>
      <c r="E34" s="562"/>
      <c r="F34" s="1"/>
    </row>
    <row r="35" spans="1:6" ht="16.5" customHeight="1" thickTop="1" thickBot="1" x14ac:dyDescent="0.3">
      <c r="A35" s="1177" t="s">
        <v>102</v>
      </c>
      <c r="B35" s="1178"/>
      <c r="C35" s="1311"/>
      <c r="D35" s="563"/>
      <c r="E35" s="388">
        <f>SUM(E17:E34)</f>
        <v>-440579.17489160766</v>
      </c>
      <c r="F35" s="1"/>
    </row>
    <row r="36" spans="1:6" x14ac:dyDescent="0.25">
      <c r="A36" s="1"/>
      <c r="B36" s="1"/>
      <c r="C36" s="1"/>
      <c r="D36" s="1"/>
      <c r="E36" s="1"/>
      <c r="F36" s="1"/>
    </row>
  </sheetData>
  <mergeCells count="19">
    <mergeCell ref="A35:C35"/>
    <mergeCell ref="A25:C25"/>
    <mergeCell ref="A26:C26"/>
    <mergeCell ref="A27:C27"/>
    <mergeCell ref="A28:C28"/>
    <mergeCell ref="A29:C29"/>
    <mergeCell ref="A34:C34"/>
    <mergeCell ref="A24:C24"/>
    <mergeCell ref="A9:E9"/>
    <mergeCell ref="A10:E10"/>
    <mergeCell ref="A12:E12"/>
    <mergeCell ref="A14:C16"/>
    <mergeCell ref="A17:C17"/>
    <mergeCell ref="A18:C18"/>
    <mergeCell ref="A19:C19"/>
    <mergeCell ref="A20:C20"/>
    <mergeCell ref="A21:C21"/>
    <mergeCell ref="A22:C22"/>
    <mergeCell ref="A23:C23"/>
  </mergeCells>
  <dataValidations count="1">
    <dataValidation allowBlank="1" showInputMessage="1" showErrorMessage="1" promptTitle="Date Format" prompt="E.g:  &quot;August 1, 2011&quot;" sqref="E7"/>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Q36"/>
  <sheetViews>
    <sheetView showGridLines="0" topLeftCell="A24" workbookViewId="0">
      <selection activeCell="B9" sqref="B9:Q36"/>
    </sheetView>
  </sheetViews>
  <sheetFormatPr defaultRowHeight="12.75" x14ac:dyDescent="0.2"/>
  <cols>
    <col min="1" max="1" width="2" style="644" customWidth="1"/>
    <col min="2" max="2" width="23.85546875" style="644" customWidth="1"/>
    <col min="3" max="3" width="12.7109375" style="644" customWidth="1"/>
    <col min="4" max="4" width="10" style="644" bestFit="1" customWidth="1"/>
    <col min="5" max="5" width="11" style="644" bestFit="1" customWidth="1"/>
    <col min="6" max="6" width="10" style="644" bestFit="1" customWidth="1"/>
    <col min="7" max="7" width="12" style="644" bestFit="1" customWidth="1"/>
    <col min="8" max="8" width="8.5703125" style="644" bestFit="1" customWidth="1"/>
    <col min="9" max="9" width="10.7109375" style="644" customWidth="1"/>
    <col min="10" max="11" width="8.5703125" style="644" bestFit="1" customWidth="1"/>
    <col min="12" max="12" width="15.5703125" style="644" customWidth="1"/>
    <col min="13" max="13" width="0.85546875" style="644" customWidth="1"/>
    <col min="14" max="14" width="13.7109375" style="644" customWidth="1"/>
    <col min="15" max="17" width="13.5703125" style="644" customWidth="1"/>
    <col min="18" max="16384" width="9.140625" style="644"/>
  </cols>
  <sheetData>
    <row r="1" spans="2:17" x14ac:dyDescent="0.2">
      <c r="P1" s="63" t="s">
        <v>103</v>
      </c>
      <c r="Q1" s="57" t="s">
        <v>465</v>
      </c>
    </row>
    <row r="2" spans="2:17" x14ac:dyDescent="0.2">
      <c r="P2" s="63" t="s">
        <v>104</v>
      </c>
      <c r="Q2" s="58">
        <v>8</v>
      </c>
    </row>
    <row r="3" spans="2:17" x14ac:dyDescent="0.2">
      <c r="P3" s="63" t="s">
        <v>105</v>
      </c>
      <c r="Q3" s="58">
        <v>2</v>
      </c>
    </row>
    <row r="4" spans="2:17" x14ac:dyDescent="0.2">
      <c r="P4" s="63" t="s">
        <v>106</v>
      </c>
      <c r="Q4" s="58">
        <v>10</v>
      </c>
    </row>
    <row r="5" spans="2:17" x14ac:dyDescent="0.2">
      <c r="P5" s="63" t="s">
        <v>107</v>
      </c>
      <c r="Q5" s="59"/>
    </row>
    <row r="6" spans="2:17" x14ac:dyDescent="0.2">
      <c r="P6" s="63"/>
      <c r="Q6" s="57"/>
    </row>
    <row r="7" spans="2:17" x14ac:dyDescent="0.2">
      <c r="P7" s="63" t="s">
        <v>108</v>
      </c>
      <c r="Q7" s="525">
        <v>41771</v>
      </c>
    </row>
    <row r="9" spans="2:17" x14ac:dyDescent="0.2">
      <c r="B9" s="1318" t="s">
        <v>607</v>
      </c>
      <c r="C9" s="1318"/>
      <c r="D9" s="1318"/>
      <c r="E9" s="1318"/>
      <c r="F9" s="1318"/>
      <c r="G9" s="1318"/>
      <c r="H9" s="1318"/>
      <c r="I9" s="1318"/>
      <c r="J9" s="1318"/>
      <c r="K9" s="1318"/>
      <c r="L9" s="1318"/>
      <c r="M9" s="1318"/>
      <c r="N9" s="1318"/>
      <c r="O9" s="1318"/>
      <c r="P9" s="1318"/>
      <c r="Q9" s="1318"/>
    </row>
    <row r="10" spans="2:17" x14ac:dyDescent="0.2">
      <c r="B10" s="1318" t="s">
        <v>608</v>
      </c>
      <c r="C10" s="1318"/>
      <c r="D10" s="1318"/>
      <c r="E10" s="1318"/>
      <c r="F10" s="1318"/>
      <c r="G10" s="1318"/>
      <c r="H10" s="1318"/>
      <c r="I10" s="1318"/>
      <c r="J10" s="1318"/>
      <c r="K10" s="1318"/>
      <c r="L10" s="1318"/>
      <c r="M10" s="1318"/>
      <c r="N10" s="1318"/>
      <c r="O10" s="1318"/>
      <c r="P10" s="1318"/>
      <c r="Q10" s="1318"/>
    </row>
    <row r="11" spans="2:17" ht="13.5" thickBot="1" x14ac:dyDescent="0.25"/>
    <row r="12" spans="2:17" ht="13.5" thickBot="1" x14ac:dyDescent="0.25">
      <c r="B12" s="645" t="s">
        <v>609</v>
      </c>
      <c r="C12" s="1319" t="s">
        <v>610</v>
      </c>
      <c r="D12" s="1075" t="s">
        <v>611</v>
      </c>
      <c r="E12" s="1076"/>
      <c r="F12" s="1077"/>
      <c r="G12" s="1321" t="s">
        <v>612</v>
      </c>
      <c r="H12" s="1322"/>
      <c r="I12" s="1323" t="s">
        <v>613</v>
      </c>
      <c r="J12" s="1321"/>
      <c r="K12" s="1322"/>
      <c r="L12" s="1319" t="s">
        <v>614</v>
      </c>
      <c r="M12" s="646"/>
      <c r="N12" s="1319" t="s">
        <v>615</v>
      </c>
      <c r="O12" s="1319" t="s">
        <v>616</v>
      </c>
      <c r="P12" s="1319" t="s">
        <v>102</v>
      </c>
      <c r="Q12" s="1314" t="s">
        <v>4</v>
      </c>
    </row>
    <row r="13" spans="2:17" ht="39" thickBot="1" x14ac:dyDescent="0.25">
      <c r="B13" s="647"/>
      <c r="C13" s="1320"/>
      <c r="D13" s="648" t="s">
        <v>617</v>
      </c>
      <c r="E13" s="648" t="s">
        <v>618</v>
      </c>
      <c r="F13" s="649" t="s">
        <v>619</v>
      </c>
      <c r="G13" s="649" t="s">
        <v>620</v>
      </c>
      <c r="H13" s="650" t="s">
        <v>621</v>
      </c>
      <c r="I13" s="648" t="s">
        <v>622</v>
      </c>
      <c r="J13" s="1316" t="s">
        <v>623</v>
      </c>
      <c r="K13" s="1317"/>
      <c r="L13" s="1320"/>
      <c r="M13" s="651"/>
      <c r="N13" s="1320"/>
      <c r="O13" s="1320"/>
      <c r="P13" s="1320"/>
      <c r="Q13" s="1315"/>
    </row>
    <row r="14" spans="2:17" x14ac:dyDescent="0.2">
      <c r="B14" s="652"/>
      <c r="C14" s="652"/>
      <c r="D14" s="652"/>
      <c r="E14" s="652"/>
      <c r="F14" s="652"/>
      <c r="G14" s="652"/>
      <c r="H14" s="653"/>
      <c r="I14" s="652"/>
      <c r="J14" s="654" t="s">
        <v>620</v>
      </c>
      <c r="K14" s="654" t="s">
        <v>621</v>
      </c>
      <c r="L14" s="655"/>
      <c r="M14" s="656"/>
      <c r="N14" s="655"/>
      <c r="O14" s="655"/>
      <c r="P14" s="655"/>
      <c r="Q14" s="653"/>
    </row>
    <row r="15" spans="2:17" x14ac:dyDescent="0.2">
      <c r="B15" s="652"/>
      <c r="C15" s="652"/>
      <c r="D15" s="652"/>
      <c r="E15" s="652"/>
      <c r="F15" s="652"/>
      <c r="G15" s="652"/>
      <c r="H15" s="653"/>
      <c r="I15" s="652"/>
      <c r="J15" s="652"/>
      <c r="K15" s="652"/>
      <c r="L15" s="652"/>
      <c r="M15" s="656"/>
      <c r="N15" s="652"/>
      <c r="O15" s="652"/>
      <c r="P15" s="652"/>
      <c r="Q15" s="653"/>
    </row>
    <row r="16" spans="2:17" x14ac:dyDescent="0.2">
      <c r="B16" s="657" t="s">
        <v>566</v>
      </c>
      <c r="C16" s="658" t="s">
        <v>624</v>
      </c>
      <c r="D16" s="659">
        <v>8432</v>
      </c>
      <c r="E16" s="659">
        <v>8559</v>
      </c>
      <c r="F16" s="660">
        <f t="shared" ref="F16:F19" si="0">IF(SUM(D16:E16)=0,0,AVERAGE(D16:E16))</f>
        <v>8495.5</v>
      </c>
      <c r="G16" s="661">
        <v>104826589</v>
      </c>
      <c r="H16" s="662"/>
      <c r="I16" s="663">
        <v>24.03</v>
      </c>
      <c r="J16" s="664">
        <v>3.3700000000000001E-2</v>
      </c>
      <c r="K16" s="664"/>
      <c r="L16" s="665">
        <f t="shared" ref="L16:L19" si="1">I16*F16*12+J16*G16+K16*H16</f>
        <v>5982418.4293000009</v>
      </c>
      <c r="M16" s="656"/>
      <c r="N16" s="666">
        <v>5984952</v>
      </c>
      <c r="O16" s="666"/>
      <c r="P16" s="667">
        <f t="shared" ref="P16:P21" si="2">SUM(N16:O16)</f>
        <v>5984952</v>
      </c>
      <c r="Q16" s="668">
        <f t="shared" ref="Q16:Q25" si="3">P16-L16</f>
        <v>2533.5706999991089</v>
      </c>
    </row>
    <row r="17" spans="2:17" x14ac:dyDescent="0.2">
      <c r="B17" s="657" t="s">
        <v>567</v>
      </c>
      <c r="C17" s="658" t="s">
        <v>624</v>
      </c>
      <c r="D17" s="659">
        <v>50</v>
      </c>
      <c r="E17" s="659">
        <v>50</v>
      </c>
      <c r="F17" s="660">
        <f t="shared" si="0"/>
        <v>50</v>
      </c>
      <c r="G17" s="661">
        <v>83171116</v>
      </c>
      <c r="H17" s="662">
        <v>198897</v>
      </c>
      <c r="I17" s="663">
        <v>596.12</v>
      </c>
      <c r="J17" s="664"/>
      <c r="K17" s="664">
        <v>3.2725</v>
      </c>
      <c r="L17" s="665">
        <f t="shared" si="1"/>
        <v>1008562.4325</v>
      </c>
      <c r="M17" s="656"/>
      <c r="N17" s="666">
        <v>1008553</v>
      </c>
      <c r="O17" s="666"/>
      <c r="P17" s="667">
        <f t="shared" si="2"/>
        <v>1008553</v>
      </c>
      <c r="Q17" s="668">
        <f t="shared" si="3"/>
        <v>-9.4324999999953434</v>
      </c>
    </row>
    <row r="18" spans="2:17" x14ac:dyDescent="0.2">
      <c r="B18" s="657" t="s">
        <v>568</v>
      </c>
      <c r="C18" s="658" t="s">
        <v>624</v>
      </c>
      <c r="D18" s="659">
        <v>3191</v>
      </c>
      <c r="E18" s="659">
        <v>3084</v>
      </c>
      <c r="F18" s="660">
        <f t="shared" si="0"/>
        <v>3137.5</v>
      </c>
      <c r="G18" s="661">
        <v>7680066</v>
      </c>
      <c r="H18" s="662"/>
      <c r="I18" s="663">
        <v>26.75</v>
      </c>
      <c r="J18" s="664">
        <v>0.1323</v>
      </c>
      <c r="K18" s="664"/>
      <c r="L18" s="665">
        <f t="shared" si="1"/>
        <v>2023210.2318</v>
      </c>
      <c r="M18" s="656"/>
      <c r="N18" s="666">
        <v>2023360</v>
      </c>
      <c r="O18" s="666"/>
      <c r="P18" s="667">
        <f t="shared" si="2"/>
        <v>2023360</v>
      </c>
      <c r="Q18" s="668">
        <f t="shared" si="3"/>
        <v>149.76820000004955</v>
      </c>
    </row>
    <row r="19" spans="2:17" x14ac:dyDescent="0.2">
      <c r="B19" s="657" t="s">
        <v>569</v>
      </c>
      <c r="C19" s="658" t="s">
        <v>625</v>
      </c>
      <c r="D19" s="659">
        <v>1018</v>
      </c>
      <c r="E19" s="659">
        <v>1018</v>
      </c>
      <c r="F19" s="660">
        <f t="shared" si="0"/>
        <v>1018</v>
      </c>
      <c r="G19" s="661">
        <v>804690</v>
      </c>
      <c r="H19" s="662">
        <v>2380</v>
      </c>
      <c r="I19" s="663">
        <v>0.98</v>
      </c>
      <c r="J19" s="664">
        <v>0.18490000000000001</v>
      </c>
      <c r="K19" s="664"/>
      <c r="L19" s="665">
        <f t="shared" si="1"/>
        <v>160758.861</v>
      </c>
      <c r="M19" s="656"/>
      <c r="N19" s="666">
        <v>160760</v>
      </c>
      <c r="O19" s="666"/>
      <c r="P19" s="667">
        <f t="shared" si="2"/>
        <v>160760</v>
      </c>
      <c r="Q19" s="668">
        <f t="shared" si="3"/>
        <v>1.1389999999955762</v>
      </c>
    </row>
    <row r="20" spans="2:17" ht="7.5" customHeight="1" x14ac:dyDescent="0.2">
      <c r="B20" s="657"/>
      <c r="C20" s="658"/>
      <c r="D20" s="659"/>
      <c r="E20" s="659"/>
      <c r="F20" s="660"/>
      <c r="G20" s="661"/>
      <c r="H20" s="662"/>
      <c r="I20" s="663"/>
      <c r="J20" s="664"/>
      <c r="K20" s="664"/>
      <c r="L20" s="665"/>
      <c r="M20" s="656"/>
      <c r="N20" s="666"/>
      <c r="O20" s="666"/>
      <c r="P20" s="667"/>
      <c r="Q20" s="668"/>
    </row>
    <row r="21" spans="2:17" ht="15" x14ac:dyDescent="0.35">
      <c r="B21" s="657" t="s">
        <v>626</v>
      </c>
      <c r="C21" s="658"/>
      <c r="D21" s="659"/>
      <c r="E21" s="659"/>
      <c r="F21" s="660"/>
      <c r="G21" s="661"/>
      <c r="H21" s="662"/>
      <c r="I21" s="663"/>
      <c r="J21" s="664"/>
      <c r="K21" s="664"/>
      <c r="L21" s="669">
        <f>14515412-192509-74096</f>
        <v>14248807</v>
      </c>
      <c r="M21" s="656"/>
      <c r="N21" s="670">
        <f>14515412-192509-74096</f>
        <v>14248807</v>
      </c>
      <c r="O21" s="666"/>
      <c r="P21" s="671">
        <f t="shared" si="2"/>
        <v>14248807</v>
      </c>
      <c r="Q21" s="672">
        <f t="shared" si="3"/>
        <v>0</v>
      </c>
    </row>
    <row r="22" spans="2:17" ht="15" x14ac:dyDescent="0.35">
      <c r="B22" s="657" t="s">
        <v>627</v>
      </c>
      <c r="C22" s="658"/>
      <c r="D22" s="659"/>
      <c r="E22" s="659"/>
      <c r="F22" s="660"/>
      <c r="G22" s="661"/>
      <c r="H22" s="662"/>
      <c r="I22" s="663"/>
      <c r="J22" s="664"/>
      <c r="K22" s="664"/>
      <c r="L22" s="673">
        <f>SUM(L16:L21)</f>
        <v>23423756.954599999</v>
      </c>
      <c r="M22" s="656"/>
      <c r="N22" s="674">
        <f>SUM(N16:N21)</f>
        <v>23426432</v>
      </c>
      <c r="O22" s="666"/>
      <c r="P22" s="675">
        <f>SUM(P16:P21)</f>
        <v>23426432</v>
      </c>
      <c r="Q22" s="676">
        <f t="shared" si="3"/>
        <v>2675.0454000011086</v>
      </c>
    </row>
    <row r="23" spans="2:17" x14ac:dyDescent="0.2">
      <c r="B23" s="657"/>
      <c r="C23" s="658"/>
      <c r="D23" s="659"/>
      <c r="E23" s="659"/>
      <c r="F23" s="660"/>
      <c r="G23" s="661"/>
      <c r="H23" s="662"/>
      <c r="I23" s="663"/>
      <c r="J23" s="664"/>
      <c r="K23" s="664"/>
      <c r="L23" s="665"/>
      <c r="M23" s="656"/>
      <c r="N23" s="666"/>
      <c r="O23" s="666"/>
      <c r="P23" s="667"/>
      <c r="Q23" s="668"/>
    </row>
    <row r="24" spans="2:17" ht="25.5" x14ac:dyDescent="0.2">
      <c r="B24" s="677" t="s">
        <v>628</v>
      </c>
      <c r="C24" s="658"/>
      <c r="D24" s="659"/>
      <c r="E24" s="659"/>
      <c r="F24" s="660"/>
      <c r="G24" s="661"/>
      <c r="H24" s="662"/>
      <c r="I24" s="663"/>
      <c r="J24" s="664"/>
      <c r="K24" s="664"/>
      <c r="L24" s="678">
        <v>192509</v>
      </c>
      <c r="M24" s="656"/>
      <c r="N24" s="679">
        <f>L24</f>
        <v>192509</v>
      </c>
      <c r="O24" s="666"/>
      <c r="P24" s="680">
        <f t="shared" ref="P24:P25" si="4">SUM(N24:O24)</f>
        <v>192509</v>
      </c>
      <c r="Q24" s="681">
        <f t="shared" si="3"/>
        <v>0</v>
      </c>
    </row>
    <row r="25" spans="2:17" ht="25.5" x14ac:dyDescent="0.2">
      <c r="B25" s="677" t="s">
        <v>629</v>
      </c>
      <c r="C25" s="658"/>
      <c r="D25" s="659"/>
      <c r="E25" s="659"/>
      <c r="F25" s="660"/>
      <c r="G25" s="661"/>
      <c r="H25" s="662"/>
      <c r="I25" s="663"/>
      <c r="J25" s="664"/>
      <c r="K25" s="664"/>
      <c r="L25" s="678">
        <v>74096</v>
      </c>
      <c r="M25" s="656"/>
      <c r="N25" s="666"/>
      <c r="O25" s="679">
        <f>L25</f>
        <v>74096</v>
      </c>
      <c r="P25" s="680">
        <f t="shared" si="4"/>
        <v>74096</v>
      </c>
      <c r="Q25" s="681">
        <f t="shared" si="3"/>
        <v>0</v>
      </c>
    </row>
    <row r="26" spans="2:17" x14ac:dyDescent="0.2">
      <c r="B26" s="657"/>
      <c r="C26" s="658"/>
      <c r="D26" s="659"/>
      <c r="E26" s="659"/>
      <c r="F26" s="660"/>
      <c r="G26" s="661"/>
      <c r="H26" s="662"/>
      <c r="I26" s="663"/>
      <c r="J26" s="664"/>
      <c r="K26" s="664"/>
      <c r="L26" s="665"/>
      <c r="M26" s="656"/>
      <c r="N26" s="666"/>
      <c r="O26" s="666"/>
      <c r="P26" s="667"/>
      <c r="Q26" s="668"/>
    </row>
    <row r="27" spans="2:17" ht="13.5" thickBot="1" x14ac:dyDescent="0.25">
      <c r="B27" s="657"/>
      <c r="C27" s="658"/>
      <c r="D27" s="659"/>
      <c r="E27" s="659"/>
      <c r="F27" s="660"/>
      <c r="G27" s="661"/>
      <c r="H27" s="662"/>
      <c r="I27" s="663"/>
      <c r="J27" s="664"/>
      <c r="K27" s="664"/>
      <c r="L27" s="682"/>
      <c r="M27" s="656"/>
      <c r="N27" s="666"/>
      <c r="O27" s="666"/>
      <c r="P27" s="683"/>
      <c r="Q27" s="683"/>
    </row>
    <row r="28" spans="2:17" ht="13.5" thickTop="1" x14ac:dyDescent="0.2">
      <c r="B28" s="652"/>
      <c r="C28" s="652"/>
      <c r="D28" s="652"/>
      <c r="E28" s="652"/>
      <c r="F28" s="652"/>
      <c r="G28" s="652"/>
      <c r="H28" s="653"/>
      <c r="I28" s="652"/>
      <c r="J28" s="652"/>
      <c r="K28" s="652"/>
      <c r="L28" s="684"/>
      <c r="M28" s="656"/>
      <c r="N28" s="685"/>
      <c r="O28" s="685"/>
      <c r="P28" s="652"/>
      <c r="Q28" s="653"/>
    </row>
    <row r="29" spans="2:17" ht="13.5" thickBot="1" x14ac:dyDescent="0.25">
      <c r="B29" s="686" t="s">
        <v>102</v>
      </c>
      <c r="C29" s="687"/>
      <c r="D29" s="688">
        <f>SUM(D16:D19)</f>
        <v>12691</v>
      </c>
      <c r="E29" s="688">
        <f>SUM(E16:E19)</f>
        <v>12711</v>
      </c>
      <c r="F29" s="688">
        <f>SUM(F16:F19)</f>
        <v>12701</v>
      </c>
      <c r="G29" s="689">
        <f>SUM(G16:G19)</f>
        <v>196482461</v>
      </c>
      <c r="H29" s="689">
        <f>SUM(H16:H19)</f>
        <v>201277</v>
      </c>
      <c r="I29" s="687"/>
      <c r="J29" s="687"/>
      <c r="K29" s="687"/>
      <c r="L29" s="690">
        <f>L22+L24+L25</f>
        <v>23690361.954599999</v>
      </c>
      <c r="M29" s="691"/>
      <c r="N29" s="692">
        <f>N22+N24+N25</f>
        <v>23618941</v>
      </c>
      <c r="O29" s="692">
        <f>O22+O24+O25</f>
        <v>74096</v>
      </c>
      <c r="P29" s="692">
        <f>N29+O29</f>
        <v>23693037</v>
      </c>
      <c r="Q29" s="693">
        <f>P29-L29</f>
        <v>2675.0454000011086</v>
      </c>
    </row>
    <row r="31" spans="2:17" x14ac:dyDescent="0.2">
      <c r="B31" s="694" t="s">
        <v>605</v>
      </c>
      <c r="C31" s="695"/>
      <c r="D31" s="695"/>
      <c r="E31" s="695"/>
      <c r="F31" s="695"/>
      <c r="G31" s="695"/>
      <c r="H31" s="695"/>
      <c r="I31" s="695"/>
      <c r="J31" s="695"/>
      <c r="K31" s="695"/>
      <c r="L31" s="695"/>
    </row>
    <row r="32" spans="2:17" x14ac:dyDescent="0.2">
      <c r="B32" s="695"/>
      <c r="C32" s="695"/>
      <c r="D32" s="695"/>
      <c r="E32" s="695"/>
      <c r="F32" s="695"/>
      <c r="G32" s="695"/>
      <c r="H32" s="695"/>
      <c r="I32" s="695"/>
      <c r="J32" s="695"/>
      <c r="K32" s="695"/>
      <c r="L32" s="695"/>
    </row>
    <row r="33" spans="2:15" x14ac:dyDescent="0.2">
      <c r="B33" s="1255" t="s">
        <v>630</v>
      </c>
      <c r="C33" s="1255"/>
      <c r="D33" s="1255"/>
      <c r="E33" s="1255"/>
      <c r="F33" s="1255"/>
      <c r="G33" s="1255"/>
      <c r="H33" s="1255"/>
      <c r="I33" s="1255"/>
      <c r="J33" s="1255"/>
      <c r="K33" s="1255"/>
      <c r="L33" s="1255"/>
      <c r="M33" s="1255"/>
      <c r="N33" s="1255"/>
      <c r="O33" s="1255"/>
    </row>
    <row r="34" spans="2:15" x14ac:dyDescent="0.2">
      <c r="B34" s="1255"/>
      <c r="C34" s="1255"/>
      <c r="D34" s="1255"/>
      <c r="E34" s="1255"/>
      <c r="F34" s="1255"/>
      <c r="G34" s="1255"/>
      <c r="H34" s="1255"/>
      <c r="I34" s="1255"/>
      <c r="J34" s="1255"/>
      <c r="K34" s="1255"/>
      <c r="L34" s="1255"/>
      <c r="M34" s="1255"/>
      <c r="N34" s="1255"/>
      <c r="O34" s="1255"/>
    </row>
    <row r="35" spans="2:15" x14ac:dyDescent="0.2">
      <c r="B35" s="1255" t="s">
        <v>631</v>
      </c>
      <c r="C35" s="1255"/>
      <c r="D35" s="1255"/>
      <c r="E35" s="1255"/>
      <c r="F35" s="1255"/>
      <c r="G35" s="1255"/>
      <c r="H35" s="1255"/>
      <c r="I35" s="1255"/>
      <c r="J35" s="1255"/>
      <c r="K35" s="1255"/>
      <c r="L35" s="1255"/>
      <c r="M35" s="1255"/>
      <c r="N35" s="1255"/>
      <c r="O35" s="1255"/>
    </row>
    <row r="36" spans="2:15" x14ac:dyDescent="0.2">
      <c r="B36" s="1255"/>
      <c r="C36" s="1255"/>
      <c r="D36" s="1255"/>
      <c r="E36" s="1255"/>
      <c r="F36" s="1255"/>
      <c r="G36" s="1255"/>
      <c r="H36" s="1255"/>
      <c r="I36" s="1255"/>
      <c r="J36" s="1255"/>
      <c r="K36" s="1255"/>
      <c r="L36" s="1255"/>
      <c r="M36" s="1255"/>
      <c r="N36" s="1255"/>
      <c r="O36" s="1255"/>
    </row>
  </sheetData>
  <mergeCells count="14">
    <mergeCell ref="Q12:Q13"/>
    <mergeCell ref="J13:K13"/>
    <mergeCell ref="B33:O34"/>
    <mergeCell ref="B35:O36"/>
    <mergeCell ref="B9:Q9"/>
    <mergeCell ref="B10:Q10"/>
    <mergeCell ref="C12:C13"/>
    <mergeCell ref="D12:F12"/>
    <mergeCell ref="G12:H12"/>
    <mergeCell ref="I12:K12"/>
    <mergeCell ref="L12:L13"/>
    <mergeCell ref="N12:N13"/>
    <mergeCell ref="O12:O13"/>
    <mergeCell ref="P12:P13"/>
  </mergeCells>
  <dataValidations count="2">
    <dataValidation type="list" allowBlank="1" showInputMessage="1" showErrorMessage="1" sqref="C16:C27">
      <formula1>"Customers, Connections"</formula1>
    </dataValidation>
    <dataValidation allowBlank="1" showInputMessage="1" showErrorMessage="1" promptTitle="Date Format" prompt="E.g:  &quot;August 1, 2011&quot;" sqref="Q7"/>
  </dataValidations>
  <pageMargins left="0.7" right="0.7" top="0.75" bottom="0.75" header="0.3" footer="0.3"/>
  <pageSetup scale="65"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926"/>
  <sheetViews>
    <sheetView showGridLines="0" zoomScaleNormal="100" workbookViewId="0">
      <selection activeCell="O6" sqref="O6"/>
    </sheetView>
  </sheetViews>
  <sheetFormatPr defaultRowHeight="15" x14ac:dyDescent="0.25"/>
  <cols>
    <col min="1" max="1" width="2.140625" customWidth="1"/>
    <col min="2" max="2" width="37.5703125" customWidth="1"/>
    <col min="3" max="3" width="1.28515625" customWidth="1"/>
    <col min="4" max="4" width="11.28515625" customWidth="1"/>
    <col min="5" max="5" width="1.28515625" customWidth="1"/>
    <col min="6" max="6" width="12.28515625" customWidth="1"/>
    <col min="7" max="7" width="8.5703125" customWidth="1"/>
    <col min="8" max="8" width="12.5703125" bestFit="1" customWidth="1"/>
    <col min="9" max="9" width="2.85546875" customWidth="1"/>
    <col min="10" max="10" width="12.140625" customWidth="1"/>
    <col min="11" max="11" width="8.5703125" customWidth="1"/>
    <col min="12" max="12" width="12.5703125" bestFit="1" customWidth="1"/>
    <col min="13" max="13" width="2.85546875" customWidth="1"/>
    <col min="14" max="14" width="12.7109375" bestFit="1" customWidth="1"/>
    <col min="15" max="15" width="10.85546875" bestFit="1" customWidth="1"/>
  </cols>
  <sheetData>
    <row r="1" spans="1:15" ht="12.75" customHeight="1" x14ac:dyDescent="0.25"/>
    <row r="2" spans="1:15" ht="12.75" customHeight="1" x14ac:dyDescent="0.25">
      <c r="A2" s="696"/>
      <c r="B2" s="696"/>
      <c r="C2" s="696"/>
      <c r="D2" s="696"/>
      <c r="E2" s="696"/>
      <c r="F2" s="696"/>
      <c r="G2" s="696"/>
      <c r="H2" s="696"/>
      <c r="I2" s="696"/>
      <c r="J2" s="696"/>
      <c r="K2" s="696"/>
      <c r="L2" s="697"/>
      <c r="M2" s="697"/>
      <c r="N2" s="63" t="s">
        <v>103</v>
      </c>
      <c r="O2" s="57" t="s">
        <v>465</v>
      </c>
    </row>
    <row r="3" spans="1:15" ht="12.75" customHeight="1" x14ac:dyDescent="0.25">
      <c r="A3" s="698"/>
      <c r="B3" s="698"/>
      <c r="C3" s="698"/>
      <c r="D3" s="698"/>
      <c r="E3" s="698"/>
      <c r="F3" s="698"/>
      <c r="G3" s="698"/>
      <c r="H3" s="698"/>
      <c r="I3" s="698"/>
      <c r="J3" s="698"/>
      <c r="K3" s="698"/>
      <c r="L3" s="697"/>
      <c r="M3" s="697"/>
      <c r="N3" s="63" t="s">
        <v>104</v>
      </c>
      <c r="O3" s="58">
        <v>8</v>
      </c>
    </row>
    <row r="4" spans="1:15" ht="12.75" customHeight="1" x14ac:dyDescent="0.25">
      <c r="A4" s="1333"/>
      <c r="B4" s="1333"/>
      <c r="C4" s="1333"/>
      <c r="D4" s="1333"/>
      <c r="E4" s="1333"/>
      <c r="F4" s="1333"/>
      <c r="G4" s="1333"/>
      <c r="H4" s="1333"/>
      <c r="I4" s="1333"/>
      <c r="J4" s="1333"/>
      <c r="K4" s="1333"/>
      <c r="L4" s="697"/>
      <c r="M4" s="697"/>
      <c r="N4" s="63" t="s">
        <v>105</v>
      </c>
      <c r="O4" s="58">
        <v>2</v>
      </c>
    </row>
    <row r="5" spans="1:15" ht="12.75" customHeight="1" x14ac:dyDescent="0.25">
      <c r="A5" s="698"/>
      <c r="B5" s="698"/>
      <c r="C5" s="698"/>
      <c r="D5" s="698"/>
      <c r="E5" s="698"/>
      <c r="F5" s="698"/>
      <c r="G5" s="698"/>
      <c r="H5" s="698"/>
      <c r="I5" s="699"/>
      <c r="J5" s="699"/>
      <c r="K5" s="699"/>
      <c r="L5" s="697"/>
      <c r="M5" s="697"/>
      <c r="N5" s="63" t="s">
        <v>106</v>
      </c>
      <c r="O5" s="58">
        <v>11</v>
      </c>
    </row>
    <row r="6" spans="1:15" ht="12.75" customHeight="1" x14ac:dyDescent="0.25">
      <c r="A6" s="697"/>
      <c r="B6" s="697"/>
      <c r="C6" s="700"/>
      <c r="D6" s="700"/>
      <c r="E6" s="700"/>
      <c r="F6" s="697"/>
      <c r="G6" s="697"/>
      <c r="H6" s="697"/>
      <c r="I6" s="697"/>
      <c r="J6" s="697"/>
      <c r="K6" s="697"/>
      <c r="L6" s="697"/>
      <c r="M6" s="697"/>
      <c r="N6" s="63" t="s">
        <v>107</v>
      </c>
      <c r="O6" s="59"/>
    </row>
    <row r="7" spans="1:15" ht="12.75" customHeight="1" x14ac:dyDescent="0.25">
      <c r="A7" s="697"/>
      <c r="B7" s="697"/>
      <c r="C7" s="697"/>
      <c r="D7" s="697"/>
      <c r="E7" s="697"/>
      <c r="F7" s="697"/>
      <c r="G7" s="697"/>
      <c r="H7" s="697"/>
      <c r="I7" s="697"/>
      <c r="J7" s="697"/>
      <c r="K7" s="697"/>
      <c r="L7" s="697"/>
      <c r="M7" s="697"/>
      <c r="N7" s="63"/>
      <c r="O7" s="57"/>
    </row>
    <row r="8" spans="1:15" ht="12.75" customHeight="1" x14ac:dyDescent="0.25">
      <c r="A8" s="697"/>
      <c r="B8" s="697"/>
      <c r="C8" s="697"/>
      <c r="D8" s="697"/>
      <c r="E8" s="697"/>
      <c r="F8" s="697"/>
      <c r="G8" s="697"/>
      <c r="H8" s="697"/>
      <c r="I8" s="697"/>
      <c r="J8" s="697"/>
      <c r="K8" s="697"/>
      <c r="L8" s="697"/>
      <c r="M8" s="697"/>
      <c r="N8" s="63" t="s">
        <v>108</v>
      </c>
      <c r="O8" s="525">
        <v>41771</v>
      </c>
    </row>
    <row r="9" spans="1:15" x14ac:dyDescent="0.25">
      <c r="A9" s="697"/>
      <c r="B9" s="697"/>
      <c r="C9" s="697"/>
      <c r="D9" s="697"/>
      <c r="E9" s="697"/>
      <c r="F9" s="697"/>
      <c r="G9" s="697"/>
      <c r="H9" s="697"/>
      <c r="I9" s="697"/>
      <c r="J9" s="697"/>
      <c r="K9" s="697"/>
      <c r="L9" s="697"/>
      <c r="M9" s="697"/>
      <c r="N9" s="701"/>
    </row>
    <row r="10" spans="1:15" x14ac:dyDescent="0.25">
      <c r="A10" s="701"/>
      <c r="B10" s="701"/>
      <c r="C10" s="701"/>
      <c r="D10" s="701"/>
      <c r="E10" s="701"/>
      <c r="F10" s="701"/>
      <c r="G10" s="701"/>
      <c r="H10" s="701"/>
      <c r="I10" s="701"/>
      <c r="J10" s="701"/>
      <c r="K10" s="701"/>
    </row>
    <row r="11" spans="1:15" ht="18" x14ac:dyDescent="0.25">
      <c r="A11" s="701"/>
      <c r="B11" s="1334" t="s">
        <v>632</v>
      </c>
      <c r="C11" s="1334"/>
      <c r="D11" s="1334"/>
      <c r="E11" s="1334"/>
      <c r="F11" s="1334"/>
      <c r="G11" s="1334"/>
      <c r="H11" s="1334"/>
      <c r="I11" s="1334"/>
      <c r="J11" s="1334"/>
      <c r="K11" s="1334"/>
      <c r="L11" s="1334"/>
      <c r="M11" s="1334"/>
      <c r="N11" s="1334"/>
      <c r="O11" s="1334"/>
    </row>
    <row r="12" spans="1:15" ht="18" x14ac:dyDescent="0.25">
      <c r="A12" s="701"/>
      <c r="B12" s="1334" t="s">
        <v>633</v>
      </c>
      <c r="C12" s="1334"/>
      <c r="D12" s="1334"/>
      <c r="E12" s="1334"/>
      <c r="F12" s="1334"/>
      <c r="G12" s="1334"/>
      <c r="H12" s="1334"/>
      <c r="I12" s="1334"/>
      <c r="J12" s="1334"/>
      <c r="K12" s="1334"/>
      <c r="L12" s="1334"/>
      <c r="M12" s="1334"/>
      <c r="N12" s="1334"/>
      <c r="O12" s="1334"/>
    </row>
    <row r="13" spans="1:15" x14ac:dyDescent="0.25">
      <c r="A13" s="701"/>
      <c r="B13" s="701"/>
      <c r="C13" s="701"/>
      <c r="D13" s="701"/>
      <c r="E13" s="701"/>
      <c r="F13" s="701"/>
      <c r="G13" s="701"/>
      <c r="H13" s="701"/>
      <c r="I13" s="701"/>
      <c r="J13" s="701"/>
      <c r="K13" s="701"/>
    </row>
    <row r="14" spans="1:15" x14ac:dyDescent="0.25">
      <c r="A14" s="701"/>
      <c r="B14" s="701"/>
      <c r="C14" s="701"/>
      <c r="D14" s="701"/>
      <c r="E14" s="701"/>
      <c r="F14" s="701"/>
      <c r="G14" s="701"/>
      <c r="H14" s="701"/>
      <c r="I14" s="701"/>
      <c r="J14" s="701"/>
      <c r="K14" s="701"/>
    </row>
    <row r="15" spans="1:15" ht="15.75" x14ac:dyDescent="0.25">
      <c r="A15" s="701"/>
      <c r="B15" s="702" t="s">
        <v>634</v>
      </c>
      <c r="C15" s="701"/>
      <c r="D15" s="1335" t="s">
        <v>635</v>
      </c>
      <c r="E15" s="1335"/>
      <c r="F15" s="1335"/>
      <c r="G15" s="1335"/>
      <c r="H15" s="1335"/>
      <c r="I15" s="1335"/>
      <c r="J15" s="1335"/>
      <c r="K15" s="1335"/>
      <c r="L15" s="1335"/>
      <c r="M15" s="1335"/>
      <c r="N15" s="1335"/>
      <c r="O15" s="1335"/>
    </row>
    <row r="16" spans="1:15" ht="15.75" x14ac:dyDescent="0.25">
      <c r="A16" s="701"/>
      <c r="B16" s="703"/>
      <c r="C16" s="701"/>
      <c r="D16" s="704"/>
      <c r="E16" s="704"/>
      <c r="F16" s="704"/>
      <c r="G16" s="704"/>
      <c r="H16" s="704"/>
      <c r="I16" s="704"/>
      <c r="J16" s="704"/>
      <c r="K16" s="704"/>
      <c r="L16" s="704"/>
      <c r="M16" s="704"/>
      <c r="N16" s="704"/>
      <c r="O16" s="704"/>
    </row>
    <row r="17" spans="1:15" ht="15.75" x14ac:dyDescent="0.25">
      <c r="A17" s="701"/>
      <c r="B17" s="702" t="s">
        <v>636</v>
      </c>
      <c r="C17" s="701"/>
      <c r="D17" s="705" t="s">
        <v>637</v>
      </c>
      <c r="E17" s="704"/>
      <c r="F17" s="704"/>
      <c r="G17" s="704"/>
      <c r="H17" s="704"/>
      <c r="I17" s="704"/>
      <c r="J17" s="704"/>
      <c r="K17" s="704"/>
      <c r="L17" s="704"/>
      <c r="M17" s="704"/>
      <c r="N17" s="704"/>
      <c r="O17" s="704"/>
    </row>
    <row r="18" spans="1:15" ht="15.75" x14ac:dyDescent="0.25">
      <c r="A18" s="701"/>
      <c r="B18" s="703"/>
      <c r="C18" s="701"/>
      <c r="D18" s="704"/>
      <c r="E18" s="704"/>
      <c r="F18" s="704"/>
      <c r="G18" s="704"/>
      <c r="H18" s="704"/>
      <c r="I18" s="704"/>
      <c r="J18" s="704"/>
      <c r="K18" s="704"/>
      <c r="L18" s="704"/>
      <c r="M18" s="704"/>
      <c r="N18" s="704"/>
      <c r="O18" s="704"/>
    </row>
    <row r="19" spans="1:15" x14ac:dyDescent="0.25">
      <c r="A19" s="701"/>
      <c r="B19" s="706"/>
      <c r="C19" s="701"/>
      <c r="D19" s="707" t="s">
        <v>638</v>
      </c>
      <c r="E19" s="707"/>
      <c r="F19" s="708">
        <v>250</v>
      </c>
      <c r="G19" s="707" t="s">
        <v>639</v>
      </c>
      <c r="H19" s="701"/>
      <c r="I19" s="701"/>
      <c r="J19" s="701"/>
      <c r="K19" s="701"/>
      <c r="L19" s="701"/>
      <c r="M19" s="701"/>
      <c r="N19" s="701"/>
      <c r="O19" s="701"/>
    </row>
    <row r="20" spans="1:15" x14ac:dyDescent="0.25">
      <c r="A20" s="701"/>
      <c r="B20" s="706"/>
      <c r="C20" s="701"/>
      <c r="D20" s="701"/>
      <c r="E20" s="701"/>
      <c r="F20" s="701"/>
      <c r="G20" s="701"/>
      <c r="H20" s="701"/>
      <c r="I20" s="701"/>
      <c r="J20" s="701"/>
      <c r="K20" s="701"/>
      <c r="L20" s="701"/>
      <c r="M20" s="701"/>
      <c r="N20" s="701"/>
      <c r="O20" s="701"/>
    </row>
    <row r="21" spans="1:15" x14ac:dyDescent="0.25">
      <c r="A21" s="701"/>
      <c r="B21" s="706"/>
      <c r="C21" s="701"/>
      <c r="D21" s="709"/>
      <c r="E21" s="709"/>
      <c r="F21" s="1336" t="s">
        <v>640</v>
      </c>
      <c r="G21" s="1337"/>
      <c r="H21" s="1338"/>
      <c r="I21" s="701"/>
      <c r="J21" s="1336" t="s">
        <v>641</v>
      </c>
      <c r="K21" s="1337"/>
      <c r="L21" s="1338"/>
      <c r="M21" s="701"/>
      <c r="N21" s="1336" t="s">
        <v>642</v>
      </c>
      <c r="O21" s="1338"/>
    </row>
    <row r="22" spans="1:15" x14ac:dyDescent="0.25">
      <c r="A22" s="701"/>
      <c r="B22" s="706"/>
      <c r="C22" s="701"/>
      <c r="D22" s="1324" t="s">
        <v>643</v>
      </c>
      <c r="E22" s="710"/>
      <c r="F22" s="711" t="s">
        <v>644</v>
      </c>
      <c r="G22" s="711" t="s">
        <v>645</v>
      </c>
      <c r="H22" s="712" t="s">
        <v>646</v>
      </c>
      <c r="I22" s="701"/>
      <c r="J22" s="711" t="s">
        <v>644</v>
      </c>
      <c r="K22" s="713" t="s">
        <v>645</v>
      </c>
      <c r="L22" s="712" t="s">
        <v>646</v>
      </c>
      <c r="M22" s="701"/>
      <c r="N22" s="1326" t="s">
        <v>647</v>
      </c>
      <c r="O22" s="1328" t="s">
        <v>648</v>
      </c>
    </row>
    <row r="23" spans="1:15" x14ac:dyDescent="0.25">
      <c r="A23" s="701"/>
      <c r="B23" s="706"/>
      <c r="C23" s="701"/>
      <c r="D23" s="1325"/>
      <c r="E23" s="710"/>
      <c r="F23" s="714" t="s">
        <v>456</v>
      </c>
      <c r="G23" s="714"/>
      <c r="H23" s="715" t="s">
        <v>456</v>
      </c>
      <c r="I23" s="701"/>
      <c r="J23" s="714" t="s">
        <v>456</v>
      </c>
      <c r="K23" s="715"/>
      <c r="L23" s="715" t="s">
        <v>456</v>
      </c>
      <c r="M23" s="701"/>
      <c r="N23" s="1327"/>
      <c r="O23" s="1329"/>
    </row>
    <row r="24" spans="1:15" x14ac:dyDescent="0.25">
      <c r="A24" s="701"/>
      <c r="B24" s="716" t="s">
        <v>622</v>
      </c>
      <c r="C24" s="716"/>
      <c r="D24" s="717" t="s">
        <v>649</v>
      </c>
      <c r="E24" s="718"/>
      <c r="F24" s="719">
        <v>23.16</v>
      </c>
      <c r="G24" s="720">
        <v>1</v>
      </c>
      <c r="H24" s="721">
        <v>23.16</v>
      </c>
      <c r="I24" s="722"/>
      <c r="J24" s="723">
        <v>24.03</v>
      </c>
      <c r="K24" s="724">
        <v>1</v>
      </c>
      <c r="L24" s="721">
        <v>24.03</v>
      </c>
      <c r="M24" s="722"/>
      <c r="N24" s="725">
        <v>0.87000000000000099</v>
      </c>
      <c r="O24" s="726">
        <v>3.7564766839378282E-2</v>
      </c>
    </row>
    <row r="25" spans="1:15" x14ac:dyDescent="0.25">
      <c r="A25" s="701"/>
      <c r="B25" s="716" t="s">
        <v>650</v>
      </c>
      <c r="C25" s="716"/>
      <c r="D25" s="717"/>
      <c r="E25" s="718"/>
      <c r="F25" s="719"/>
      <c r="G25" s="720">
        <v>1</v>
      </c>
      <c r="H25" s="721">
        <v>0</v>
      </c>
      <c r="I25" s="722"/>
      <c r="J25" s="723"/>
      <c r="K25" s="724">
        <v>1</v>
      </c>
      <c r="L25" s="721">
        <v>0</v>
      </c>
      <c r="M25" s="722"/>
      <c r="N25" s="725">
        <v>0</v>
      </c>
      <c r="O25" s="726" t="s">
        <v>301</v>
      </c>
    </row>
    <row r="26" spans="1:15" x14ac:dyDescent="0.25">
      <c r="A26" s="701"/>
      <c r="B26" s="727"/>
      <c r="C26" s="716"/>
      <c r="D26" s="717"/>
      <c r="E26" s="718"/>
      <c r="F26" s="719"/>
      <c r="G26" s="720">
        <v>1</v>
      </c>
      <c r="H26" s="721">
        <v>0</v>
      </c>
      <c r="I26" s="722"/>
      <c r="J26" s="723"/>
      <c r="K26" s="724">
        <v>1</v>
      </c>
      <c r="L26" s="721">
        <v>0</v>
      </c>
      <c r="M26" s="722"/>
      <c r="N26" s="725">
        <v>0</v>
      </c>
      <c r="O26" s="726" t="s">
        <v>301</v>
      </c>
    </row>
    <row r="27" spans="1:15" x14ac:dyDescent="0.25">
      <c r="A27" s="701"/>
      <c r="B27" s="727"/>
      <c r="C27" s="716"/>
      <c r="D27" s="717"/>
      <c r="E27" s="718"/>
      <c r="F27" s="719"/>
      <c r="G27" s="720">
        <v>1</v>
      </c>
      <c r="H27" s="721">
        <v>0</v>
      </c>
      <c r="I27" s="722"/>
      <c r="J27" s="723"/>
      <c r="K27" s="724">
        <v>1</v>
      </c>
      <c r="L27" s="721">
        <v>0</v>
      </c>
      <c r="M27" s="722"/>
      <c r="N27" s="725">
        <v>0</v>
      </c>
      <c r="O27" s="726" t="s">
        <v>301</v>
      </c>
    </row>
    <row r="28" spans="1:15" x14ac:dyDescent="0.25">
      <c r="A28" s="701"/>
      <c r="B28" s="727"/>
      <c r="C28" s="716"/>
      <c r="D28" s="717"/>
      <c r="E28" s="718"/>
      <c r="F28" s="719"/>
      <c r="G28" s="720">
        <v>1</v>
      </c>
      <c r="H28" s="721">
        <v>0</v>
      </c>
      <c r="I28" s="722"/>
      <c r="J28" s="723"/>
      <c r="K28" s="724">
        <v>1</v>
      </c>
      <c r="L28" s="721">
        <v>0</v>
      </c>
      <c r="M28" s="722"/>
      <c r="N28" s="725">
        <v>0</v>
      </c>
      <c r="O28" s="726" t="s">
        <v>301</v>
      </c>
    </row>
    <row r="29" spans="1:15" x14ac:dyDescent="0.25">
      <c r="A29" s="701"/>
      <c r="B29" s="727"/>
      <c r="C29" s="716"/>
      <c r="D29" s="717"/>
      <c r="E29" s="718"/>
      <c r="F29" s="719"/>
      <c r="G29" s="720">
        <v>1</v>
      </c>
      <c r="H29" s="721">
        <v>0</v>
      </c>
      <c r="I29" s="722"/>
      <c r="J29" s="723"/>
      <c r="K29" s="724">
        <v>1</v>
      </c>
      <c r="L29" s="721">
        <v>0</v>
      </c>
      <c r="M29" s="722"/>
      <c r="N29" s="725">
        <v>0</v>
      </c>
      <c r="O29" s="726" t="s">
        <v>301</v>
      </c>
    </row>
    <row r="30" spans="1:15" x14ac:dyDescent="0.25">
      <c r="A30" s="701"/>
      <c r="B30" s="716" t="s">
        <v>651</v>
      </c>
      <c r="C30" s="716"/>
      <c r="D30" s="717" t="s">
        <v>652</v>
      </c>
      <c r="E30" s="718"/>
      <c r="F30" s="719">
        <v>3.2500000000000001E-2</v>
      </c>
      <c r="G30" s="720">
        <v>250</v>
      </c>
      <c r="H30" s="721">
        <v>8.125</v>
      </c>
      <c r="I30" s="722"/>
      <c r="J30" s="723">
        <v>3.3700000000000001E-2</v>
      </c>
      <c r="K30" s="720">
        <v>250</v>
      </c>
      <c r="L30" s="721">
        <v>8.4250000000000007</v>
      </c>
      <c r="M30" s="722"/>
      <c r="N30" s="725">
        <v>0.30000000000000071</v>
      </c>
      <c r="O30" s="726">
        <v>3.692307692307701E-2</v>
      </c>
    </row>
    <row r="31" spans="1:15" x14ac:dyDescent="0.25">
      <c r="A31" s="701"/>
      <c r="B31" s="716" t="s">
        <v>653</v>
      </c>
      <c r="C31" s="716"/>
      <c r="D31" s="717"/>
      <c r="E31" s="718"/>
      <c r="F31" s="719"/>
      <c r="G31" s="720">
        <v>250</v>
      </c>
      <c r="H31" s="721">
        <v>0</v>
      </c>
      <c r="I31" s="722"/>
      <c r="J31" s="723"/>
      <c r="K31" s="720">
        <v>250</v>
      </c>
      <c r="L31" s="721">
        <v>0</v>
      </c>
      <c r="M31" s="722"/>
      <c r="N31" s="725">
        <v>0</v>
      </c>
      <c r="O31" s="726" t="s">
        <v>301</v>
      </c>
    </row>
    <row r="32" spans="1:15" ht="45" x14ac:dyDescent="0.25">
      <c r="A32" s="701"/>
      <c r="B32" s="728" t="s">
        <v>654</v>
      </c>
      <c r="C32" s="716"/>
      <c r="D32" s="729" t="s">
        <v>652</v>
      </c>
      <c r="E32" s="718"/>
      <c r="F32" s="723">
        <v>0</v>
      </c>
      <c r="G32" s="720">
        <v>250</v>
      </c>
      <c r="H32" s="721">
        <v>0</v>
      </c>
      <c r="I32" s="722"/>
      <c r="J32" s="723">
        <v>2.0000000000000001E-4</v>
      </c>
      <c r="K32" s="720">
        <v>250</v>
      </c>
      <c r="L32" s="721">
        <v>0.05</v>
      </c>
      <c r="M32" s="722"/>
      <c r="N32" s="725">
        <v>0.05</v>
      </c>
      <c r="O32" s="726" t="s">
        <v>301</v>
      </c>
    </row>
    <row r="33" spans="1:15" ht="30" x14ac:dyDescent="0.25">
      <c r="A33" s="701"/>
      <c r="B33" s="730" t="s">
        <v>655</v>
      </c>
      <c r="C33" s="716"/>
      <c r="D33" s="729" t="s">
        <v>652</v>
      </c>
      <c r="E33" s="718"/>
      <c r="F33" s="723">
        <v>4.0000000000000002E-4</v>
      </c>
      <c r="G33" s="720">
        <v>250</v>
      </c>
      <c r="H33" s="721">
        <v>0.1</v>
      </c>
      <c r="I33" s="722"/>
      <c r="J33" s="723">
        <v>0</v>
      </c>
      <c r="K33" s="720">
        <v>250</v>
      </c>
      <c r="L33" s="721">
        <v>0</v>
      </c>
      <c r="M33" s="722"/>
      <c r="N33" s="725">
        <v>-0.1</v>
      </c>
      <c r="O33" s="726">
        <v>-1</v>
      </c>
    </row>
    <row r="34" spans="1:15" ht="30" x14ac:dyDescent="0.25">
      <c r="A34" s="701"/>
      <c r="B34" s="730" t="s">
        <v>656</v>
      </c>
      <c r="C34" s="716"/>
      <c r="D34" s="729" t="s">
        <v>652</v>
      </c>
      <c r="E34" s="718"/>
      <c r="F34" s="723">
        <v>-1E-4</v>
      </c>
      <c r="G34" s="720">
        <v>250</v>
      </c>
      <c r="H34" s="721">
        <v>-2.5000000000000001E-2</v>
      </c>
      <c r="I34" s="722"/>
      <c r="J34" s="723">
        <v>0</v>
      </c>
      <c r="K34" s="720">
        <v>250</v>
      </c>
      <c r="L34" s="721">
        <v>0</v>
      </c>
      <c r="M34" s="722"/>
      <c r="N34" s="725">
        <v>2.5000000000000001E-2</v>
      </c>
      <c r="O34" s="726">
        <v>-1</v>
      </c>
    </row>
    <row r="35" spans="1:15" ht="45" x14ac:dyDescent="0.25">
      <c r="A35" s="701"/>
      <c r="B35" s="730" t="s">
        <v>657</v>
      </c>
      <c r="C35" s="716"/>
      <c r="D35" s="729" t="s">
        <v>652</v>
      </c>
      <c r="E35" s="718"/>
      <c r="F35" s="723">
        <v>0</v>
      </c>
      <c r="G35" s="720">
        <v>250</v>
      </c>
      <c r="H35" s="721">
        <v>0</v>
      </c>
      <c r="I35" s="722"/>
      <c r="J35" s="723">
        <v>-1.9E-3</v>
      </c>
      <c r="K35" s="720">
        <v>250</v>
      </c>
      <c r="L35" s="721">
        <v>-0.47499999999999998</v>
      </c>
      <c r="M35" s="722"/>
      <c r="N35" s="725">
        <v>-0.47499999999999998</v>
      </c>
      <c r="O35" s="726" t="s">
        <v>301</v>
      </c>
    </row>
    <row r="36" spans="1:15" x14ac:dyDescent="0.25">
      <c r="A36" s="701"/>
      <c r="B36" s="731"/>
      <c r="C36" s="716"/>
      <c r="D36" s="717"/>
      <c r="E36" s="718"/>
      <c r="F36" s="719"/>
      <c r="G36" s="720">
        <v>250</v>
      </c>
      <c r="H36" s="721">
        <v>0</v>
      </c>
      <c r="I36" s="722"/>
      <c r="J36" s="723"/>
      <c r="K36" s="720">
        <v>250</v>
      </c>
      <c r="L36" s="721">
        <v>0</v>
      </c>
      <c r="M36" s="722"/>
      <c r="N36" s="725">
        <v>0</v>
      </c>
      <c r="O36" s="726" t="s">
        <v>301</v>
      </c>
    </row>
    <row r="37" spans="1:15" x14ac:dyDescent="0.25">
      <c r="A37" s="701"/>
      <c r="B37" s="731"/>
      <c r="C37" s="716"/>
      <c r="D37" s="717"/>
      <c r="E37" s="718"/>
      <c r="F37" s="719"/>
      <c r="G37" s="720">
        <v>250</v>
      </c>
      <c r="H37" s="721">
        <v>0</v>
      </c>
      <c r="I37" s="722"/>
      <c r="J37" s="723"/>
      <c r="K37" s="720">
        <v>250</v>
      </c>
      <c r="L37" s="721">
        <v>0</v>
      </c>
      <c r="M37" s="722"/>
      <c r="N37" s="725">
        <v>0</v>
      </c>
      <c r="O37" s="726" t="s">
        <v>301</v>
      </c>
    </row>
    <row r="38" spans="1:15" x14ac:dyDescent="0.25">
      <c r="A38" s="701"/>
      <c r="B38" s="731"/>
      <c r="C38" s="716"/>
      <c r="D38" s="717"/>
      <c r="E38" s="718"/>
      <c r="F38" s="719"/>
      <c r="G38" s="720">
        <v>250</v>
      </c>
      <c r="H38" s="721">
        <v>0</v>
      </c>
      <c r="I38" s="722"/>
      <c r="J38" s="723"/>
      <c r="K38" s="720">
        <v>250</v>
      </c>
      <c r="L38" s="721">
        <v>0</v>
      </c>
      <c r="M38" s="722"/>
      <c r="N38" s="725">
        <v>0</v>
      </c>
      <c r="O38" s="726" t="s">
        <v>301</v>
      </c>
    </row>
    <row r="39" spans="1:15" x14ac:dyDescent="0.25">
      <c r="A39" s="701"/>
      <c r="B39" s="731"/>
      <c r="C39" s="716"/>
      <c r="D39" s="717"/>
      <c r="E39" s="718"/>
      <c r="F39" s="719"/>
      <c r="G39" s="720">
        <v>250</v>
      </c>
      <c r="H39" s="721">
        <v>0</v>
      </c>
      <c r="I39" s="722"/>
      <c r="J39" s="723"/>
      <c r="K39" s="720">
        <v>250</v>
      </c>
      <c r="L39" s="721">
        <v>0</v>
      </c>
      <c r="M39" s="722"/>
      <c r="N39" s="725">
        <v>0</v>
      </c>
      <c r="O39" s="726" t="s">
        <v>301</v>
      </c>
    </row>
    <row r="40" spans="1:15" x14ac:dyDescent="0.25">
      <c r="A40" s="732"/>
      <c r="B40" s="733" t="s">
        <v>658</v>
      </c>
      <c r="C40" s="734"/>
      <c r="D40" s="735"/>
      <c r="E40" s="734"/>
      <c r="F40" s="736"/>
      <c r="G40" s="737"/>
      <c r="H40" s="738">
        <v>31.360000000000003</v>
      </c>
      <c r="I40" s="739"/>
      <c r="J40" s="740"/>
      <c r="K40" s="741"/>
      <c r="L40" s="738">
        <v>32.029999999999994</v>
      </c>
      <c r="M40" s="739"/>
      <c r="N40" s="742">
        <v>0.66999999999999105</v>
      </c>
      <c r="O40" s="743">
        <v>2.1364795918367058E-2</v>
      </c>
    </row>
    <row r="41" spans="1:15" ht="38.25" x14ac:dyDescent="0.25">
      <c r="A41" s="701"/>
      <c r="B41" s="744" t="s">
        <v>659</v>
      </c>
      <c r="C41" s="716"/>
      <c r="D41" s="729" t="s">
        <v>652</v>
      </c>
      <c r="E41" s="718"/>
      <c r="F41" s="723">
        <v>0</v>
      </c>
      <c r="G41" s="720">
        <v>250</v>
      </c>
      <c r="H41" s="721">
        <v>0</v>
      </c>
      <c r="I41" s="722"/>
      <c r="J41" s="723">
        <v>-1.29E-2</v>
      </c>
      <c r="K41" s="720">
        <v>250</v>
      </c>
      <c r="L41" s="721">
        <v>-3.2250000000000001</v>
      </c>
      <c r="M41" s="722"/>
      <c r="N41" s="725">
        <v>-3.2250000000000001</v>
      </c>
      <c r="O41" s="726" t="s">
        <v>301</v>
      </c>
    </row>
    <row r="42" spans="1:15" ht="38.25" x14ac:dyDescent="0.25">
      <c r="A42" s="701"/>
      <c r="B42" s="744" t="s">
        <v>660</v>
      </c>
      <c r="C42" s="716"/>
      <c r="D42" s="729" t="s">
        <v>652</v>
      </c>
      <c r="E42" s="718"/>
      <c r="F42" s="723">
        <v>0</v>
      </c>
      <c r="G42" s="720">
        <v>250</v>
      </c>
      <c r="H42" s="721">
        <v>0</v>
      </c>
      <c r="I42" s="745"/>
      <c r="J42" s="723">
        <v>0</v>
      </c>
      <c r="K42" s="720">
        <v>250</v>
      </c>
      <c r="L42" s="721">
        <v>0</v>
      </c>
      <c r="M42" s="746"/>
      <c r="N42" s="725">
        <v>0</v>
      </c>
      <c r="O42" s="726" t="s">
        <v>301</v>
      </c>
    </row>
    <row r="43" spans="1:15" x14ac:dyDescent="0.25">
      <c r="A43" s="701"/>
      <c r="B43" s="744"/>
      <c r="C43" s="716"/>
      <c r="D43" s="717"/>
      <c r="E43" s="718"/>
      <c r="F43" s="719"/>
      <c r="G43" s="720">
        <v>250</v>
      </c>
      <c r="H43" s="721">
        <v>0</v>
      </c>
      <c r="I43" s="745"/>
      <c r="J43" s="723"/>
      <c r="K43" s="720">
        <v>250</v>
      </c>
      <c r="L43" s="721">
        <v>0</v>
      </c>
      <c r="M43" s="746"/>
      <c r="N43" s="725">
        <v>0</v>
      </c>
      <c r="O43" s="726" t="s">
        <v>301</v>
      </c>
    </row>
    <row r="44" spans="1:15" x14ac:dyDescent="0.25">
      <c r="A44" s="701"/>
      <c r="B44" s="744"/>
      <c r="C44" s="716"/>
      <c r="D44" s="717"/>
      <c r="E44" s="718"/>
      <c r="F44" s="719"/>
      <c r="G44" s="720">
        <v>250</v>
      </c>
      <c r="H44" s="721">
        <v>0</v>
      </c>
      <c r="I44" s="745"/>
      <c r="J44" s="723"/>
      <c r="K44" s="720">
        <v>250</v>
      </c>
      <c r="L44" s="721">
        <v>0</v>
      </c>
      <c r="M44" s="746"/>
      <c r="N44" s="725">
        <v>0</v>
      </c>
      <c r="O44" s="726" t="s">
        <v>301</v>
      </c>
    </row>
    <row r="45" spans="1:15" x14ac:dyDescent="0.25">
      <c r="A45" s="701"/>
      <c r="B45" s="747" t="s">
        <v>661</v>
      </c>
      <c r="C45" s="716"/>
      <c r="D45" s="717"/>
      <c r="E45" s="718"/>
      <c r="F45" s="719"/>
      <c r="G45" s="720">
        <v>250</v>
      </c>
      <c r="H45" s="721">
        <v>0</v>
      </c>
      <c r="I45" s="722"/>
      <c r="J45" s="723"/>
      <c r="K45" s="720">
        <v>250</v>
      </c>
      <c r="L45" s="721">
        <v>0</v>
      </c>
      <c r="M45" s="722"/>
      <c r="N45" s="725">
        <v>0</v>
      </c>
      <c r="O45" s="726" t="s">
        <v>301</v>
      </c>
    </row>
    <row r="46" spans="1:15" x14ac:dyDescent="0.25">
      <c r="A46" s="701"/>
      <c r="B46" s="747" t="s">
        <v>662</v>
      </c>
      <c r="C46" s="716"/>
      <c r="D46" s="717" t="s">
        <v>652</v>
      </c>
      <c r="E46" s="718"/>
      <c r="F46" s="748">
        <v>8.8919999999999999E-2</v>
      </c>
      <c r="G46" s="749">
        <v>21.600000000000023</v>
      </c>
      <c r="H46" s="721">
        <v>1.9206720000000019</v>
      </c>
      <c r="I46" s="722"/>
      <c r="J46" s="750">
        <v>8.8919999999999999E-2</v>
      </c>
      <c r="K46" s="749">
        <v>22.924999999999955</v>
      </c>
      <c r="L46" s="721">
        <v>2.0384909999999961</v>
      </c>
      <c r="M46" s="722"/>
      <c r="N46" s="725">
        <v>0.11781899999999412</v>
      </c>
      <c r="O46" s="726">
        <v>6.1342592592589472E-2</v>
      </c>
    </row>
    <row r="47" spans="1:15" x14ac:dyDescent="0.25">
      <c r="A47" s="701"/>
      <c r="B47" s="747" t="s">
        <v>663</v>
      </c>
      <c r="C47" s="716"/>
      <c r="D47" s="717" t="s">
        <v>649</v>
      </c>
      <c r="E47" s="718"/>
      <c r="F47" s="748">
        <v>0.79</v>
      </c>
      <c r="G47" s="720">
        <v>1</v>
      </c>
      <c r="H47" s="721">
        <v>0.79</v>
      </c>
      <c r="I47" s="722"/>
      <c r="J47" s="748">
        <v>0.79</v>
      </c>
      <c r="K47" s="720">
        <v>1</v>
      </c>
      <c r="L47" s="721">
        <v>0.79</v>
      </c>
      <c r="M47" s="722"/>
      <c r="N47" s="725">
        <v>0</v>
      </c>
      <c r="O47" s="726"/>
    </row>
    <row r="48" spans="1:15" ht="25.5" x14ac:dyDescent="0.25">
      <c r="A48" s="701"/>
      <c r="B48" s="751" t="s">
        <v>664</v>
      </c>
      <c r="C48" s="752"/>
      <c r="D48" s="752"/>
      <c r="E48" s="752"/>
      <c r="F48" s="753"/>
      <c r="G48" s="754"/>
      <c r="H48" s="755">
        <v>34.070672000000002</v>
      </c>
      <c r="I48" s="739"/>
      <c r="J48" s="754"/>
      <c r="K48" s="756"/>
      <c r="L48" s="755">
        <v>31.633490999999989</v>
      </c>
      <c r="M48" s="739"/>
      <c r="N48" s="742">
        <v>-2.4371810000000131</v>
      </c>
      <c r="O48" s="743">
        <v>-7.153310624457343E-2</v>
      </c>
    </row>
    <row r="49" spans="1:15" x14ac:dyDescent="0.25">
      <c r="A49" s="701"/>
      <c r="B49" s="722" t="s">
        <v>665</v>
      </c>
      <c r="C49" s="722"/>
      <c r="D49" s="729" t="s">
        <v>652</v>
      </c>
      <c r="E49" s="757"/>
      <c r="F49" s="723">
        <v>7.0000000000000001E-3</v>
      </c>
      <c r="G49" s="758">
        <v>271.60000000000002</v>
      </c>
      <c r="H49" s="721">
        <v>1.9012000000000002</v>
      </c>
      <c r="I49" s="722"/>
      <c r="J49" s="723">
        <v>7.1999999999999998E-3</v>
      </c>
      <c r="K49" s="759">
        <v>272.92499999999995</v>
      </c>
      <c r="L49" s="721">
        <v>1.9650599999999996</v>
      </c>
      <c r="M49" s="722"/>
      <c r="N49" s="725">
        <v>6.3859999999999362E-2</v>
      </c>
      <c r="O49" s="726">
        <v>3.3589312013464843E-2</v>
      </c>
    </row>
    <row r="50" spans="1:15" ht="30" x14ac:dyDescent="0.25">
      <c r="A50" s="701"/>
      <c r="B50" s="760" t="s">
        <v>666</v>
      </c>
      <c r="C50" s="722"/>
      <c r="D50" s="729" t="s">
        <v>652</v>
      </c>
      <c r="E50" s="757"/>
      <c r="F50" s="723">
        <v>5.1000000000000004E-3</v>
      </c>
      <c r="G50" s="758">
        <v>271.60000000000002</v>
      </c>
      <c r="H50" s="721">
        <v>1.3851600000000002</v>
      </c>
      <c r="I50" s="722"/>
      <c r="J50" s="723">
        <v>5.1999999999999998E-3</v>
      </c>
      <c r="K50" s="759">
        <v>272.92499999999995</v>
      </c>
      <c r="L50" s="721">
        <v>1.4192099999999996</v>
      </c>
      <c r="M50" s="722"/>
      <c r="N50" s="725">
        <v>3.404999999999947E-2</v>
      </c>
      <c r="O50" s="726">
        <v>2.4581997747552244E-2</v>
      </c>
    </row>
    <row r="51" spans="1:15" ht="25.5" x14ac:dyDescent="0.25">
      <c r="A51" s="701"/>
      <c r="B51" s="751" t="s">
        <v>667</v>
      </c>
      <c r="C51" s="734"/>
      <c r="D51" s="734"/>
      <c r="E51" s="734"/>
      <c r="F51" s="761"/>
      <c r="G51" s="754"/>
      <c r="H51" s="755">
        <v>37.357032000000004</v>
      </c>
      <c r="I51" s="762"/>
      <c r="J51" s="763"/>
      <c r="K51" s="764"/>
      <c r="L51" s="755">
        <v>35.017760999999986</v>
      </c>
      <c r="M51" s="762"/>
      <c r="N51" s="742">
        <v>-2.3392710000000179</v>
      </c>
      <c r="O51" s="743">
        <v>-6.2619294809074175E-2</v>
      </c>
    </row>
    <row r="52" spans="1:15" ht="30" x14ac:dyDescent="0.25">
      <c r="A52" s="701"/>
      <c r="B52" s="728" t="s">
        <v>668</v>
      </c>
      <c r="C52" s="716"/>
      <c r="D52" s="729" t="s">
        <v>652</v>
      </c>
      <c r="E52" s="718"/>
      <c r="F52" s="765">
        <v>4.4000000000000003E-3</v>
      </c>
      <c r="G52" s="758">
        <v>271.60000000000002</v>
      </c>
      <c r="H52" s="766">
        <v>1.1950400000000001</v>
      </c>
      <c r="I52" s="722"/>
      <c r="J52" s="765">
        <v>4.4000000000000003E-3</v>
      </c>
      <c r="K52" s="759">
        <v>272.92499999999995</v>
      </c>
      <c r="L52" s="766">
        <v>1.2008699999999999</v>
      </c>
      <c r="M52" s="722"/>
      <c r="N52" s="725">
        <v>5.8299999999997798E-3</v>
      </c>
      <c r="O52" s="767">
        <v>4.8784977908687402E-3</v>
      </c>
    </row>
    <row r="53" spans="1:15" ht="30" x14ac:dyDescent="0.25">
      <c r="A53" s="701"/>
      <c r="B53" s="728" t="s">
        <v>669</v>
      </c>
      <c r="C53" s="716"/>
      <c r="D53" s="729" t="s">
        <v>652</v>
      </c>
      <c r="E53" s="718"/>
      <c r="F53" s="765">
        <v>1.2999999999999999E-3</v>
      </c>
      <c r="G53" s="758">
        <v>271.60000000000002</v>
      </c>
      <c r="H53" s="766">
        <v>0.35308</v>
      </c>
      <c r="I53" s="722"/>
      <c r="J53" s="765">
        <v>1.2999999999999999E-3</v>
      </c>
      <c r="K53" s="759">
        <v>272.92499999999995</v>
      </c>
      <c r="L53" s="766">
        <v>0.35480249999999991</v>
      </c>
      <c r="M53" s="722"/>
      <c r="N53" s="725">
        <v>1.7224999999999047E-3</v>
      </c>
      <c r="O53" s="767">
        <v>4.8784977908686552E-3</v>
      </c>
    </row>
    <row r="54" spans="1:15" x14ac:dyDescent="0.25">
      <c r="A54" s="701"/>
      <c r="B54" s="716" t="s">
        <v>670</v>
      </c>
      <c r="C54" s="716"/>
      <c r="D54" s="717" t="s">
        <v>649</v>
      </c>
      <c r="E54" s="718"/>
      <c r="F54" s="768">
        <v>0.25</v>
      </c>
      <c r="G54" s="720">
        <v>1</v>
      </c>
      <c r="H54" s="766">
        <v>0.25</v>
      </c>
      <c r="I54" s="722"/>
      <c r="J54" s="765">
        <v>0.25</v>
      </c>
      <c r="K54" s="724">
        <v>1</v>
      </c>
      <c r="L54" s="766">
        <v>0.25</v>
      </c>
      <c r="M54" s="722"/>
      <c r="N54" s="725">
        <v>0</v>
      </c>
      <c r="O54" s="767">
        <v>0</v>
      </c>
    </row>
    <row r="55" spans="1:15" x14ac:dyDescent="0.25">
      <c r="A55" s="701"/>
      <c r="B55" s="716" t="s">
        <v>671</v>
      </c>
      <c r="C55" s="716"/>
      <c r="D55" s="717" t="s">
        <v>652</v>
      </c>
      <c r="E55" s="718"/>
      <c r="F55" s="768">
        <v>2E-3</v>
      </c>
      <c r="G55" s="769">
        <v>250</v>
      </c>
      <c r="H55" s="766">
        <v>0.5</v>
      </c>
      <c r="I55" s="722"/>
      <c r="J55" s="765">
        <v>2E-3</v>
      </c>
      <c r="K55" s="770">
        <v>250</v>
      </c>
      <c r="L55" s="766">
        <v>0.5</v>
      </c>
      <c r="M55" s="722"/>
      <c r="N55" s="725">
        <v>0</v>
      </c>
      <c r="O55" s="767">
        <v>0</v>
      </c>
    </row>
    <row r="56" spans="1:15" x14ac:dyDescent="0.25">
      <c r="A56" s="701"/>
      <c r="B56" s="747" t="s">
        <v>672</v>
      </c>
      <c r="C56" s="716"/>
      <c r="D56" s="717" t="s">
        <v>652</v>
      </c>
      <c r="E56" s="718"/>
      <c r="F56" s="771">
        <v>7.1999999999999995E-2</v>
      </c>
      <c r="G56" s="772">
        <v>160</v>
      </c>
      <c r="H56" s="766">
        <v>11.52</v>
      </c>
      <c r="I56" s="722"/>
      <c r="J56" s="768">
        <v>7.1999999999999995E-2</v>
      </c>
      <c r="K56" s="772">
        <v>160</v>
      </c>
      <c r="L56" s="766">
        <v>11.52</v>
      </c>
      <c r="M56" s="722"/>
      <c r="N56" s="725">
        <v>0</v>
      </c>
      <c r="O56" s="767">
        <v>0</v>
      </c>
    </row>
    <row r="57" spans="1:15" x14ac:dyDescent="0.25">
      <c r="A57" s="701"/>
      <c r="B57" s="747" t="s">
        <v>673</v>
      </c>
      <c r="C57" s="716"/>
      <c r="D57" s="717" t="s">
        <v>652</v>
      </c>
      <c r="E57" s="718"/>
      <c r="F57" s="771">
        <v>0.109</v>
      </c>
      <c r="G57" s="772">
        <v>45</v>
      </c>
      <c r="H57" s="766">
        <v>4.9050000000000002</v>
      </c>
      <c r="I57" s="722"/>
      <c r="J57" s="768">
        <v>0.109</v>
      </c>
      <c r="K57" s="772">
        <v>45</v>
      </c>
      <c r="L57" s="766">
        <v>4.9050000000000002</v>
      </c>
      <c r="M57" s="722"/>
      <c r="N57" s="725">
        <v>0</v>
      </c>
      <c r="O57" s="767">
        <v>0</v>
      </c>
    </row>
    <row r="58" spans="1:15" x14ac:dyDescent="0.25">
      <c r="A58" s="701"/>
      <c r="B58" s="706" t="s">
        <v>674</v>
      </c>
      <c r="C58" s="716"/>
      <c r="D58" s="717" t="s">
        <v>652</v>
      </c>
      <c r="E58" s="718"/>
      <c r="F58" s="771">
        <v>0.129</v>
      </c>
      <c r="G58" s="772">
        <v>45</v>
      </c>
      <c r="H58" s="766">
        <v>5.8049999999999997</v>
      </c>
      <c r="I58" s="722"/>
      <c r="J58" s="768">
        <v>0.129</v>
      </c>
      <c r="K58" s="772">
        <v>45</v>
      </c>
      <c r="L58" s="766">
        <v>5.8049999999999997</v>
      </c>
      <c r="M58" s="722"/>
      <c r="N58" s="725">
        <v>0</v>
      </c>
      <c r="O58" s="767">
        <v>0</v>
      </c>
    </row>
    <row r="59" spans="1:15" x14ac:dyDescent="0.25">
      <c r="A59" s="479"/>
      <c r="B59" s="773" t="s">
        <v>675</v>
      </c>
      <c r="C59" s="774"/>
      <c r="D59" s="775" t="s">
        <v>652</v>
      </c>
      <c r="E59" s="776"/>
      <c r="F59" s="771">
        <v>8.3000000000000004E-2</v>
      </c>
      <c r="G59" s="777">
        <v>250</v>
      </c>
      <c r="H59" s="766">
        <v>20.75</v>
      </c>
      <c r="I59" s="778"/>
      <c r="J59" s="768">
        <v>8.3000000000000004E-2</v>
      </c>
      <c r="K59" s="777">
        <v>250</v>
      </c>
      <c r="L59" s="766">
        <v>20.75</v>
      </c>
      <c r="M59" s="778"/>
      <c r="N59" s="779">
        <v>0</v>
      </c>
      <c r="O59" s="767">
        <v>0</v>
      </c>
    </row>
    <row r="60" spans="1:15" ht="15.75" thickBot="1" x14ac:dyDescent="0.3">
      <c r="A60" s="479"/>
      <c r="B60" s="773" t="s">
        <v>676</v>
      </c>
      <c r="C60" s="774"/>
      <c r="D60" s="775" t="s">
        <v>652</v>
      </c>
      <c r="E60" s="776"/>
      <c r="F60" s="771">
        <v>9.7000000000000003E-2</v>
      </c>
      <c r="G60" s="777">
        <v>0</v>
      </c>
      <c r="H60" s="766">
        <v>0</v>
      </c>
      <c r="I60" s="778"/>
      <c r="J60" s="768">
        <v>9.7000000000000003E-2</v>
      </c>
      <c r="K60" s="777">
        <v>0</v>
      </c>
      <c r="L60" s="766">
        <v>0</v>
      </c>
      <c r="M60" s="778"/>
      <c r="N60" s="779">
        <v>0</v>
      </c>
      <c r="O60" s="767" t="s">
        <v>301</v>
      </c>
    </row>
    <row r="61" spans="1:15" ht="15.75" thickBot="1" x14ac:dyDescent="0.3">
      <c r="A61" s="701"/>
      <c r="B61" s="780"/>
      <c r="C61" s="781"/>
      <c r="D61" s="782"/>
      <c r="E61" s="781"/>
      <c r="F61" s="783"/>
      <c r="G61" s="784"/>
      <c r="H61" s="785"/>
      <c r="I61" s="786"/>
      <c r="J61" s="783"/>
      <c r="K61" s="787"/>
      <c r="L61" s="785"/>
      <c r="M61" s="786"/>
      <c r="N61" s="788"/>
      <c r="O61" s="789"/>
    </row>
    <row r="62" spans="1:15" x14ac:dyDescent="0.25">
      <c r="A62" s="701"/>
      <c r="B62" s="790" t="s">
        <v>677</v>
      </c>
      <c r="C62" s="716"/>
      <c r="D62" s="716"/>
      <c r="E62" s="716"/>
      <c r="F62" s="791"/>
      <c r="G62" s="792"/>
      <c r="H62" s="793">
        <v>61.885152000000005</v>
      </c>
      <c r="I62" s="794"/>
      <c r="J62" s="795"/>
      <c r="K62" s="795"/>
      <c r="L62" s="796">
        <v>59.553433499999983</v>
      </c>
      <c r="M62" s="797"/>
      <c r="N62" s="798">
        <v>-2.3317185000000222</v>
      </c>
      <c r="O62" s="799">
        <v>-3.7678157435890633E-2</v>
      </c>
    </row>
    <row r="63" spans="1:15" x14ac:dyDescent="0.25">
      <c r="A63" s="701"/>
      <c r="B63" s="800" t="s">
        <v>678</v>
      </c>
      <c r="C63" s="716"/>
      <c r="D63" s="716"/>
      <c r="E63" s="716"/>
      <c r="F63" s="801">
        <v>0.13</v>
      </c>
      <c r="G63" s="802"/>
      <c r="H63" s="803">
        <v>8.0450697600000005</v>
      </c>
      <c r="I63" s="804"/>
      <c r="J63" s="805">
        <v>0.13</v>
      </c>
      <c r="K63" s="804"/>
      <c r="L63" s="806">
        <v>7.7419463549999978</v>
      </c>
      <c r="M63" s="807"/>
      <c r="N63" s="808">
        <v>-0.30312340500000268</v>
      </c>
      <c r="O63" s="809">
        <v>-3.7678157435890605E-2</v>
      </c>
    </row>
    <row r="64" spans="1:15" x14ac:dyDescent="0.25">
      <c r="A64" s="701"/>
      <c r="B64" s="810" t="s">
        <v>679</v>
      </c>
      <c r="C64" s="716"/>
      <c r="D64" s="716"/>
      <c r="E64" s="716"/>
      <c r="F64" s="811"/>
      <c r="G64" s="802"/>
      <c r="H64" s="803">
        <v>69.930221760000009</v>
      </c>
      <c r="I64" s="804"/>
      <c r="J64" s="804"/>
      <c r="K64" s="804"/>
      <c r="L64" s="806">
        <v>67.295379854999979</v>
      </c>
      <c r="M64" s="807"/>
      <c r="N64" s="808">
        <v>-2.6348419050000302</v>
      </c>
      <c r="O64" s="809">
        <v>-3.7678157435890702E-2</v>
      </c>
    </row>
    <row r="65" spans="1:15" x14ac:dyDescent="0.25">
      <c r="A65" s="701"/>
      <c r="B65" s="1330" t="s">
        <v>680</v>
      </c>
      <c r="C65" s="1330"/>
      <c r="D65" s="1330"/>
      <c r="E65" s="716"/>
      <c r="F65" s="811"/>
      <c r="G65" s="802"/>
      <c r="H65" s="812">
        <v>-6.99</v>
      </c>
      <c r="I65" s="804"/>
      <c r="J65" s="804"/>
      <c r="K65" s="804"/>
      <c r="L65" s="813">
        <v>-6.73</v>
      </c>
      <c r="M65" s="807"/>
      <c r="N65" s="814">
        <v>0.25999999999999979</v>
      </c>
      <c r="O65" s="815">
        <v>-3.7195994277539307E-2</v>
      </c>
    </row>
    <row r="66" spans="1:15" ht="15.75" thickBot="1" x14ac:dyDescent="0.3">
      <c r="A66" s="701"/>
      <c r="B66" s="1331" t="s">
        <v>681</v>
      </c>
      <c r="C66" s="1331"/>
      <c r="D66" s="1331"/>
      <c r="E66" s="816"/>
      <c r="F66" s="817"/>
      <c r="G66" s="818"/>
      <c r="H66" s="819">
        <v>62.940221760000007</v>
      </c>
      <c r="I66" s="820"/>
      <c r="J66" s="820"/>
      <c r="K66" s="820"/>
      <c r="L66" s="821">
        <v>60.565379854999975</v>
      </c>
      <c r="M66" s="822"/>
      <c r="N66" s="823">
        <v>-2.3748419050000322</v>
      </c>
      <c r="O66" s="824">
        <v>-3.7731705395885662E-2</v>
      </c>
    </row>
    <row r="67" spans="1:15" ht="15.75" thickBot="1" x14ac:dyDescent="0.3">
      <c r="A67" s="479"/>
      <c r="B67" s="825"/>
      <c r="C67" s="826"/>
      <c r="D67" s="827"/>
      <c r="E67" s="826"/>
      <c r="F67" s="783"/>
      <c r="G67" s="828"/>
      <c r="H67" s="785"/>
      <c r="I67" s="829"/>
      <c r="J67" s="783"/>
      <c r="K67" s="830"/>
      <c r="L67" s="785"/>
      <c r="M67" s="829"/>
      <c r="N67" s="831"/>
      <c r="O67" s="789"/>
    </row>
    <row r="68" spans="1:15" x14ac:dyDescent="0.25">
      <c r="A68" s="479"/>
      <c r="B68" s="832" t="s">
        <v>682</v>
      </c>
      <c r="C68" s="774"/>
      <c r="D68" s="774"/>
      <c r="E68" s="774"/>
      <c r="F68" s="833"/>
      <c r="G68" s="834"/>
      <c r="H68" s="835">
        <v>60.405152000000001</v>
      </c>
      <c r="I68" s="836"/>
      <c r="J68" s="837"/>
      <c r="K68" s="837"/>
      <c r="L68" s="838">
        <v>58.073433499999986</v>
      </c>
      <c r="M68" s="839"/>
      <c r="N68" s="840">
        <v>-2.3317185000000151</v>
      </c>
      <c r="O68" s="799">
        <v>-3.8601318311391963E-2</v>
      </c>
    </row>
    <row r="69" spans="1:15" x14ac:dyDescent="0.25">
      <c r="A69" s="479"/>
      <c r="B69" s="841" t="s">
        <v>678</v>
      </c>
      <c r="C69" s="774"/>
      <c r="D69" s="774"/>
      <c r="E69" s="774"/>
      <c r="F69" s="842">
        <v>0.13</v>
      </c>
      <c r="G69" s="834"/>
      <c r="H69" s="843">
        <v>7.8526697600000004</v>
      </c>
      <c r="I69" s="844"/>
      <c r="J69" s="845">
        <v>0.13</v>
      </c>
      <c r="K69" s="846"/>
      <c r="L69" s="847">
        <v>7.5495463549999986</v>
      </c>
      <c r="M69" s="848"/>
      <c r="N69" s="849">
        <v>-0.30312340500000179</v>
      </c>
      <c r="O69" s="809">
        <v>-3.8601318311391943E-2</v>
      </c>
    </row>
    <row r="70" spans="1:15" x14ac:dyDescent="0.25">
      <c r="A70" s="479"/>
      <c r="B70" s="850" t="s">
        <v>679</v>
      </c>
      <c r="C70" s="774"/>
      <c r="D70" s="774"/>
      <c r="E70" s="774"/>
      <c r="F70" s="851"/>
      <c r="G70" s="852"/>
      <c r="H70" s="843">
        <v>68.257821759999999</v>
      </c>
      <c r="I70" s="844"/>
      <c r="J70" s="844"/>
      <c r="K70" s="844"/>
      <c r="L70" s="847">
        <v>65.622979854999983</v>
      </c>
      <c r="M70" s="848"/>
      <c r="N70" s="849">
        <v>-2.634841905000016</v>
      </c>
      <c r="O70" s="809">
        <v>-3.8601318311391949E-2</v>
      </c>
    </row>
    <row r="71" spans="1:15" x14ac:dyDescent="0.25">
      <c r="A71" s="479"/>
      <c r="B71" s="1332" t="s">
        <v>680</v>
      </c>
      <c r="C71" s="1332"/>
      <c r="D71" s="1332"/>
      <c r="E71" s="774"/>
      <c r="F71" s="851"/>
      <c r="G71" s="852"/>
      <c r="H71" s="853">
        <v>-6.83</v>
      </c>
      <c r="I71" s="844"/>
      <c r="J71" s="844"/>
      <c r="K71" s="844"/>
      <c r="L71" s="854">
        <v>-6.56</v>
      </c>
      <c r="M71" s="848"/>
      <c r="N71" s="855">
        <v>0.27000000000000046</v>
      </c>
      <c r="O71" s="815">
        <v>-3.9531478770131842E-2</v>
      </c>
    </row>
    <row r="72" spans="1:15" ht="15.75" thickBot="1" x14ac:dyDescent="0.3">
      <c r="A72" s="479"/>
      <c r="B72" s="1339" t="s">
        <v>683</v>
      </c>
      <c r="C72" s="1339"/>
      <c r="D72" s="1339"/>
      <c r="E72" s="856"/>
      <c r="F72" s="857"/>
      <c r="G72" s="858"/>
      <c r="H72" s="859">
        <v>61.42782176</v>
      </c>
      <c r="I72" s="860"/>
      <c r="J72" s="860"/>
      <c r="K72" s="860"/>
      <c r="L72" s="861">
        <v>59.06297985499998</v>
      </c>
      <c r="M72" s="862"/>
      <c r="N72" s="863">
        <v>-2.36484190500002</v>
      </c>
      <c r="O72" s="864">
        <v>-3.8497896185209289E-2</v>
      </c>
    </row>
    <row r="73" spans="1:15" ht="15.75" thickBot="1" x14ac:dyDescent="0.3">
      <c r="A73" s="479"/>
      <c r="B73" s="825"/>
      <c r="C73" s="826"/>
      <c r="D73" s="827"/>
      <c r="E73" s="826"/>
      <c r="F73" s="865"/>
      <c r="G73" s="866"/>
      <c r="H73" s="867"/>
      <c r="I73" s="868"/>
      <c r="J73" s="865"/>
      <c r="K73" s="828"/>
      <c r="L73" s="869"/>
      <c r="M73" s="829"/>
      <c r="N73" s="870"/>
      <c r="O73" s="789"/>
    </row>
    <row r="74" spans="1:15" x14ac:dyDescent="0.25">
      <c r="A74" s="701"/>
      <c r="B74" s="701"/>
      <c r="C74" s="701"/>
      <c r="D74" s="701"/>
      <c r="E74" s="701"/>
      <c r="F74" s="701"/>
      <c r="G74" s="701"/>
      <c r="H74" s="701"/>
      <c r="I74" s="701"/>
      <c r="J74" s="701"/>
      <c r="K74" s="701"/>
      <c r="L74" s="871"/>
      <c r="M74" s="701"/>
      <c r="N74" s="701"/>
      <c r="O74" s="701"/>
    </row>
    <row r="75" spans="1:15" x14ac:dyDescent="0.25">
      <c r="A75" s="701"/>
      <c r="B75" s="707" t="s">
        <v>684</v>
      </c>
      <c r="C75" s="701"/>
      <c r="D75" s="701"/>
      <c r="E75" s="701"/>
      <c r="F75" s="872">
        <v>8.6400000000000005E-2</v>
      </c>
      <c r="G75" s="701"/>
      <c r="H75" s="701"/>
      <c r="I75" s="701"/>
      <c r="J75" s="872">
        <v>9.1700000000000004E-2</v>
      </c>
      <c r="K75" s="701"/>
      <c r="L75" s="701"/>
      <c r="M75" s="701"/>
      <c r="N75" s="701"/>
      <c r="O75" s="701"/>
    </row>
    <row r="77" spans="1:15" x14ac:dyDescent="0.25">
      <c r="A77" s="701"/>
      <c r="B77" s="701"/>
      <c r="C77" s="701"/>
      <c r="D77" s="701"/>
      <c r="E77" s="701"/>
      <c r="F77" s="701"/>
      <c r="G77" s="701"/>
      <c r="H77" s="701"/>
      <c r="I77" s="701"/>
      <c r="J77" s="701"/>
      <c r="K77" s="701"/>
    </row>
    <row r="78" spans="1:15" ht="15.75" x14ac:dyDescent="0.25">
      <c r="A78" s="701"/>
      <c r="B78" s="702" t="s">
        <v>634</v>
      </c>
      <c r="C78" s="701"/>
      <c r="D78" s="1335" t="s">
        <v>635</v>
      </c>
      <c r="E78" s="1335"/>
      <c r="F78" s="1335"/>
      <c r="G78" s="1335"/>
      <c r="H78" s="1335"/>
      <c r="I78" s="1335"/>
      <c r="J78" s="1335"/>
      <c r="K78" s="1335"/>
      <c r="L78" s="1335"/>
      <c r="M78" s="1335"/>
      <c r="N78" s="1335"/>
      <c r="O78" s="1335"/>
    </row>
    <row r="79" spans="1:15" ht="15.75" x14ac:dyDescent="0.25">
      <c r="A79" s="701"/>
      <c r="B79" s="703"/>
      <c r="C79" s="701"/>
      <c r="D79" s="704"/>
      <c r="E79" s="704"/>
      <c r="F79" s="704"/>
      <c r="G79" s="704"/>
      <c r="H79" s="704"/>
      <c r="I79" s="704"/>
      <c r="J79" s="704"/>
      <c r="K79" s="704"/>
      <c r="L79" s="704"/>
      <c r="M79" s="704"/>
      <c r="N79" s="704"/>
      <c r="O79" s="704"/>
    </row>
    <row r="80" spans="1:15" ht="15.75" x14ac:dyDescent="0.25">
      <c r="A80" s="701"/>
      <c r="B80" s="702" t="s">
        <v>636</v>
      </c>
      <c r="C80" s="701"/>
      <c r="D80" s="705" t="s">
        <v>637</v>
      </c>
      <c r="E80" s="704"/>
      <c r="F80" s="704"/>
      <c r="G80" s="704"/>
      <c r="H80" s="704"/>
      <c r="I80" s="704"/>
      <c r="J80" s="704"/>
      <c r="K80" s="704"/>
      <c r="L80" s="704"/>
      <c r="M80" s="704"/>
      <c r="N80" s="704"/>
      <c r="O80" s="704"/>
    </row>
    <row r="81" spans="1:15" ht="15.75" x14ac:dyDescent="0.25">
      <c r="A81" s="701"/>
      <c r="B81" s="703"/>
      <c r="C81" s="701"/>
      <c r="D81" s="704"/>
      <c r="E81" s="704"/>
      <c r="F81" s="704"/>
      <c r="G81" s="704"/>
      <c r="H81" s="704"/>
      <c r="I81" s="704"/>
      <c r="J81" s="704"/>
      <c r="K81" s="704"/>
      <c r="L81" s="704"/>
      <c r="M81" s="704"/>
      <c r="N81" s="704"/>
      <c r="O81" s="704"/>
    </row>
    <row r="82" spans="1:15" x14ac:dyDescent="0.25">
      <c r="A82" s="701"/>
      <c r="B82" s="706"/>
      <c r="C82" s="701"/>
      <c r="D82" s="707" t="s">
        <v>638</v>
      </c>
      <c r="E82" s="707"/>
      <c r="F82" s="708">
        <v>800</v>
      </c>
      <c r="G82" s="707" t="s">
        <v>639</v>
      </c>
      <c r="H82" s="701"/>
      <c r="I82" s="701"/>
      <c r="J82" s="701"/>
      <c r="K82" s="701"/>
      <c r="L82" s="701"/>
      <c r="M82" s="701"/>
      <c r="N82" s="701"/>
      <c r="O82" s="701"/>
    </row>
    <row r="83" spans="1:15" x14ac:dyDescent="0.25">
      <c r="A83" s="701"/>
      <c r="B83" s="706"/>
      <c r="C83" s="701"/>
      <c r="D83" s="701"/>
      <c r="E83" s="701"/>
      <c r="F83" s="701"/>
      <c r="G83" s="701"/>
      <c r="H83" s="701"/>
      <c r="I83" s="701"/>
      <c r="J83" s="701"/>
      <c r="K83" s="701"/>
      <c r="L83" s="701"/>
      <c r="M83" s="701"/>
      <c r="N83" s="701"/>
      <c r="O83" s="701"/>
    </row>
    <row r="84" spans="1:15" x14ac:dyDescent="0.25">
      <c r="A84" s="701"/>
      <c r="B84" s="706"/>
      <c r="C84" s="701"/>
      <c r="D84" s="709"/>
      <c r="E84" s="709"/>
      <c r="F84" s="1336" t="s">
        <v>640</v>
      </c>
      <c r="G84" s="1337"/>
      <c r="H84" s="1338"/>
      <c r="I84" s="701"/>
      <c r="J84" s="1336" t="s">
        <v>641</v>
      </c>
      <c r="K84" s="1337"/>
      <c r="L84" s="1338"/>
      <c r="M84" s="701"/>
      <c r="N84" s="1336" t="s">
        <v>642</v>
      </c>
      <c r="O84" s="1338"/>
    </row>
    <row r="85" spans="1:15" x14ac:dyDescent="0.25">
      <c r="A85" s="701"/>
      <c r="B85" s="706"/>
      <c r="C85" s="701"/>
      <c r="D85" s="1324" t="s">
        <v>643</v>
      </c>
      <c r="E85" s="710"/>
      <c r="F85" s="711" t="s">
        <v>644</v>
      </c>
      <c r="G85" s="711" t="s">
        <v>645</v>
      </c>
      <c r="H85" s="712" t="s">
        <v>646</v>
      </c>
      <c r="I85" s="701"/>
      <c r="J85" s="711" t="s">
        <v>644</v>
      </c>
      <c r="K85" s="713" t="s">
        <v>645</v>
      </c>
      <c r="L85" s="712" t="s">
        <v>646</v>
      </c>
      <c r="M85" s="701"/>
      <c r="N85" s="1326" t="s">
        <v>647</v>
      </c>
      <c r="O85" s="1328" t="s">
        <v>648</v>
      </c>
    </row>
    <row r="86" spans="1:15" x14ac:dyDescent="0.25">
      <c r="A86" s="701"/>
      <c r="B86" s="706"/>
      <c r="C86" s="701"/>
      <c r="D86" s="1325"/>
      <c r="E86" s="710"/>
      <c r="F86" s="714" t="s">
        <v>456</v>
      </c>
      <c r="G86" s="714"/>
      <c r="H86" s="715" t="s">
        <v>456</v>
      </c>
      <c r="I86" s="701"/>
      <c r="J86" s="714" t="s">
        <v>456</v>
      </c>
      <c r="K86" s="715"/>
      <c r="L86" s="715" t="s">
        <v>456</v>
      </c>
      <c r="M86" s="701"/>
      <c r="N86" s="1327"/>
      <c r="O86" s="1329"/>
    </row>
    <row r="87" spans="1:15" x14ac:dyDescent="0.25">
      <c r="A87" s="701"/>
      <c r="B87" s="716" t="s">
        <v>622</v>
      </c>
      <c r="C87" s="716"/>
      <c r="D87" s="717" t="s">
        <v>649</v>
      </c>
      <c r="E87" s="718"/>
      <c r="F87" s="719">
        <v>23.16</v>
      </c>
      <c r="G87" s="720">
        <v>1</v>
      </c>
      <c r="H87" s="721">
        <v>23.16</v>
      </c>
      <c r="I87" s="722"/>
      <c r="J87" s="723">
        <v>24.03</v>
      </c>
      <c r="K87" s="724">
        <v>1</v>
      </c>
      <c r="L87" s="721">
        <v>24.03</v>
      </c>
      <c r="M87" s="722"/>
      <c r="N87" s="725">
        <v>0.87000000000000099</v>
      </c>
      <c r="O87" s="726">
        <v>3.7564766839378282E-2</v>
      </c>
    </row>
    <row r="88" spans="1:15" x14ac:dyDescent="0.25">
      <c r="A88" s="701"/>
      <c r="B88" s="716" t="s">
        <v>650</v>
      </c>
      <c r="C88" s="716"/>
      <c r="D88" s="717"/>
      <c r="E88" s="718"/>
      <c r="F88" s="719"/>
      <c r="G88" s="720">
        <v>1</v>
      </c>
      <c r="H88" s="721">
        <v>0</v>
      </c>
      <c r="I88" s="722"/>
      <c r="J88" s="723"/>
      <c r="K88" s="724">
        <v>1</v>
      </c>
      <c r="L88" s="721">
        <v>0</v>
      </c>
      <c r="M88" s="722"/>
      <c r="N88" s="725">
        <v>0</v>
      </c>
      <c r="O88" s="726" t="s">
        <v>301</v>
      </c>
    </row>
    <row r="89" spans="1:15" x14ac:dyDescent="0.25">
      <c r="A89" s="701"/>
      <c r="B89" s="727"/>
      <c r="C89" s="716"/>
      <c r="D89" s="717"/>
      <c r="E89" s="718"/>
      <c r="F89" s="719"/>
      <c r="G89" s="720">
        <v>1</v>
      </c>
      <c r="H89" s="721">
        <v>0</v>
      </c>
      <c r="I89" s="722"/>
      <c r="J89" s="723"/>
      <c r="K89" s="724">
        <v>1</v>
      </c>
      <c r="L89" s="721">
        <v>0</v>
      </c>
      <c r="M89" s="722"/>
      <c r="N89" s="725">
        <v>0</v>
      </c>
      <c r="O89" s="726" t="s">
        <v>301</v>
      </c>
    </row>
    <row r="90" spans="1:15" x14ac:dyDescent="0.25">
      <c r="A90" s="701"/>
      <c r="B90" s="727"/>
      <c r="C90" s="716"/>
      <c r="D90" s="717"/>
      <c r="E90" s="718"/>
      <c r="F90" s="719"/>
      <c r="G90" s="720">
        <v>1</v>
      </c>
      <c r="H90" s="721">
        <v>0</v>
      </c>
      <c r="I90" s="722"/>
      <c r="J90" s="723"/>
      <c r="K90" s="724">
        <v>1</v>
      </c>
      <c r="L90" s="721">
        <v>0</v>
      </c>
      <c r="M90" s="722"/>
      <c r="N90" s="725">
        <v>0</v>
      </c>
      <c r="O90" s="726" t="s">
        <v>301</v>
      </c>
    </row>
    <row r="91" spans="1:15" x14ac:dyDescent="0.25">
      <c r="A91" s="701"/>
      <c r="B91" s="727"/>
      <c r="C91" s="716"/>
      <c r="D91" s="717"/>
      <c r="E91" s="718"/>
      <c r="F91" s="719"/>
      <c r="G91" s="720">
        <v>1</v>
      </c>
      <c r="H91" s="721">
        <v>0</v>
      </c>
      <c r="I91" s="722"/>
      <c r="J91" s="723"/>
      <c r="K91" s="724">
        <v>1</v>
      </c>
      <c r="L91" s="721">
        <v>0</v>
      </c>
      <c r="M91" s="722"/>
      <c r="N91" s="725">
        <v>0</v>
      </c>
      <c r="O91" s="726" t="s">
        <v>301</v>
      </c>
    </row>
    <row r="92" spans="1:15" x14ac:dyDescent="0.25">
      <c r="A92" s="701"/>
      <c r="B92" s="727"/>
      <c r="C92" s="716"/>
      <c r="D92" s="717"/>
      <c r="E92" s="718"/>
      <c r="F92" s="719"/>
      <c r="G92" s="720">
        <v>1</v>
      </c>
      <c r="H92" s="721">
        <v>0</v>
      </c>
      <c r="I92" s="722"/>
      <c r="J92" s="723"/>
      <c r="K92" s="724">
        <v>1</v>
      </c>
      <c r="L92" s="721">
        <v>0</v>
      </c>
      <c r="M92" s="722"/>
      <c r="N92" s="725">
        <v>0</v>
      </c>
      <c r="O92" s="726" t="s">
        <v>301</v>
      </c>
    </row>
    <row r="93" spans="1:15" x14ac:dyDescent="0.25">
      <c r="A93" s="701"/>
      <c r="B93" s="716" t="s">
        <v>651</v>
      </c>
      <c r="C93" s="716"/>
      <c r="D93" s="717" t="s">
        <v>652</v>
      </c>
      <c r="E93" s="718"/>
      <c r="F93" s="719">
        <v>3.2500000000000001E-2</v>
      </c>
      <c r="G93" s="720">
        <v>800</v>
      </c>
      <c r="H93" s="721">
        <v>26</v>
      </c>
      <c r="I93" s="722"/>
      <c r="J93" s="723">
        <v>3.3700000000000001E-2</v>
      </c>
      <c r="K93" s="720">
        <v>800</v>
      </c>
      <c r="L93" s="721">
        <v>26.96</v>
      </c>
      <c r="M93" s="722"/>
      <c r="N93" s="725">
        <v>0.96000000000000085</v>
      </c>
      <c r="O93" s="726">
        <v>3.6923076923076954E-2</v>
      </c>
    </row>
    <row r="94" spans="1:15" x14ac:dyDescent="0.25">
      <c r="A94" s="701"/>
      <c r="B94" s="716" t="s">
        <v>653</v>
      </c>
      <c r="C94" s="716"/>
      <c r="D94" s="717"/>
      <c r="E94" s="718"/>
      <c r="F94" s="719"/>
      <c r="G94" s="720">
        <v>800</v>
      </c>
      <c r="H94" s="721">
        <v>0</v>
      </c>
      <c r="I94" s="722"/>
      <c r="J94" s="723"/>
      <c r="K94" s="720">
        <v>800</v>
      </c>
      <c r="L94" s="721">
        <v>0</v>
      </c>
      <c r="M94" s="722"/>
      <c r="N94" s="725">
        <v>0</v>
      </c>
      <c r="O94" s="726" t="s">
        <v>301</v>
      </c>
    </row>
    <row r="95" spans="1:15" ht="45" x14ac:dyDescent="0.25">
      <c r="A95" s="701"/>
      <c r="B95" s="728" t="s">
        <v>654</v>
      </c>
      <c r="C95" s="716"/>
      <c r="D95" s="729" t="s">
        <v>652</v>
      </c>
      <c r="E95" s="718"/>
      <c r="F95" s="723">
        <v>0</v>
      </c>
      <c r="G95" s="720">
        <v>800</v>
      </c>
      <c r="H95" s="721">
        <v>0</v>
      </c>
      <c r="I95" s="722"/>
      <c r="J95" s="723">
        <v>2.0000000000000001E-4</v>
      </c>
      <c r="K95" s="720">
        <v>800</v>
      </c>
      <c r="L95" s="721">
        <v>0.16</v>
      </c>
      <c r="M95" s="722"/>
      <c r="N95" s="725">
        <v>0.16</v>
      </c>
      <c r="O95" s="726" t="s">
        <v>301</v>
      </c>
    </row>
    <row r="96" spans="1:15" ht="30" x14ac:dyDescent="0.25">
      <c r="A96" s="701"/>
      <c r="B96" s="730" t="s">
        <v>655</v>
      </c>
      <c r="C96" s="716"/>
      <c r="D96" s="729" t="s">
        <v>652</v>
      </c>
      <c r="E96" s="718"/>
      <c r="F96" s="723">
        <v>4.0000000000000002E-4</v>
      </c>
      <c r="G96" s="720">
        <v>800</v>
      </c>
      <c r="H96" s="721">
        <v>0.32</v>
      </c>
      <c r="I96" s="722"/>
      <c r="J96" s="723">
        <v>0</v>
      </c>
      <c r="K96" s="720">
        <v>800</v>
      </c>
      <c r="L96" s="721">
        <v>0</v>
      </c>
      <c r="M96" s="722"/>
      <c r="N96" s="725">
        <v>-0.32</v>
      </c>
      <c r="O96" s="726">
        <v>-1</v>
      </c>
    </row>
    <row r="97" spans="1:15" ht="30" x14ac:dyDescent="0.25">
      <c r="A97" s="701"/>
      <c r="B97" s="730" t="s">
        <v>656</v>
      </c>
      <c r="C97" s="716"/>
      <c r="D97" s="729" t="s">
        <v>652</v>
      </c>
      <c r="E97" s="718"/>
      <c r="F97" s="723">
        <v>-1E-4</v>
      </c>
      <c r="G97" s="720">
        <v>800</v>
      </c>
      <c r="H97" s="721">
        <v>-0.08</v>
      </c>
      <c r="I97" s="722"/>
      <c r="J97" s="723">
        <v>0</v>
      </c>
      <c r="K97" s="720">
        <v>800</v>
      </c>
      <c r="L97" s="721">
        <v>0</v>
      </c>
      <c r="M97" s="722"/>
      <c r="N97" s="725">
        <v>0.08</v>
      </c>
      <c r="O97" s="726">
        <v>-1</v>
      </c>
    </row>
    <row r="98" spans="1:15" ht="45" x14ac:dyDescent="0.25">
      <c r="A98" s="701"/>
      <c r="B98" s="730" t="s">
        <v>657</v>
      </c>
      <c r="C98" s="716"/>
      <c r="D98" s="729" t="s">
        <v>652</v>
      </c>
      <c r="E98" s="718"/>
      <c r="F98" s="723">
        <v>0</v>
      </c>
      <c r="G98" s="720">
        <v>800</v>
      </c>
      <c r="H98" s="721">
        <v>0</v>
      </c>
      <c r="I98" s="722"/>
      <c r="J98" s="723">
        <v>-1.9E-3</v>
      </c>
      <c r="K98" s="720">
        <v>800</v>
      </c>
      <c r="L98" s="721">
        <v>-1.52</v>
      </c>
      <c r="M98" s="722"/>
      <c r="N98" s="725">
        <v>-1.52</v>
      </c>
      <c r="O98" s="726" t="s">
        <v>301</v>
      </c>
    </row>
    <row r="99" spans="1:15" x14ac:dyDescent="0.25">
      <c r="A99" s="701"/>
      <c r="B99" s="731"/>
      <c r="C99" s="716"/>
      <c r="D99" s="717"/>
      <c r="E99" s="718"/>
      <c r="F99" s="719"/>
      <c r="G99" s="720">
        <v>800</v>
      </c>
      <c r="H99" s="721">
        <v>0</v>
      </c>
      <c r="I99" s="722"/>
      <c r="J99" s="723"/>
      <c r="K99" s="720">
        <v>800</v>
      </c>
      <c r="L99" s="721">
        <v>0</v>
      </c>
      <c r="M99" s="722"/>
      <c r="N99" s="725">
        <v>0</v>
      </c>
      <c r="O99" s="726" t="s">
        <v>301</v>
      </c>
    </row>
    <row r="100" spans="1:15" x14ac:dyDescent="0.25">
      <c r="A100" s="701"/>
      <c r="B100" s="731"/>
      <c r="C100" s="716"/>
      <c r="D100" s="717"/>
      <c r="E100" s="718"/>
      <c r="F100" s="719"/>
      <c r="G100" s="720">
        <v>800</v>
      </c>
      <c r="H100" s="721">
        <v>0</v>
      </c>
      <c r="I100" s="722"/>
      <c r="J100" s="723"/>
      <c r="K100" s="720">
        <v>800</v>
      </c>
      <c r="L100" s="721">
        <v>0</v>
      </c>
      <c r="M100" s="722"/>
      <c r="N100" s="725">
        <v>0</v>
      </c>
      <c r="O100" s="726" t="s">
        <v>301</v>
      </c>
    </row>
    <row r="101" spans="1:15" x14ac:dyDescent="0.25">
      <c r="A101" s="701"/>
      <c r="B101" s="731"/>
      <c r="C101" s="716"/>
      <c r="D101" s="717"/>
      <c r="E101" s="718"/>
      <c r="F101" s="719"/>
      <c r="G101" s="720">
        <v>800</v>
      </c>
      <c r="H101" s="721">
        <v>0</v>
      </c>
      <c r="I101" s="722"/>
      <c r="J101" s="723"/>
      <c r="K101" s="720">
        <v>800</v>
      </c>
      <c r="L101" s="721">
        <v>0</v>
      </c>
      <c r="M101" s="722"/>
      <c r="N101" s="725">
        <v>0</v>
      </c>
      <c r="O101" s="726" t="s">
        <v>301</v>
      </c>
    </row>
    <row r="102" spans="1:15" x14ac:dyDescent="0.25">
      <c r="A102" s="701"/>
      <c r="B102" s="731"/>
      <c r="C102" s="716"/>
      <c r="D102" s="717"/>
      <c r="E102" s="718"/>
      <c r="F102" s="719"/>
      <c r="G102" s="720">
        <v>800</v>
      </c>
      <c r="H102" s="721">
        <v>0</v>
      </c>
      <c r="I102" s="722"/>
      <c r="J102" s="723"/>
      <c r="K102" s="720">
        <v>800</v>
      </c>
      <c r="L102" s="721">
        <v>0</v>
      </c>
      <c r="M102" s="722"/>
      <c r="N102" s="725">
        <v>0</v>
      </c>
      <c r="O102" s="726" t="s">
        <v>301</v>
      </c>
    </row>
    <row r="103" spans="1:15" x14ac:dyDescent="0.25">
      <c r="A103" s="732"/>
      <c r="B103" s="733" t="s">
        <v>658</v>
      </c>
      <c r="C103" s="734"/>
      <c r="D103" s="735"/>
      <c r="E103" s="734"/>
      <c r="F103" s="736"/>
      <c r="G103" s="737"/>
      <c r="H103" s="738">
        <v>49.4</v>
      </c>
      <c r="I103" s="739"/>
      <c r="J103" s="740"/>
      <c r="K103" s="741"/>
      <c r="L103" s="738">
        <v>49.629999999999995</v>
      </c>
      <c r="M103" s="739"/>
      <c r="N103" s="742">
        <v>0.22999999999999687</v>
      </c>
      <c r="O103" s="743">
        <v>4.6558704453440666E-3</v>
      </c>
    </row>
    <row r="104" spans="1:15" ht="38.25" x14ac:dyDescent="0.25">
      <c r="A104" s="701"/>
      <c r="B104" s="744" t="s">
        <v>659</v>
      </c>
      <c r="C104" s="716"/>
      <c r="D104" s="729" t="s">
        <v>652</v>
      </c>
      <c r="E104" s="718"/>
      <c r="F104" s="723">
        <v>0</v>
      </c>
      <c r="G104" s="720">
        <v>800</v>
      </c>
      <c r="H104" s="721">
        <v>0</v>
      </c>
      <c r="I104" s="722"/>
      <c r="J104" s="723">
        <v>-1.29E-2</v>
      </c>
      <c r="K104" s="720">
        <v>800</v>
      </c>
      <c r="L104" s="721">
        <v>-10.32</v>
      </c>
      <c r="M104" s="722"/>
      <c r="N104" s="725">
        <v>-10.32</v>
      </c>
      <c r="O104" s="726" t="s">
        <v>301</v>
      </c>
    </row>
    <row r="105" spans="1:15" ht="38.25" x14ac:dyDescent="0.25">
      <c r="A105" s="701"/>
      <c r="B105" s="744" t="s">
        <v>660</v>
      </c>
      <c r="C105" s="716"/>
      <c r="D105" s="729" t="s">
        <v>652</v>
      </c>
      <c r="E105" s="718"/>
      <c r="F105" s="723">
        <v>0</v>
      </c>
      <c r="G105" s="720">
        <v>800</v>
      </c>
      <c r="H105" s="721">
        <v>0</v>
      </c>
      <c r="I105" s="745"/>
      <c r="J105" s="723">
        <v>0</v>
      </c>
      <c r="K105" s="720">
        <v>800</v>
      </c>
      <c r="L105" s="721">
        <v>0</v>
      </c>
      <c r="M105" s="746"/>
      <c r="N105" s="725">
        <v>0</v>
      </c>
      <c r="O105" s="726" t="s">
        <v>301</v>
      </c>
    </row>
    <row r="106" spans="1:15" x14ac:dyDescent="0.25">
      <c r="A106" s="701"/>
      <c r="B106" s="744"/>
      <c r="C106" s="716"/>
      <c r="D106" s="717"/>
      <c r="E106" s="718"/>
      <c r="F106" s="719"/>
      <c r="G106" s="720">
        <v>800</v>
      </c>
      <c r="H106" s="721">
        <v>0</v>
      </c>
      <c r="I106" s="745"/>
      <c r="J106" s="723"/>
      <c r="K106" s="720">
        <v>800</v>
      </c>
      <c r="L106" s="721">
        <v>0</v>
      </c>
      <c r="M106" s="746"/>
      <c r="N106" s="725">
        <v>0</v>
      </c>
      <c r="O106" s="726" t="s">
        <v>301</v>
      </c>
    </row>
    <row r="107" spans="1:15" x14ac:dyDescent="0.25">
      <c r="A107" s="701"/>
      <c r="B107" s="744"/>
      <c r="C107" s="716"/>
      <c r="D107" s="717"/>
      <c r="E107" s="718"/>
      <c r="F107" s="719"/>
      <c r="G107" s="720">
        <v>800</v>
      </c>
      <c r="H107" s="721">
        <v>0</v>
      </c>
      <c r="I107" s="745"/>
      <c r="J107" s="723"/>
      <c r="K107" s="720">
        <v>800</v>
      </c>
      <c r="L107" s="721">
        <v>0</v>
      </c>
      <c r="M107" s="746"/>
      <c r="N107" s="725">
        <v>0</v>
      </c>
      <c r="O107" s="726" t="s">
        <v>301</v>
      </c>
    </row>
    <row r="108" spans="1:15" x14ac:dyDescent="0.25">
      <c r="A108" s="701"/>
      <c r="B108" s="747" t="s">
        <v>661</v>
      </c>
      <c r="C108" s="716"/>
      <c r="D108" s="717"/>
      <c r="E108" s="718"/>
      <c r="F108" s="719"/>
      <c r="G108" s="720">
        <v>800</v>
      </c>
      <c r="H108" s="721">
        <v>0</v>
      </c>
      <c r="I108" s="722"/>
      <c r="J108" s="723"/>
      <c r="K108" s="720">
        <v>800</v>
      </c>
      <c r="L108" s="721">
        <v>0</v>
      </c>
      <c r="M108" s="722"/>
      <c r="N108" s="725">
        <v>0</v>
      </c>
      <c r="O108" s="726" t="s">
        <v>301</v>
      </c>
    </row>
    <row r="109" spans="1:15" x14ac:dyDescent="0.25">
      <c r="A109" s="701"/>
      <c r="B109" s="747" t="s">
        <v>662</v>
      </c>
      <c r="C109" s="716"/>
      <c r="D109" s="717" t="s">
        <v>652</v>
      </c>
      <c r="E109" s="718"/>
      <c r="F109" s="748">
        <v>8.8919999999999999E-2</v>
      </c>
      <c r="G109" s="749">
        <v>69.12</v>
      </c>
      <c r="H109" s="721">
        <v>6.1461504000000007</v>
      </c>
      <c r="I109" s="722"/>
      <c r="J109" s="750">
        <v>8.8919999999999999E-2</v>
      </c>
      <c r="K109" s="749">
        <v>73.3599999999999</v>
      </c>
      <c r="L109" s="721">
        <v>6.5231711999999913</v>
      </c>
      <c r="M109" s="722"/>
      <c r="N109" s="725">
        <v>0.37702079999999061</v>
      </c>
      <c r="O109" s="726">
        <v>6.1342592592591061E-2</v>
      </c>
    </row>
    <row r="110" spans="1:15" x14ac:dyDescent="0.25">
      <c r="A110" s="701"/>
      <c r="B110" s="747" t="s">
        <v>663</v>
      </c>
      <c r="C110" s="716"/>
      <c r="D110" s="717" t="s">
        <v>649</v>
      </c>
      <c r="E110" s="718"/>
      <c r="F110" s="748">
        <v>0.79</v>
      </c>
      <c r="G110" s="720">
        <v>1</v>
      </c>
      <c r="H110" s="721">
        <v>0.79</v>
      </c>
      <c r="I110" s="722"/>
      <c r="J110" s="748">
        <v>0.79</v>
      </c>
      <c r="K110" s="720">
        <v>1</v>
      </c>
      <c r="L110" s="721">
        <v>0.79</v>
      </c>
      <c r="M110" s="722"/>
      <c r="N110" s="725">
        <v>0</v>
      </c>
      <c r="O110" s="726"/>
    </row>
    <row r="111" spans="1:15" ht="25.5" x14ac:dyDescent="0.25">
      <c r="A111" s="701"/>
      <c r="B111" s="751" t="s">
        <v>664</v>
      </c>
      <c r="C111" s="752"/>
      <c r="D111" s="752"/>
      <c r="E111" s="752"/>
      <c r="F111" s="753"/>
      <c r="G111" s="754"/>
      <c r="H111" s="755">
        <v>56.336150400000001</v>
      </c>
      <c r="I111" s="739"/>
      <c r="J111" s="754"/>
      <c r="K111" s="756"/>
      <c r="L111" s="755">
        <v>46.623171199999987</v>
      </c>
      <c r="M111" s="739"/>
      <c r="N111" s="742">
        <v>-9.7129792000000137</v>
      </c>
      <c r="O111" s="743">
        <v>-0.17241112733183867</v>
      </c>
    </row>
    <row r="112" spans="1:15" x14ac:dyDescent="0.25">
      <c r="A112" s="701"/>
      <c r="B112" s="722" t="s">
        <v>665</v>
      </c>
      <c r="C112" s="722"/>
      <c r="D112" s="729" t="s">
        <v>652</v>
      </c>
      <c r="E112" s="757"/>
      <c r="F112" s="723">
        <v>7.0000000000000001E-3</v>
      </c>
      <c r="G112" s="758">
        <v>869.12</v>
      </c>
      <c r="H112" s="721">
        <v>6.0838400000000004</v>
      </c>
      <c r="I112" s="722"/>
      <c r="J112" s="723">
        <v>7.1999999999999998E-3</v>
      </c>
      <c r="K112" s="759">
        <v>873.3599999999999</v>
      </c>
      <c r="L112" s="721">
        <v>6.2881919999999987</v>
      </c>
      <c r="M112" s="722"/>
      <c r="N112" s="725">
        <v>0.20435199999999831</v>
      </c>
      <c r="O112" s="726">
        <v>3.3589312013464899E-2</v>
      </c>
    </row>
    <row r="113" spans="1:15" ht="30" x14ac:dyDescent="0.25">
      <c r="A113" s="701"/>
      <c r="B113" s="760" t="s">
        <v>666</v>
      </c>
      <c r="C113" s="722"/>
      <c r="D113" s="729" t="s">
        <v>652</v>
      </c>
      <c r="E113" s="757"/>
      <c r="F113" s="723">
        <v>5.1000000000000004E-3</v>
      </c>
      <c r="G113" s="758">
        <v>869.12</v>
      </c>
      <c r="H113" s="721">
        <v>4.432512</v>
      </c>
      <c r="I113" s="722"/>
      <c r="J113" s="723">
        <v>5.1999999999999998E-3</v>
      </c>
      <c r="K113" s="759">
        <v>873.3599999999999</v>
      </c>
      <c r="L113" s="721">
        <v>4.5414719999999988</v>
      </c>
      <c r="M113" s="722"/>
      <c r="N113" s="725">
        <v>0.10895999999999884</v>
      </c>
      <c r="O113" s="726">
        <v>2.4581997747552365E-2</v>
      </c>
    </row>
    <row r="114" spans="1:15" ht="25.5" x14ac:dyDescent="0.25">
      <c r="A114" s="701"/>
      <c r="B114" s="751" t="s">
        <v>667</v>
      </c>
      <c r="C114" s="734"/>
      <c r="D114" s="734"/>
      <c r="E114" s="734"/>
      <c r="F114" s="761"/>
      <c r="G114" s="754"/>
      <c r="H114" s="755">
        <v>66.852502400000006</v>
      </c>
      <c r="I114" s="762"/>
      <c r="J114" s="763"/>
      <c r="K114" s="764"/>
      <c r="L114" s="755">
        <v>57.452835199999981</v>
      </c>
      <c r="M114" s="762"/>
      <c r="N114" s="742">
        <v>-9.3996672000000245</v>
      </c>
      <c r="O114" s="743">
        <v>-0.140603071875437</v>
      </c>
    </row>
    <row r="115" spans="1:15" ht="30" x14ac:dyDescent="0.25">
      <c r="A115" s="701"/>
      <c r="B115" s="728" t="s">
        <v>668</v>
      </c>
      <c r="C115" s="716"/>
      <c r="D115" s="729" t="s">
        <v>652</v>
      </c>
      <c r="E115" s="718"/>
      <c r="F115" s="765">
        <v>4.4000000000000003E-3</v>
      </c>
      <c r="G115" s="758">
        <v>869.12</v>
      </c>
      <c r="H115" s="766">
        <v>3.8241280000000004</v>
      </c>
      <c r="I115" s="722"/>
      <c r="J115" s="765">
        <v>4.4000000000000003E-3</v>
      </c>
      <c r="K115" s="759">
        <v>873.3599999999999</v>
      </c>
      <c r="L115" s="766">
        <v>3.842784</v>
      </c>
      <c r="M115" s="722"/>
      <c r="N115" s="725">
        <v>1.8655999999999562E-2</v>
      </c>
      <c r="O115" s="767">
        <v>4.8784977908688095E-3</v>
      </c>
    </row>
    <row r="116" spans="1:15" ht="30" x14ac:dyDescent="0.25">
      <c r="A116" s="701"/>
      <c r="B116" s="728" t="s">
        <v>669</v>
      </c>
      <c r="C116" s="716"/>
      <c r="D116" s="729" t="s">
        <v>652</v>
      </c>
      <c r="E116" s="718"/>
      <c r="F116" s="765">
        <v>1.2999999999999999E-3</v>
      </c>
      <c r="G116" s="758">
        <v>869.12</v>
      </c>
      <c r="H116" s="766">
        <v>1.129856</v>
      </c>
      <c r="I116" s="722"/>
      <c r="J116" s="765">
        <v>1.2999999999999999E-3</v>
      </c>
      <c r="K116" s="759">
        <v>873.3599999999999</v>
      </c>
      <c r="L116" s="766">
        <v>1.1353679999999997</v>
      </c>
      <c r="M116" s="722"/>
      <c r="N116" s="725">
        <v>5.5119999999997393E-3</v>
      </c>
      <c r="O116" s="767">
        <v>4.8784977908686942E-3</v>
      </c>
    </row>
    <row r="117" spans="1:15" x14ac:dyDescent="0.25">
      <c r="A117" s="701"/>
      <c r="B117" s="716" t="s">
        <v>670</v>
      </c>
      <c r="C117" s="716"/>
      <c r="D117" s="717" t="s">
        <v>649</v>
      </c>
      <c r="E117" s="718"/>
      <c r="F117" s="768">
        <v>0.25</v>
      </c>
      <c r="G117" s="720">
        <v>1</v>
      </c>
      <c r="H117" s="766">
        <v>0.25</v>
      </c>
      <c r="I117" s="722"/>
      <c r="J117" s="765">
        <v>0.25</v>
      </c>
      <c r="K117" s="724">
        <v>1</v>
      </c>
      <c r="L117" s="766">
        <v>0.25</v>
      </c>
      <c r="M117" s="722"/>
      <c r="N117" s="725">
        <v>0</v>
      </c>
      <c r="O117" s="767">
        <v>0</v>
      </c>
    </row>
    <row r="118" spans="1:15" x14ac:dyDescent="0.25">
      <c r="A118" s="701"/>
      <c r="B118" s="716" t="s">
        <v>671</v>
      </c>
      <c r="C118" s="716"/>
      <c r="D118" s="717" t="s">
        <v>652</v>
      </c>
      <c r="E118" s="718"/>
      <c r="F118" s="768">
        <v>2E-3</v>
      </c>
      <c r="G118" s="769">
        <v>800</v>
      </c>
      <c r="H118" s="766">
        <v>1.6</v>
      </c>
      <c r="I118" s="722"/>
      <c r="J118" s="765">
        <v>2E-3</v>
      </c>
      <c r="K118" s="770">
        <v>800</v>
      </c>
      <c r="L118" s="766">
        <v>1.6</v>
      </c>
      <c r="M118" s="722"/>
      <c r="N118" s="725">
        <v>0</v>
      </c>
      <c r="O118" s="767">
        <v>0</v>
      </c>
    </row>
    <row r="119" spans="1:15" x14ac:dyDescent="0.25">
      <c r="A119" s="701"/>
      <c r="B119" s="747" t="s">
        <v>672</v>
      </c>
      <c r="C119" s="716"/>
      <c r="D119" s="717" t="s">
        <v>652</v>
      </c>
      <c r="E119" s="718"/>
      <c r="F119" s="771">
        <v>7.1999999999999995E-2</v>
      </c>
      <c r="G119" s="772">
        <v>512</v>
      </c>
      <c r="H119" s="766">
        <v>36.863999999999997</v>
      </c>
      <c r="I119" s="722"/>
      <c r="J119" s="768">
        <v>7.1999999999999995E-2</v>
      </c>
      <c r="K119" s="772">
        <v>512</v>
      </c>
      <c r="L119" s="766">
        <v>36.863999999999997</v>
      </c>
      <c r="M119" s="722"/>
      <c r="N119" s="725">
        <v>0</v>
      </c>
      <c r="O119" s="767">
        <v>0</v>
      </c>
    </row>
    <row r="120" spans="1:15" x14ac:dyDescent="0.25">
      <c r="A120" s="701"/>
      <c r="B120" s="747" t="s">
        <v>673</v>
      </c>
      <c r="C120" s="716"/>
      <c r="D120" s="717" t="s">
        <v>652</v>
      </c>
      <c r="E120" s="718"/>
      <c r="F120" s="771">
        <v>0.109</v>
      </c>
      <c r="G120" s="772">
        <v>144</v>
      </c>
      <c r="H120" s="766">
        <v>15.696</v>
      </c>
      <c r="I120" s="722"/>
      <c r="J120" s="768">
        <v>0.109</v>
      </c>
      <c r="K120" s="772">
        <v>144</v>
      </c>
      <c r="L120" s="766">
        <v>15.696</v>
      </c>
      <c r="M120" s="722"/>
      <c r="N120" s="725">
        <v>0</v>
      </c>
      <c r="O120" s="767">
        <v>0</v>
      </c>
    </row>
    <row r="121" spans="1:15" x14ac:dyDescent="0.25">
      <c r="A121" s="701"/>
      <c r="B121" s="706" t="s">
        <v>674</v>
      </c>
      <c r="C121" s="716"/>
      <c r="D121" s="717" t="s">
        <v>652</v>
      </c>
      <c r="E121" s="718"/>
      <c r="F121" s="771">
        <v>0.129</v>
      </c>
      <c r="G121" s="772">
        <v>144</v>
      </c>
      <c r="H121" s="766">
        <v>18.576000000000001</v>
      </c>
      <c r="I121" s="722"/>
      <c r="J121" s="768">
        <v>0.129</v>
      </c>
      <c r="K121" s="772">
        <v>144</v>
      </c>
      <c r="L121" s="766">
        <v>18.576000000000001</v>
      </c>
      <c r="M121" s="722"/>
      <c r="N121" s="725">
        <v>0</v>
      </c>
      <c r="O121" s="767">
        <v>0</v>
      </c>
    </row>
    <row r="122" spans="1:15" x14ac:dyDescent="0.25">
      <c r="A122" s="479"/>
      <c r="B122" s="773" t="s">
        <v>675</v>
      </c>
      <c r="C122" s="774"/>
      <c r="D122" s="775" t="s">
        <v>652</v>
      </c>
      <c r="E122" s="776"/>
      <c r="F122" s="771">
        <v>8.3000000000000004E-2</v>
      </c>
      <c r="G122" s="777">
        <v>600</v>
      </c>
      <c r="H122" s="766">
        <v>49.800000000000004</v>
      </c>
      <c r="I122" s="778"/>
      <c r="J122" s="768">
        <v>8.3000000000000004E-2</v>
      </c>
      <c r="K122" s="777">
        <v>600</v>
      </c>
      <c r="L122" s="766">
        <v>49.800000000000004</v>
      </c>
      <c r="M122" s="778"/>
      <c r="N122" s="779">
        <v>0</v>
      </c>
      <c r="O122" s="767">
        <v>0</v>
      </c>
    </row>
    <row r="123" spans="1:15" ht="15.75" thickBot="1" x14ac:dyDescent="0.3">
      <c r="A123" s="479"/>
      <c r="B123" s="773" t="s">
        <v>676</v>
      </c>
      <c r="C123" s="774"/>
      <c r="D123" s="775" t="s">
        <v>652</v>
      </c>
      <c r="E123" s="776"/>
      <c r="F123" s="771">
        <v>9.7000000000000003E-2</v>
      </c>
      <c r="G123" s="777">
        <v>200</v>
      </c>
      <c r="H123" s="766">
        <v>19.400000000000002</v>
      </c>
      <c r="I123" s="778"/>
      <c r="J123" s="768">
        <v>9.7000000000000003E-2</v>
      </c>
      <c r="K123" s="777">
        <v>200</v>
      </c>
      <c r="L123" s="766">
        <v>19.400000000000002</v>
      </c>
      <c r="M123" s="778"/>
      <c r="N123" s="779">
        <v>0</v>
      </c>
      <c r="O123" s="767">
        <v>0</v>
      </c>
    </row>
    <row r="124" spans="1:15" ht="15.75" thickBot="1" x14ac:dyDescent="0.3">
      <c r="A124" s="701"/>
      <c r="B124" s="780"/>
      <c r="C124" s="781"/>
      <c r="D124" s="782"/>
      <c r="E124" s="781"/>
      <c r="F124" s="783"/>
      <c r="G124" s="784"/>
      <c r="H124" s="785"/>
      <c r="I124" s="786"/>
      <c r="J124" s="783"/>
      <c r="K124" s="787"/>
      <c r="L124" s="785"/>
      <c r="M124" s="786"/>
      <c r="N124" s="788"/>
      <c r="O124" s="789"/>
    </row>
    <row r="125" spans="1:15" x14ac:dyDescent="0.25">
      <c r="A125" s="701"/>
      <c r="B125" s="790" t="s">
        <v>677</v>
      </c>
      <c r="C125" s="716"/>
      <c r="D125" s="716"/>
      <c r="E125" s="716"/>
      <c r="F125" s="791"/>
      <c r="G125" s="792"/>
      <c r="H125" s="793">
        <v>144.7924864</v>
      </c>
      <c r="I125" s="794"/>
      <c r="J125" s="795"/>
      <c r="K125" s="795"/>
      <c r="L125" s="796">
        <v>135.41698719999997</v>
      </c>
      <c r="M125" s="797"/>
      <c r="N125" s="798">
        <v>-9.3754992000000357</v>
      </c>
      <c r="O125" s="799">
        <v>-6.4751282563789411E-2</v>
      </c>
    </row>
    <row r="126" spans="1:15" x14ac:dyDescent="0.25">
      <c r="A126" s="701"/>
      <c r="B126" s="800" t="s">
        <v>678</v>
      </c>
      <c r="C126" s="716"/>
      <c r="D126" s="716"/>
      <c r="E126" s="716"/>
      <c r="F126" s="801">
        <v>0.13</v>
      </c>
      <c r="G126" s="802"/>
      <c r="H126" s="803">
        <v>18.823023232000001</v>
      </c>
      <c r="I126" s="804"/>
      <c r="J126" s="805">
        <v>0.13</v>
      </c>
      <c r="K126" s="804"/>
      <c r="L126" s="806">
        <v>17.604208335999996</v>
      </c>
      <c r="M126" s="807"/>
      <c r="N126" s="808">
        <v>-1.2188148960000049</v>
      </c>
      <c r="O126" s="809">
        <v>-6.4751282563789425E-2</v>
      </c>
    </row>
    <row r="127" spans="1:15" x14ac:dyDescent="0.25">
      <c r="A127" s="701"/>
      <c r="B127" s="810" t="s">
        <v>679</v>
      </c>
      <c r="C127" s="716"/>
      <c r="D127" s="716"/>
      <c r="E127" s="716"/>
      <c r="F127" s="811"/>
      <c r="G127" s="802"/>
      <c r="H127" s="803">
        <v>163.615509632</v>
      </c>
      <c r="I127" s="804"/>
      <c r="J127" s="804"/>
      <c r="K127" s="804"/>
      <c r="L127" s="806">
        <v>153.02119553599996</v>
      </c>
      <c r="M127" s="807"/>
      <c r="N127" s="808">
        <v>-10.594314096000033</v>
      </c>
      <c r="O127" s="809">
        <v>-6.475128256378937E-2</v>
      </c>
    </row>
    <row r="128" spans="1:15" x14ac:dyDescent="0.25">
      <c r="A128" s="701"/>
      <c r="B128" s="1330" t="s">
        <v>680</v>
      </c>
      <c r="C128" s="1330"/>
      <c r="D128" s="1330"/>
      <c r="E128" s="716"/>
      <c r="F128" s="811"/>
      <c r="G128" s="802"/>
      <c r="H128" s="812">
        <v>-16.36</v>
      </c>
      <c r="I128" s="804"/>
      <c r="J128" s="804"/>
      <c r="K128" s="804"/>
      <c r="L128" s="813">
        <v>-15.3</v>
      </c>
      <c r="M128" s="807"/>
      <c r="N128" s="814">
        <v>1.0599999999999987</v>
      </c>
      <c r="O128" s="815">
        <v>-6.4792176039119728E-2</v>
      </c>
    </row>
    <row r="129" spans="1:15" ht="15.75" thickBot="1" x14ac:dyDescent="0.3">
      <c r="A129" s="701"/>
      <c r="B129" s="1331" t="s">
        <v>681</v>
      </c>
      <c r="C129" s="1331"/>
      <c r="D129" s="1331"/>
      <c r="E129" s="816"/>
      <c r="F129" s="817"/>
      <c r="G129" s="818"/>
      <c r="H129" s="819">
        <v>147.25550963199998</v>
      </c>
      <c r="I129" s="820"/>
      <c r="J129" s="820"/>
      <c r="K129" s="820"/>
      <c r="L129" s="821">
        <v>137.72119553599995</v>
      </c>
      <c r="M129" s="822"/>
      <c r="N129" s="823">
        <v>-9.5343140960000312</v>
      </c>
      <c r="O129" s="824">
        <v>-6.4746739322873781E-2</v>
      </c>
    </row>
    <row r="130" spans="1:15" ht="15.75" thickBot="1" x14ac:dyDescent="0.3">
      <c r="A130" s="479"/>
      <c r="B130" s="825"/>
      <c r="C130" s="826"/>
      <c r="D130" s="827"/>
      <c r="E130" s="826"/>
      <c r="F130" s="783"/>
      <c r="G130" s="828"/>
      <c r="H130" s="785"/>
      <c r="I130" s="829"/>
      <c r="J130" s="783"/>
      <c r="K130" s="830"/>
      <c r="L130" s="785"/>
      <c r="M130" s="829"/>
      <c r="N130" s="831"/>
      <c r="O130" s="789"/>
    </row>
    <row r="131" spans="1:15" x14ac:dyDescent="0.25">
      <c r="A131" s="479"/>
      <c r="B131" s="832" t="s">
        <v>682</v>
      </c>
      <c r="C131" s="774"/>
      <c r="D131" s="774"/>
      <c r="E131" s="774"/>
      <c r="F131" s="833"/>
      <c r="G131" s="834"/>
      <c r="H131" s="835">
        <v>142.85648639999999</v>
      </c>
      <c r="I131" s="836"/>
      <c r="J131" s="837"/>
      <c r="K131" s="837"/>
      <c r="L131" s="838">
        <v>133.48098719999999</v>
      </c>
      <c r="M131" s="839"/>
      <c r="N131" s="840">
        <v>-9.3754992000000072</v>
      </c>
      <c r="O131" s="799">
        <v>-6.5628795977443324E-2</v>
      </c>
    </row>
    <row r="132" spans="1:15" x14ac:dyDescent="0.25">
      <c r="A132" s="479"/>
      <c r="B132" s="841" t="s">
        <v>678</v>
      </c>
      <c r="C132" s="774"/>
      <c r="D132" s="774"/>
      <c r="E132" s="774"/>
      <c r="F132" s="842">
        <v>0.13</v>
      </c>
      <c r="G132" s="834"/>
      <c r="H132" s="843">
        <v>18.571343232</v>
      </c>
      <c r="I132" s="844"/>
      <c r="J132" s="845">
        <v>0.13</v>
      </c>
      <c r="K132" s="846"/>
      <c r="L132" s="847">
        <v>17.352528335999999</v>
      </c>
      <c r="M132" s="848"/>
      <c r="N132" s="849">
        <v>-1.2188148960000014</v>
      </c>
      <c r="O132" s="809">
        <v>-6.5628795977443352E-2</v>
      </c>
    </row>
    <row r="133" spans="1:15" x14ac:dyDescent="0.25">
      <c r="A133" s="479"/>
      <c r="B133" s="850" t="s">
        <v>679</v>
      </c>
      <c r="C133" s="774"/>
      <c r="D133" s="774"/>
      <c r="E133" s="774"/>
      <c r="F133" s="851"/>
      <c r="G133" s="852"/>
      <c r="H133" s="843">
        <v>161.427829632</v>
      </c>
      <c r="I133" s="844"/>
      <c r="J133" s="844"/>
      <c r="K133" s="844"/>
      <c r="L133" s="847">
        <v>150.83351553599999</v>
      </c>
      <c r="M133" s="848"/>
      <c r="N133" s="849">
        <v>-10.594314096000005</v>
      </c>
      <c r="O133" s="809">
        <v>-6.5628795977443311E-2</v>
      </c>
    </row>
    <row r="134" spans="1:15" x14ac:dyDescent="0.25">
      <c r="A134" s="479"/>
      <c r="B134" s="1332" t="s">
        <v>680</v>
      </c>
      <c r="C134" s="1332"/>
      <c r="D134" s="1332"/>
      <c r="E134" s="774"/>
      <c r="F134" s="851"/>
      <c r="G134" s="852"/>
      <c r="H134" s="853">
        <v>-16.14</v>
      </c>
      <c r="I134" s="844"/>
      <c r="J134" s="844"/>
      <c r="K134" s="844"/>
      <c r="L134" s="854">
        <v>-15.08</v>
      </c>
      <c r="M134" s="848"/>
      <c r="N134" s="855">
        <v>1.0600000000000005</v>
      </c>
      <c r="O134" s="815">
        <v>-6.5675340768277593E-2</v>
      </c>
    </row>
    <row r="135" spans="1:15" ht="15.75" thickBot="1" x14ac:dyDescent="0.3">
      <c r="A135" s="479"/>
      <c r="B135" s="1339" t="s">
        <v>683</v>
      </c>
      <c r="C135" s="1339"/>
      <c r="D135" s="1339"/>
      <c r="E135" s="856"/>
      <c r="F135" s="857"/>
      <c r="G135" s="858"/>
      <c r="H135" s="859">
        <v>145.28782963200001</v>
      </c>
      <c r="I135" s="860"/>
      <c r="J135" s="860"/>
      <c r="K135" s="860"/>
      <c r="L135" s="861">
        <v>135.75351553599998</v>
      </c>
      <c r="M135" s="862"/>
      <c r="N135" s="863">
        <v>-9.5343140960000312</v>
      </c>
      <c r="O135" s="864">
        <v>-6.5623625324636795E-2</v>
      </c>
    </row>
    <row r="136" spans="1:15" ht="15.75" thickBot="1" x14ac:dyDescent="0.3">
      <c r="A136" s="479"/>
      <c r="B136" s="825"/>
      <c r="C136" s="826"/>
      <c r="D136" s="827"/>
      <c r="E136" s="826"/>
      <c r="F136" s="865"/>
      <c r="G136" s="866"/>
      <c r="H136" s="867"/>
      <c r="I136" s="868"/>
      <c r="J136" s="865"/>
      <c r="K136" s="828"/>
      <c r="L136" s="869"/>
      <c r="M136" s="829"/>
      <c r="N136" s="870"/>
      <c r="O136" s="789"/>
    </row>
    <row r="137" spans="1:15" x14ac:dyDescent="0.25">
      <c r="A137" s="701"/>
      <c r="B137" s="701"/>
      <c r="C137" s="701"/>
      <c r="D137" s="701"/>
      <c r="E137" s="701"/>
      <c r="F137" s="701"/>
      <c r="G137" s="701"/>
      <c r="H137" s="701"/>
      <c r="I137" s="701"/>
      <c r="J137" s="701"/>
      <c r="K137" s="701"/>
      <c r="L137" s="871"/>
      <c r="M137" s="701"/>
      <c r="N137" s="701"/>
      <c r="O137" s="701"/>
    </row>
    <row r="138" spans="1:15" x14ac:dyDescent="0.25">
      <c r="A138" s="701"/>
      <c r="B138" s="707" t="s">
        <v>684</v>
      </c>
      <c r="C138" s="701"/>
      <c r="D138" s="701"/>
      <c r="E138" s="701"/>
      <c r="F138" s="872">
        <v>8.6400000000000005E-2</v>
      </c>
      <c r="G138" s="701"/>
      <c r="H138" s="701"/>
      <c r="I138" s="701"/>
      <c r="J138" s="872">
        <v>9.1700000000000004E-2</v>
      </c>
      <c r="K138" s="701"/>
      <c r="L138" s="701"/>
      <c r="M138" s="701"/>
      <c r="N138" s="701"/>
      <c r="O138" s="701"/>
    </row>
    <row r="139" spans="1:15" x14ac:dyDescent="0.25">
      <c r="A139" s="701"/>
      <c r="B139" s="707"/>
      <c r="C139" s="701"/>
      <c r="D139" s="701"/>
      <c r="E139" s="701"/>
      <c r="F139" s="873"/>
      <c r="G139" s="701"/>
      <c r="H139" s="701"/>
      <c r="I139" s="701"/>
      <c r="J139" s="873"/>
      <c r="K139" s="701"/>
      <c r="L139" s="701"/>
      <c r="M139" s="701"/>
      <c r="N139" s="701"/>
      <c r="O139" s="701"/>
    </row>
    <row r="141" spans="1:15" ht="15.75" x14ac:dyDescent="0.25">
      <c r="A141" s="701"/>
      <c r="B141" s="702" t="s">
        <v>634</v>
      </c>
      <c r="C141" s="701"/>
      <c r="D141" s="1335" t="s">
        <v>635</v>
      </c>
      <c r="E141" s="1335"/>
      <c r="F141" s="1335"/>
      <c r="G141" s="1335"/>
      <c r="H141" s="1335"/>
      <c r="I141" s="1335"/>
      <c r="J141" s="1335"/>
      <c r="K141" s="1335"/>
      <c r="L141" s="1335"/>
      <c r="M141" s="1335"/>
      <c r="N141" s="1335"/>
      <c r="O141" s="1335"/>
    </row>
    <row r="142" spans="1:15" ht="15.75" x14ac:dyDescent="0.25">
      <c r="A142" s="701"/>
      <c r="B142" s="703"/>
      <c r="C142" s="701"/>
      <c r="D142" s="704"/>
      <c r="E142" s="704"/>
      <c r="F142" s="704"/>
      <c r="G142" s="704"/>
      <c r="H142" s="704"/>
      <c r="I142" s="704"/>
      <c r="J142" s="704"/>
      <c r="K142" s="704"/>
      <c r="L142" s="704"/>
      <c r="M142" s="704"/>
      <c r="N142" s="704"/>
      <c r="O142" s="704"/>
    </row>
    <row r="143" spans="1:15" ht="15.75" x14ac:dyDescent="0.25">
      <c r="A143" s="701"/>
      <c r="B143" s="702" t="s">
        <v>636</v>
      </c>
      <c r="C143" s="701"/>
      <c r="D143" s="705" t="s">
        <v>637</v>
      </c>
      <c r="E143" s="704"/>
      <c r="F143" s="704"/>
      <c r="G143" s="704"/>
      <c r="H143" s="704"/>
      <c r="I143" s="704"/>
      <c r="J143" s="704"/>
      <c r="K143" s="704"/>
      <c r="L143" s="704"/>
      <c r="M143" s="704"/>
      <c r="N143" s="704"/>
      <c r="O143" s="704"/>
    </row>
    <row r="144" spans="1:15" ht="15.75" x14ac:dyDescent="0.25">
      <c r="A144" s="701"/>
      <c r="B144" s="703"/>
      <c r="C144" s="701"/>
      <c r="D144" s="704"/>
      <c r="E144" s="704"/>
      <c r="F144" s="704"/>
      <c r="G144" s="704"/>
      <c r="H144" s="704"/>
      <c r="I144" s="704"/>
      <c r="J144" s="704"/>
      <c r="K144" s="704"/>
      <c r="L144" s="704"/>
      <c r="M144" s="704"/>
      <c r="N144" s="704"/>
      <c r="O144" s="704"/>
    </row>
    <row r="145" spans="1:15" x14ac:dyDescent="0.25">
      <c r="A145" s="701"/>
      <c r="B145" s="706"/>
      <c r="C145" s="701"/>
      <c r="D145" s="707" t="s">
        <v>638</v>
      </c>
      <c r="E145" s="707"/>
      <c r="F145" s="708">
        <v>1500</v>
      </c>
      <c r="G145" s="707" t="s">
        <v>639</v>
      </c>
      <c r="H145" s="701"/>
      <c r="I145" s="701"/>
      <c r="J145" s="701"/>
      <c r="K145" s="701"/>
      <c r="L145" s="701"/>
      <c r="M145" s="701"/>
      <c r="N145" s="701"/>
      <c r="O145" s="701"/>
    </row>
    <row r="146" spans="1:15" x14ac:dyDescent="0.25">
      <c r="A146" s="701"/>
      <c r="B146" s="706"/>
      <c r="C146" s="701"/>
      <c r="D146" s="701"/>
      <c r="E146" s="701"/>
      <c r="F146" s="701"/>
      <c r="G146" s="701"/>
      <c r="H146" s="701"/>
      <c r="I146" s="701"/>
      <c r="J146" s="701"/>
      <c r="K146" s="701"/>
      <c r="L146" s="701"/>
      <c r="M146" s="701"/>
      <c r="N146" s="701"/>
      <c r="O146" s="701"/>
    </row>
    <row r="147" spans="1:15" x14ac:dyDescent="0.25">
      <c r="A147" s="701"/>
      <c r="B147" s="706"/>
      <c r="C147" s="701"/>
      <c r="D147" s="709"/>
      <c r="E147" s="709"/>
      <c r="F147" s="1336" t="s">
        <v>640</v>
      </c>
      <c r="G147" s="1337"/>
      <c r="H147" s="1338"/>
      <c r="I147" s="701"/>
      <c r="J147" s="1336" t="s">
        <v>641</v>
      </c>
      <c r="K147" s="1337"/>
      <c r="L147" s="1338"/>
      <c r="M147" s="701"/>
      <c r="N147" s="1336" t="s">
        <v>642</v>
      </c>
      <c r="O147" s="1338"/>
    </row>
    <row r="148" spans="1:15" x14ac:dyDescent="0.25">
      <c r="A148" s="701"/>
      <c r="B148" s="706"/>
      <c r="C148" s="701"/>
      <c r="D148" s="1324" t="s">
        <v>643</v>
      </c>
      <c r="E148" s="710"/>
      <c r="F148" s="711" t="s">
        <v>644</v>
      </c>
      <c r="G148" s="711" t="s">
        <v>645</v>
      </c>
      <c r="H148" s="712" t="s">
        <v>646</v>
      </c>
      <c r="I148" s="701"/>
      <c r="J148" s="711" t="s">
        <v>644</v>
      </c>
      <c r="K148" s="713" t="s">
        <v>645</v>
      </c>
      <c r="L148" s="712" t="s">
        <v>646</v>
      </c>
      <c r="M148" s="701"/>
      <c r="N148" s="1326" t="s">
        <v>647</v>
      </c>
      <c r="O148" s="1328" t="s">
        <v>648</v>
      </c>
    </row>
    <row r="149" spans="1:15" x14ac:dyDescent="0.25">
      <c r="A149" s="701"/>
      <c r="B149" s="706"/>
      <c r="C149" s="701"/>
      <c r="D149" s="1325"/>
      <c r="E149" s="710"/>
      <c r="F149" s="714" t="s">
        <v>456</v>
      </c>
      <c r="G149" s="714"/>
      <c r="H149" s="715" t="s">
        <v>456</v>
      </c>
      <c r="I149" s="701"/>
      <c r="J149" s="714" t="s">
        <v>456</v>
      </c>
      <c r="K149" s="715"/>
      <c r="L149" s="715" t="s">
        <v>456</v>
      </c>
      <c r="M149" s="701"/>
      <c r="N149" s="1327"/>
      <c r="O149" s="1329"/>
    </row>
    <row r="150" spans="1:15" x14ac:dyDescent="0.25">
      <c r="A150" s="701"/>
      <c r="B150" s="716" t="s">
        <v>622</v>
      </c>
      <c r="C150" s="716"/>
      <c r="D150" s="717" t="s">
        <v>649</v>
      </c>
      <c r="E150" s="718"/>
      <c r="F150" s="719">
        <v>23.16</v>
      </c>
      <c r="G150" s="720">
        <v>1</v>
      </c>
      <c r="H150" s="721">
        <v>23.16</v>
      </c>
      <c r="I150" s="722"/>
      <c r="J150" s="723">
        <v>24.03</v>
      </c>
      <c r="K150" s="724">
        <v>1</v>
      </c>
      <c r="L150" s="721">
        <v>24.03</v>
      </c>
      <c r="M150" s="722"/>
      <c r="N150" s="725">
        <v>0.87000000000000099</v>
      </c>
      <c r="O150" s="726">
        <v>3.7564766839378282E-2</v>
      </c>
    </row>
    <row r="151" spans="1:15" x14ac:dyDescent="0.25">
      <c r="A151" s="701"/>
      <c r="B151" s="716" t="s">
        <v>650</v>
      </c>
      <c r="C151" s="716"/>
      <c r="D151" s="717"/>
      <c r="E151" s="718"/>
      <c r="F151" s="719"/>
      <c r="G151" s="720">
        <v>1</v>
      </c>
      <c r="H151" s="721">
        <v>0</v>
      </c>
      <c r="I151" s="722"/>
      <c r="J151" s="723"/>
      <c r="K151" s="724">
        <v>1</v>
      </c>
      <c r="L151" s="721">
        <v>0</v>
      </c>
      <c r="M151" s="722"/>
      <c r="N151" s="725">
        <v>0</v>
      </c>
      <c r="O151" s="726" t="s">
        <v>301</v>
      </c>
    </row>
    <row r="152" spans="1:15" x14ac:dyDescent="0.25">
      <c r="A152" s="701"/>
      <c r="B152" s="727"/>
      <c r="C152" s="716"/>
      <c r="D152" s="717"/>
      <c r="E152" s="718"/>
      <c r="F152" s="719"/>
      <c r="G152" s="720">
        <v>1</v>
      </c>
      <c r="H152" s="721">
        <v>0</v>
      </c>
      <c r="I152" s="722"/>
      <c r="J152" s="723"/>
      <c r="K152" s="724">
        <v>1</v>
      </c>
      <c r="L152" s="721">
        <v>0</v>
      </c>
      <c r="M152" s="722"/>
      <c r="N152" s="725">
        <v>0</v>
      </c>
      <c r="O152" s="726" t="s">
        <v>301</v>
      </c>
    </row>
    <row r="153" spans="1:15" x14ac:dyDescent="0.25">
      <c r="A153" s="701"/>
      <c r="B153" s="727"/>
      <c r="C153" s="716"/>
      <c r="D153" s="717"/>
      <c r="E153" s="718"/>
      <c r="F153" s="719"/>
      <c r="G153" s="720">
        <v>1</v>
      </c>
      <c r="H153" s="721">
        <v>0</v>
      </c>
      <c r="I153" s="722"/>
      <c r="J153" s="723"/>
      <c r="K153" s="724">
        <v>1</v>
      </c>
      <c r="L153" s="721">
        <v>0</v>
      </c>
      <c r="M153" s="722"/>
      <c r="N153" s="725">
        <v>0</v>
      </c>
      <c r="O153" s="726" t="s">
        <v>301</v>
      </c>
    </row>
    <row r="154" spans="1:15" x14ac:dyDescent="0.25">
      <c r="A154" s="701"/>
      <c r="B154" s="727"/>
      <c r="C154" s="716"/>
      <c r="D154" s="717"/>
      <c r="E154" s="718"/>
      <c r="F154" s="719"/>
      <c r="G154" s="720">
        <v>1</v>
      </c>
      <c r="H154" s="721">
        <v>0</v>
      </c>
      <c r="I154" s="722"/>
      <c r="J154" s="723"/>
      <c r="K154" s="724">
        <v>1</v>
      </c>
      <c r="L154" s="721">
        <v>0</v>
      </c>
      <c r="M154" s="722"/>
      <c r="N154" s="725">
        <v>0</v>
      </c>
      <c r="O154" s="726" t="s">
        <v>301</v>
      </c>
    </row>
    <row r="155" spans="1:15" x14ac:dyDescent="0.25">
      <c r="A155" s="701"/>
      <c r="B155" s="727"/>
      <c r="C155" s="716"/>
      <c r="D155" s="717"/>
      <c r="E155" s="718"/>
      <c r="F155" s="719"/>
      <c r="G155" s="720">
        <v>1</v>
      </c>
      <c r="H155" s="721">
        <v>0</v>
      </c>
      <c r="I155" s="722"/>
      <c r="J155" s="723"/>
      <c r="K155" s="724">
        <v>1</v>
      </c>
      <c r="L155" s="721">
        <v>0</v>
      </c>
      <c r="M155" s="722"/>
      <c r="N155" s="725">
        <v>0</v>
      </c>
      <c r="O155" s="726" t="s">
        <v>301</v>
      </c>
    </row>
    <row r="156" spans="1:15" x14ac:dyDescent="0.25">
      <c r="A156" s="701"/>
      <c r="B156" s="716" t="s">
        <v>651</v>
      </c>
      <c r="C156" s="716"/>
      <c r="D156" s="717" t="s">
        <v>652</v>
      </c>
      <c r="E156" s="718"/>
      <c r="F156" s="719">
        <v>3.2500000000000001E-2</v>
      </c>
      <c r="G156" s="720">
        <v>1500</v>
      </c>
      <c r="H156" s="721">
        <v>48.75</v>
      </c>
      <c r="I156" s="722"/>
      <c r="J156" s="723">
        <v>3.3700000000000001E-2</v>
      </c>
      <c r="K156" s="720">
        <v>1500</v>
      </c>
      <c r="L156" s="721">
        <v>50.550000000000004</v>
      </c>
      <c r="M156" s="722"/>
      <c r="N156" s="725">
        <v>1.8000000000000043</v>
      </c>
      <c r="O156" s="726">
        <v>3.692307692307701E-2</v>
      </c>
    </row>
    <row r="157" spans="1:15" x14ac:dyDescent="0.25">
      <c r="A157" s="701"/>
      <c r="B157" s="716" t="s">
        <v>653</v>
      </c>
      <c r="C157" s="716"/>
      <c r="D157" s="717"/>
      <c r="E157" s="718"/>
      <c r="F157" s="719"/>
      <c r="G157" s="720">
        <v>1500</v>
      </c>
      <c r="H157" s="721">
        <v>0</v>
      </c>
      <c r="I157" s="722"/>
      <c r="J157" s="723"/>
      <c r="K157" s="720">
        <v>1500</v>
      </c>
      <c r="L157" s="721">
        <v>0</v>
      </c>
      <c r="M157" s="722"/>
      <c r="N157" s="725">
        <v>0</v>
      </c>
      <c r="O157" s="726" t="s">
        <v>301</v>
      </c>
    </row>
    <row r="158" spans="1:15" ht="45" x14ac:dyDescent="0.25">
      <c r="A158" s="701"/>
      <c r="B158" s="728" t="s">
        <v>654</v>
      </c>
      <c r="C158" s="716"/>
      <c r="D158" s="729" t="s">
        <v>652</v>
      </c>
      <c r="E158" s="718"/>
      <c r="F158" s="723">
        <v>0</v>
      </c>
      <c r="G158" s="720">
        <v>1500</v>
      </c>
      <c r="H158" s="721">
        <v>0</v>
      </c>
      <c r="I158" s="722"/>
      <c r="J158" s="723">
        <v>2.0000000000000001E-4</v>
      </c>
      <c r="K158" s="720">
        <v>1500</v>
      </c>
      <c r="L158" s="721">
        <v>0.3</v>
      </c>
      <c r="M158" s="722"/>
      <c r="N158" s="725">
        <v>0.3</v>
      </c>
      <c r="O158" s="726" t="s">
        <v>301</v>
      </c>
    </row>
    <row r="159" spans="1:15" ht="30" x14ac:dyDescent="0.25">
      <c r="A159" s="701"/>
      <c r="B159" s="730" t="s">
        <v>655</v>
      </c>
      <c r="C159" s="716"/>
      <c r="D159" s="729" t="s">
        <v>652</v>
      </c>
      <c r="E159" s="718"/>
      <c r="F159" s="723">
        <v>4.0000000000000002E-4</v>
      </c>
      <c r="G159" s="720">
        <v>1500</v>
      </c>
      <c r="H159" s="721">
        <v>0.6</v>
      </c>
      <c r="I159" s="722"/>
      <c r="J159" s="723">
        <v>0</v>
      </c>
      <c r="K159" s="720">
        <v>1500</v>
      </c>
      <c r="L159" s="721">
        <v>0</v>
      </c>
      <c r="M159" s="722"/>
      <c r="N159" s="725">
        <v>-0.6</v>
      </c>
      <c r="O159" s="726">
        <v>-1</v>
      </c>
    </row>
    <row r="160" spans="1:15" ht="30" x14ac:dyDescent="0.25">
      <c r="A160" s="701"/>
      <c r="B160" s="730" t="s">
        <v>656</v>
      </c>
      <c r="C160" s="716"/>
      <c r="D160" s="729" t="s">
        <v>652</v>
      </c>
      <c r="E160" s="718"/>
      <c r="F160" s="723">
        <v>-1E-4</v>
      </c>
      <c r="G160" s="720">
        <v>1500</v>
      </c>
      <c r="H160" s="721">
        <v>-0.15</v>
      </c>
      <c r="I160" s="722"/>
      <c r="J160" s="723">
        <v>0</v>
      </c>
      <c r="K160" s="720">
        <v>1500</v>
      </c>
      <c r="L160" s="721">
        <v>0</v>
      </c>
      <c r="M160" s="722"/>
      <c r="N160" s="725">
        <v>0.15</v>
      </c>
      <c r="O160" s="726">
        <v>-1</v>
      </c>
    </row>
    <row r="161" spans="1:15" ht="45" x14ac:dyDescent="0.25">
      <c r="A161" s="701"/>
      <c r="B161" s="730" t="s">
        <v>657</v>
      </c>
      <c r="C161" s="716"/>
      <c r="D161" s="729" t="s">
        <v>652</v>
      </c>
      <c r="E161" s="718"/>
      <c r="F161" s="723">
        <v>0</v>
      </c>
      <c r="G161" s="720">
        <v>1500</v>
      </c>
      <c r="H161" s="721">
        <v>0</v>
      </c>
      <c r="I161" s="722"/>
      <c r="J161" s="723">
        <v>-1.9E-3</v>
      </c>
      <c r="K161" s="720">
        <v>1500</v>
      </c>
      <c r="L161" s="721">
        <v>-2.85</v>
      </c>
      <c r="M161" s="722"/>
      <c r="N161" s="725">
        <v>-2.85</v>
      </c>
      <c r="O161" s="726" t="s">
        <v>301</v>
      </c>
    </row>
    <row r="162" spans="1:15" x14ac:dyDescent="0.25">
      <c r="A162" s="701"/>
      <c r="B162" s="731"/>
      <c r="C162" s="716"/>
      <c r="D162" s="717"/>
      <c r="E162" s="718"/>
      <c r="F162" s="719"/>
      <c r="G162" s="720">
        <v>1500</v>
      </c>
      <c r="H162" s="721">
        <v>0</v>
      </c>
      <c r="I162" s="722"/>
      <c r="J162" s="723"/>
      <c r="K162" s="720">
        <v>1500</v>
      </c>
      <c r="L162" s="721">
        <v>0</v>
      </c>
      <c r="M162" s="722"/>
      <c r="N162" s="725">
        <v>0</v>
      </c>
      <c r="O162" s="726" t="s">
        <v>301</v>
      </c>
    </row>
    <row r="163" spans="1:15" x14ac:dyDescent="0.25">
      <c r="A163" s="701"/>
      <c r="B163" s="731"/>
      <c r="C163" s="716"/>
      <c r="D163" s="717"/>
      <c r="E163" s="718"/>
      <c r="F163" s="719"/>
      <c r="G163" s="720">
        <v>1500</v>
      </c>
      <c r="H163" s="721">
        <v>0</v>
      </c>
      <c r="I163" s="722"/>
      <c r="J163" s="723"/>
      <c r="K163" s="720">
        <v>1500</v>
      </c>
      <c r="L163" s="721">
        <v>0</v>
      </c>
      <c r="M163" s="722"/>
      <c r="N163" s="725">
        <v>0</v>
      </c>
      <c r="O163" s="726" t="s">
        <v>301</v>
      </c>
    </row>
    <row r="164" spans="1:15" x14ac:dyDescent="0.25">
      <c r="A164" s="701"/>
      <c r="B164" s="731"/>
      <c r="C164" s="716"/>
      <c r="D164" s="717"/>
      <c r="E164" s="718"/>
      <c r="F164" s="719"/>
      <c r="G164" s="720">
        <v>1500</v>
      </c>
      <c r="H164" s="721">
        <v>0</v>
      </c>
      <c r="I164" s="722"/>
      <c r="J164" s="723"/>
      <c r="K164" s="720">
        <v>1500</v>
      </c>
      <c r="L164" s="721">
        <v>0</v>
      </c>
      <c r="M164" s="722"/>
      <c r="N164" s="725">
        <v>0</v>
      </c>
      <c r="O164" s="726" t="s">
        <v>301</v>
      </c>
    </row>
    <row r="165" spans="1:15" x14ac:dyDescent="0.25">
      <c r="A165" s="701"/>
      <c r="B165" s="731"/>
      <c r="C165" s="716"/>
      <c r="D165" s="717"/>
      <c r="E165" s="718"/>
      <c r="F165" s="719"/>
      <c r="G165" s="720">
        <v>1500</v>
      </c>
      <c r="H165" s="721">
        <v>0</v>
      </c>
      <c r="I165" s="722"/>
      <c r="J165" s="723"/>
      <c r="K165" s="720">
        <v>1500</v>
      </c>
      <c r="L165" s="721">
        <v>0</v>
      </c>
      <c r="M165" s="722"/>
      <c r="N165" s="725">
        <v>0</v>
      </c>
      <c r="O165" s="726" t="s">
        <v>301</v>
      </c>
    </row>
    <row r="166" spans="1:15" x14ac:dyDescent="0.25">
      <c r="A166" s="732"/>
      <c r="B166" s="733" t="s">
        <v>658</v>
      </c>
      <c r="C166" s="734"/>
      <c r="D166" s="735"/>
      <c r="E166" s="734"/>
      <c r="F166" s="736"/>
      <c r="G166" s="737"/>
      <c r="H166" s="738">
        <v>72.359999999999985</v>
      </c>
      <c r="I166" s="739"/>
      <c r="J166" s="740"/>
      <c r="K166" s="741"/>
      <c r="L166" s="738">
        <v>72.030000000000015</v>
      </c>
      <c r="M166" s="739"/>
      <c r="N166" s="742">
        <v>-0.32999999999996987</v>
      </c>
      <c r="O166" s="743">
        <v>-4.5605306799332496E-3</v>
      </c>
    </row>
    <row r="167" spans="1:15" ht="38.25" x14ac:dyDescent="0.25">
      <c r="A167" s="701"/>
      <c r="B167" s="744" t="s">
        <v>659</v>
      </c>
      <c r="C167" s="716"/>
      <c r="D167" s="729" t="s">
        <v>652</v>
      </c>
      <c r="E167" s="718"/>
      <c r="F167" s="723">
        <v>0</v>
      </c>
      <c r="G167" s="720">
        <v>1500</v>
      </c>
      <c r="H167" s="721">
        <v>0</v>
      </c>
      <c r="I167" s="722"/>
      <c r="J167" s="723">
        <v>-1.29E-2</v>
      </c>
      <c r="K167" s="720">
        <v>1500</v>
      </c>
      <c r="L167" s="721">
        <v>-19.350000000000001</v>
      </c>
      <c r="M167" s="722"/>
      <c r="N167" s="725">
        <v>-19.350000000000001</v>
      </c>
      <c r="O167" s="726" t="s">
        <v>301</v>
      </c>
    </row>
    <row r="168" spans="1:15" ht="38.25" x14ac:dyDescent="0.25">
      <c r="A168" s="701"/>
      <c r="B168" s="744" t="s">
        <v>660</v>
      </c>
      <c r="C168" s="716"/>
      <c r="D168" s="729" t="s">
        <v>652</v>
      </c>
      <c r="E168" s="718"/>
      <c r="F168" s="723">
        <v>0</v>
      </c>
      <c r="G168" s="720">
        <v>1500</v>
      </c>
      <c r="H168" s="721">
        <v>0</v>
      </c>
      <c r="I168" s="745"/>
      <c r="J168" s="723">
        <v>0</v>
      </c>
      <c r="K168" s="720">
        <v>1500</v>
      </c>
      <c r="L168" s="721">
        <v>0</v>
      </c>
      <c r="M168" s="746"/>
      <c r="N168" s="725">
        <v>0</v>
      </c>
      <c r="O168" s="726" t="s">
        <v>301</v>
      </c>
    </row>
    <row r="169" spans="1:15" x14ac:dyDescent="0.25">
      <c r="A169" s="701"/>
      <c r="B169" s="744"/>
      <c r="C169" s="716"/>
      <c r="D169" s="717"/>
      <c r="E169" s="718"/>
      <c r="F169" s="719"/>
      <c r="G169" s="720">
        <v>1500</v>
      </c>
      <c r="H169" s="721">
        <v>0</v>
      </c>
      <c r="I169" s="745"/>
      <c r="J169" s="723"/>
      <c r="K169" s="720">
        <v>1500</v>
      </c>
      <c r="L169" s="721">
        <v>0</v>
      </c>
      <c r="M169" s="746"/>
      <c r="N169" s="725">
        <v>0</v>
      </c>
      <c r="O169" s="726" t="s">
        <v>301</v>
      </c>
    </row>
    <row r="170" spans="1:15" x14ac:dyDescent="0.25">
      <c r="A170" s="701"/>
      <c r="B170" s="744"/>
      <c r="C170" s="716"/>
      <c r="D170" s="717"/>
      <c r="E170" s="718"/>
      <c r="F170" s="719"/>
      <c r="G170" s="720">
        <v>1500</v>
      </c>
      <c r="H170" s="721">
        <v>0</v>
      </c>
      <c r="I170" s="745"/>
      <c r="J170" s="723"/>
      <c r="K170" s="720">
        <v>1500</v>
      </c>
      <c r="L170" s="721">
        <v>0</v>
      </c>
      <c r="M170" s="746"/>
      <c r="N170" s="725">
        <v>0</v>
      </c>
      <c r="O170" s="726" t="s">
        <v>301</v>
      </c>
    </row>
    <row r="171" spans="1:15" x14ac:dyDescent="0.25">
      <c r="A171" s="701"/>
      <c r="B171" s="747" t="s">
        <v>661</v>
      </c>
      <c r="C171" s="716"/>
      <c r="D171" s="717"/>
      <c r="E171" s="718"/>
      <c r="F171" s="719"/>
      <c r="G171" s="720">
        <v>1500</v>
      </c>
      <c r="H171" s="721">
        <v>0</v>
      </c>
      <c r="I171" s="722"/>
      <c r="J171" s="723"/>
      <c r="K171" s="720">
        <v>1500</v>
      </c>
      <c r="L171" s="721">
        <v>0</v>
      </c>
      <c r="M171" s="722"/>
      <c r="N171" s="725">
        <v>0</v>
      </c>
      <c r="O171" s="726" t="s">
        <v>301</v>
      </c>
    </row>
    <row r="172" spans="1:15" x14ac:dyDescent="0.25">
      <c r="A172" s="701"/>
      <c r="B172" s="747" t="s">
        <v>662</v>
      </c>
      <c r="C172" s="716"/>
      <c r="D172" s="717" t="s">
        <v>652</v>
      </c>
      <c r="E172" s="718"/>
      <c r="F172" s="748">
        <v>8.8919999999999999E-2</v>
      </c>
      <c r="G172" s="749">
        <v>129.60000000000014</v>
      </c>
      <c r="H172" s="721">
        <v>11.524032000000012</v>
      </c>
      <c r="I172" s="722"/>
      <c r="J172" s="750">
        <v>8.8919999999999999E-2</v>
      </c>
      <c r="K172" s="749">
        <v>137.54999999999973</v>
      </c>
      <c r="L172" s="721">
        <v>12.230945999999976</v>
      </c>
      <c r="M172" s="722"/>
      <c r="N172" s="725">
        <v>0.70691399999996385</v>
      </c>
      <c r="O172" s="726">
        <v>6.1342592592589389E-2</v>
      </c>
    </row>
    <row r="173" spans="1:15" x14ac:dyDescent="0.25">
      <c r="A173" s="701"/>
      <c r="B173" s="747" t="s">
        <v>663</v>
      </c>
      <c r="C173" s="716"/>
      <c r="D173" s="717" t="s">
        <v>649</v>
      </c>
      <c r="E173" s="718"/>
      <c r="F173" s="748">
        <v>0.79</v>
      </c>
      <c r="G173" s="720">
        <v>1</v>
      </c>
      <c r="H173" s="721">
        <v>0.79</v>
      </c>
      <c r="I173" s="722"/>
      <c r="J173" s="748">
        <v>0.79</v>
      </c>
      <c r="K173" s="720">
        <v>1</v>
      </c>
      <c r="L173" s="721">
        <v>0.79</v>
      </c>
      <c r="M173" s="722"/>
      <c r="N173" s="725">
        <v>0</v>
      </c>
      <c r="O173" s="726"/>
    </row>
    <row r="174" spans="1:15" ht="25.5" x14ac:dyDescent="0.25">
      <c r="A174" s="701"/>
      <c r="B174" s="751" t="s">
        <v>664</v>
      </c>
      <c r="C174" s="752"/>
      <c r="D174" s="752"/>
      <c r="E174" s="752"/>
      <c r="F174" s="753"/>
      <c r="G174" s="754"/>
      <c r="H174" s="755">
        <v>84.674031999999997</v>
      </c>
      <c r="I174" s="739"/>
      <c r="J174" s="754"/>
      <c r="K174" s="756"/>
      <c r="L174" s="755">
        <v>65.700945999999988</v>
      </c>
      <c r="M174" s="739"/>
      <c r="N174" s="742">
        <v>-18.973086000000009</v>
      </c>
      <c r="O174" s="743">
        <v>-0.22407207442300622</v>
      </c>
    </row>
    <row r="175" spans="1:15" x14ac:dyDescent="0.25">
      <c r="A175" s="701"/>
      <c r="B175" s="722" t="s">
        <v>665</v>
      </c>
      <c r="C175" s="722"/>
      <c r="D175" s="729" t="s">
        <v>652</v>
      </c>
      <c r="E175" s="757"/>
      <c r="F175" s="723">
        <v>7.0000000000000001E-3</v>
      </c>
      <c r="G175" s="758">
        <v>1629.6000000000001</v>
      </c>
      <c r="H175" s="721">
        <v>11.407200000000001</v>
      </c>
      <c r="I175" s="722"/>
      <c r="J175" s="723">
        <v>7.1999999999999998E-3</v>
      </c>
      <c r="K175" s="759">
        <v>1637.5499999999997</v>
      </c>
      <c r="L175" s="721">
        <v>11.790359999999998</v>
      </c>
      <c r="M175" s="722"/>
      <c r="N175" s="725">
        <v>0.38315999999999661</v>
      </c>
      <c r="O175" s="726">
        <v>3.3589312013464878E-2</v>
      </c>
    </row>
    <row r="176" spans="1:15" ht="30" x14ac:dyDescent="0.25">
      <c r="A176" s="701"/>
      <c r="B176" s="760" t="s">
        <v>666</v>
      </c>
      <c r="C176" s="722"/>
      <c r="D176" s="729" t="s">
        <v>652</v>
      </c>
      <c r="E176" s="757"/>
      <c r="F176" s="723">
        <v>5.1000000000000004E-3</v>
      </c>
      <c r="G176" s="758">
        <v>1629.6000000000001</v>
      </c>
      <c r="H176" s="721">
        <v>8.3109600000000015</v>
      </c>
      <c r="I176" s="722"/>
      <c r="J176" s="723">
        <v>5.1999999999999998E-3</v>
      </c>
      <c r="K176" s="759">
        <v>1637.5499999999997</v>
      </c>
      <c r="L176" s="721">
        <v>8.5152599999999978</v>
      </c>
      <c r="M176" s="722"/>
      <c r="N176" s="725">
        <v>0.20429999999999637</v>
      </c>
      <c r="O176" s="726">
        <v>2.4581997747552188E-2</v>
      </c>
    </row>
    <row r="177" spans="1:15" ht="25.5" x14ac:dyDescent="0.25">
      <c r="A177" s="701"/>
      <c r="B177" s="751" t="s">
        <v>667</v>
      </c>
      <c r="C177" s="734"/>
      <c r="D177" s="734"/>
      <c r="E177" s="734"/>
      <c r="F177" s="761"/>
      <c r="G177" s="754"/>
      <c r="H177" s="755">
        <v>104.39219199999999</v>
      </c>
      <c r="I177" s="762"/>
      <c r="J177" s="763"/>
      <c r="K177" s="764"/>
      <c r="L177" s="755">
        <v>86.006565999999978</v>
      </c>
      <c r="M177" s="762"/>
      <c r="N177" s="742">
        <v>-18.385626000000016</v>
      </c>
      <c r="O177" s="743">
        <v>-0.17612070067462532</v>
      </c>
    </row>
    <row r="178" spans="1:15" ht="30" x14ac:dyDescent="0.25">
      <c r="A178" s="701"/>
      <c r="B178" s="728" t="s">
        <v>668</v>
      </c>
      <c r="C178" s="716"/>
      <c r="D178" s="729" t="s">
        <v>652</v>
      </c>
      <c r="E178" s="718"/>
      <c r="F178" s="765">
        <v>4.4000000000000003E-3</v>
      </c>
      <c r="G178" s="758">
        <v>1629.6000000000001</v>
      </c>
      <c r="H178" s="766">
        <v>7.1702400000000006</v>
      </c>
      <c r="I178" s="722"/>
      <c r="J178" s="765">
        <v>4.4000000000000003E-3</v>
      </c>
      <c r="K178" s="759">
        <v>1637.5499999999997</v>
      </c>
      <c r="L178" s="766">
        <v>7.2052199999999988</v>
      </c>
      <c r="M178" s="722"/>
      <c r="N178" s="725">
        <v>3.4979999999998235E-2</v>
      </c>
      <c r="O178" s="767">
        <v>4.8784977908686786E-3</v>
      </c>
    </row>
    <row r="179" spans="1:15" ht="30" x14ac:dyDescent="0.25">
      <c r="A179" s="701"/>
      <c r="B179" s="728" t="s">
        <v>669</v>
      </c>
      <c r="C179" s="716"/>
      <c r="D179" s="729" t="s">
        <v>652</v>
      </c>
      <c r="E179" s="718"/>
      <c r="F179" s="765">
        <v>1.2999999999999999E-3</v>
      </c>
      <c r="G179" s="758">
        <v>1629.6000000000001</v>
      </c>
      <c r="H179" s="766">
        <v>2.1184799999999999</v>
      </c>
      <c r="I179" s="722"/>
      <c r="J179" s="765">
        <v>1.2999999999999999E-3</v>
      </c>
      <c r="K179" s="759">
        <v>1637.5499999999997</v>
      </c>
      <c r="L179" s="766">
        <v>2.1288149999999995</v>
      </c>
      <c r="M179" s="722"/>
      <c r="N179" s="725">
        <v>1.0334999999999539E-2</v>
      </c>
      <c r="O179" s="767">
        <v>4.8784977908687072E-3</v>
      </c>
    </row>
    <row r="180" spans="1:15" x14ac:dyDescent="0.25">
      <c r="A180" s="701"/>
      <c r="B180" s="716" t="s">
        <v>670</v>
      </c>
      <c r="C180" s="716"/>
      <c r="D180" s="717" t="s">
        <v>649</v>
      </c>
      <c r="E180" s="718"/>
      <c r="F180" s="768">
        <v>0.25</v>
      </c>
      <c r="G180" s="720">
        <v>1</v>
      </c>
      <c r="H180" s="766">
        <v>0.25</v>
      </c>
      <c r="I180" s="722"/>
      <c r="J180" s="765">
        <v>0.25</v>
      </c>
      <c r="K180" s="724">
        <v>1</v>
      </c>
      <c r="L180" s="766">
        <v>0.25</v>
      </c>
      <c r="M180" s="722"/>
      <c r="N180" s="725">
        <v>0</v>
      </c>
      <c r="O180" s="767">
        <v>0</v>
      </c>
    </row>
    <row r="181" spans="1:15" x14ac:dyDescent="0.25">
      <c r="A181" s="701"/>
      <c r="B181" s="716" t="s">
        <v>671</v>
      </c>
      <c r="C181" s="716"/>
      <c r="D181" s="717" t="s">
        <v>652</v>
      </c>
      <c r="E181" s="718"/>
      <c r="F181" s="768">
        <v>2E-3</v>
      </c>
      <c r="G181" s="769">
        <v>1500</v>
      </c>
      <c r="H181" s="766">
        <v>3</v>
      </c>
      <c r="I181" s="722"/>
      <c r="J181" s="765">
        <v>2E-3</v>
      </c>
      <c r="K181" s="770">
        <v>1500</v>
      </c>
      <c r="L181" s="766">
        <v>3</v>
      </c>
      <c r="M181" s="722"/>
      <c r="N181" s="725">
        <v>0</v>
      </c>
      <c r="O181" s="767">
        <v>0</v>
      </c>
    </row>
    <row r="182" spans="1:15" x14ac:dyDescent="0.25">
      <c r="A182" s="701"/>
      <c r="B182" s="747" t="s">
        <v>672</v>
      </c>
      <c r="C182" s="716"/>
      <c r="D182" s="717" t="s">
        <v>652</v>
      </c>
      <c r="E182" s="718"/>
      <c r="F182" s="771">
        <v>7.1999999999999995E-2</v>
      </c>
      <c r="G182" s="772">
        <v>960</v>
      </c>
      <c r="H182" s="766">
        <v>69.11999999999999</v>
      </c>
      <c r="I182" s="722"/>
      <c r="J182" s="768">
        <v>7.1999999999999995E-2</v>
      </c>
      <c r="K182" s="772">
        <v>960</v>
      </c>
      <c r="L182" s="766">
        <v>69.11999999999999</v>
      </c>
      <c r="M182" s="722"/>
      <c r="N182" s="725">
        <v>0</v>
      </c>
      <c r="O182" s="767">
        <v>0</v>
      </c>
    </row>
    <row r="183" spans="1:15" x14ac:dyDescent="0.25">
      <c r="A183" s="701"/>
      <c r="B183" s="747" t="s">
        <v>673</v>
      </c>
      <c r="C183" s="716"/>
      <c r="D183" s="717" t="s">
        <v>652</v>
      </c>
      <c r="E183" s="718"/>
      <c r="F183" s="771">
        <v>0.109</v>
      </c>
      <c r="G183" s="772">
        <v>270</v>
      </c>
      <c r="H183" s="766">
        <v>29.43</v>
      </c>
      <c r="I183" s="722"/>
      <c r="J183" s="768">
        <v>0.109</v>
      </c>
      <c r="K183" s="772">
        <v>270</v>
      </c>
      <c r="L183" s="766">
        <v>29.43</v>
      </c>
      <c r="M183" s="722"/>
      <c r="N183" s="725">
        <v>0</v>
      </c>
      <c r="O183" s="767">
        <v>0</v>
      </c>
    </row>
    <row r="184" spans="1:15" x14ac:dyDescent="0.25">
      <c r="A184" s="701"/>
      <c r="B184" s="706" t="s">
        <v>674</v>
      </c>
      <c r="C184" s="716"/>
      <c r="D184" s="717" t="s">
        <v>652</v>
      </c>
      <c r="E184" s="718"/>
      <c r="F184" s="771">
        <v>0.129</v>
      </c>
      <c r="G184" s="772">
        <v>270</v>
      </c>
      <c r="H184" s="766">
        <v>34.83</v>
      </c>
      <c r="I184" s="722"/>
      <c r="J184" s="768">
        <v>0.129</v>
      </c>
      <c r="K184" s="772">
        <v>270</v>
      </c>
      <c r="L184" s="766">
        <v>34.83</v>
      </c>
      <c r="M184" s="722"/>
      <c r="N184" s="725">
        <v>0</v>
      </c>
      <c r="O184" s="767">
        <v>0</v>
      </c>
    </row>
    <row r="185" spans="1:15" x14ac:dyDescent="0.25">
      <c r="A185" s="479"/>
      <c r="B185" s="773" t="s">
        <v>675</v>
      </c>
      <c r="C185" s="774"/>
      <c r="D185" s="775" t="s">
        <v>652</v>
      </c>
      <c r="E185" s="776"/>
      <c r="F185" s="771">
        <v>8.3000000000000004E-2</v>
      </c>
      <c r="G185" s="777">
        <v>600</v>
      </c>
      <c r="H185" s="766">
        <v>49.800000000000004</v>
      </c>
      <c r="I185" s="778"/>
      <c r="J185" s="768">
        <v>8.3000000000000004E-2</v>
      </c>
      <c r="K185" s="777">
        <v>600</v>
      </c>
      <c r="L185" s="766">
        <v>49.800000000000004</v>
      </c>
      <c r="M185" s="778"/>
      <c r="N185" s="779">
        <v>0</v>
      </c>
      <c r="O185" s="767">
        <v>0</v>
      </c>
    </row>
    <row r="186" spans="1:15" ht="15.75" thickBot="1" x14ac:dyDescent="0.3">
      <c r="A186" s="479"/>
      <c r="B186" s="773" t="s">
        <v>676</v>
      </c>
      <c r="C186" s="774"/>
      <c r="D186" s="775" t="s">
        <v>652</v>
      </c>
      <c r="E186" s="776"/>
      <c r="F186" s="771">
        <v>9.7000000000000003E-2</v>
      </c>
      <c r="G186" s="777">
        <v>900</v>
      </c>
      <c r="H186" s="766">
        <v>87.3</v>
      </c>
      <c r="I186" s="778"/>
      <c r="J186" s="768">
        <v>9.7000000000000003E-2</v>
      </c>
      <c r="K186" s="777">
        <v>900</v>
      </c>
      <c r="L186" s="766">
        <v>87.3</v>
      </c>
      <c r="M186" s="778"/>
      <c r="N186" s="779">
        <v>0</v>
      </c>
      <c r="O186" s="767">
        <v>0</v>
      </c>
    </row>
    <row r="187" spans="1:15" ht="15.75" thickBot="1" x14ac:dyDescent="0.3">
      <c r="A187" s="701"/>
      <c r="B187" s="780"/>
      <c r="C187" s="781"/>
      <c r="D187" s="782"/>
      <c r="E187" s="781"/>
      <c r="F187" s="783"/>
      <c r="G187" s="784"/>
      <c r="H187" s="785"/>
      <c r="I187" s="786"/>
      <c r="J187" s="783"/>
      <c r="K187" s="787"/>
      <c r="L187" s="785"/>
      <c r="M187" s="786"/>
      <c r="N187" s="788"/>
      <c r="O187" s="789"/>
    </row>
    <row r="188" spans="1:15" x14ac:dyDescent="0.25">
      <c r="A188" s="701"/>
      <c r="B188" s="790" t="s">
        <v>677</v>
      </c>
      <c r="C188" s="716"/>
      <c r="D188" s="716"/>
      <c r="E188" s="716"/>
      <c r="F188" s="791"/>
      <c r="G188" s="792"/>
      <c r="H188" s="793">
        <v>250.310912</v>
      </c>
      <c r="I188" s="794"/>
      <c r="J188" s="795"/>
      <c r="K188" s="795"/>
      <c r="L188" s="796">
        <v>231.97060099999993</v>
      </c>
      <c r="M188" s="797"/>
      <c r="N188" s="798">
        <v>-18.340311000000071</v>
      </c>
      <c r="O188" s="799">
        <v>-7.3270121759614185E-2</v>
      </c>
    </row>
    <row r="189" spans="1:15" x14ac:dyDescent="0.25">
      <c r="A189" s="701"/>
      <c r="B189" s="800" t="s">
        <v>678</v>
      </c>
      <c r="C189" s="716"/>
      <c r="D189" s="716"/>
      <c r="E189" s="716"/>
      <c r="F189" s="801">
        <v>0.13</v>
      </c>
      <c r="G189" s="802"/>
      <c r="H189" s="803">
        <v>32.540418559999999</v>
      </c>
      <c r="I189" s="804"/>
      <c r="J189" s="805">
        <v>0.13</v>
      </c>
      <c r="K189" s="804"/>
      <c r="L189" s="806">
        <v>30.156178129999994</v>
      </c>
      <c r="M189" s="807"/>
      <c r="N189" s="808">
        <v>-2.3842404300000055</v>
      </c>
      <c r="O189" s="809">
        <v>-7.3270121759614074E-2</v>
      </c>
    </row>
    <row r="190" spans="1:15" x14ac:dyDescent="0.25">
      <c r="A190" s="701"/>
      <c r="B190" s="810" t="s">
        <v>679</v>
      </c>
      <c r="C190" s="716"/>
      <c r="D190" s="716"/>
      <c r="E190" s="716"/>
      <c r="F190" s="811"/>
      <c r="G190" s="802"/>
      <c r="H190" s="803">
        <v>282.85133056000001</v>
      </c>
      <c r="I190" s="804"/>
      <c r="J190" s="804"/>
      <c r="K190" s="804"/>
      <c r="L190" s="806">
        <v>262.12677912999993</v>
      </c>
      <c r="M190" s="807"/>
      <c r="N190" s="808">
        <v>-20.724551430000076</v>
      </c>
      <c r="O190" s="809">
        <v>-7.3270121759614171E-2</v>
      </c>
    </row>
    <row r="191" spans="1:15" x14ac:dyDescent="0.25">
      <c r="A191" s="701"/>
      <c r="B191" s="1330" t="s">
        <v>680</v>
      </c>
      <c r="C191" s="1330"/>
      <c r="D191" s="1330"/>
      <c r="E191" s="716"/>
      <c r="F191" s="811"/>
      <c r="G191" s="802"/>
      <c r="H191" s="812">
        <v>-28.29</v>
      </c>
      <c r="I191" s="804"/>
      <c r="J191" s="804"/>
      <c r="K191" s="804"/>
      <c r="L191" s="813">
        <v>-26.21</v>
      </c>
      <c r="M191" s="807"/>
      <c r="N191" s="814">
        <v>2.0799999999999983</v>
      </c>
      <c r="O191" s="815">
        <v>-7.3524213503004532E-2</v>
      </c>
    </row>
    <row r="192" spans="1:15" ht="15.75" thickBot="1" x14ac:dyDescent="0.3">
      <c r="A192" s="701"/>
      <c r="B192" s="1331" t="s">
        <v>681</v>
      </c>
      <c r="C192" s="1331"/>
      <c r="D192" s="1331"/>
      <c r="E192" s="816"/>
      <c r="F192" s="817"/>
      <c r="G192" s="818"/>
      <c r="H192" s="819">
        <v>254.56133056000002</v>
      </c>
      <c r="I192" s="820"/>
      <c r="J192" s="820"/>
      <c r="K192" s="820"/>
      <c r="L192" s="821">
        <v>235.91677912999992</v>
      </c>
      <c r="M192" s="822"/>
      <c r="N192" s="823">
        <v>-18.644551430000092</v>
      </c>
      <c r="O192" s="824">
        <v>-7.3241883945941971E-2</v>
      </c>
    </row>
    <row r="193" spans="1:15" ht="15.75" thickBot="1" x14ac:dyDescent="0.3">
      <c r="A193" s="479"/>
      <c r="B193" s="825"/>
      <c r="C193" s="826"/>
      <c r="D193" s="827"/>
      <c r="E193" s="826"/>
      <c r="F193" s="783"/>
      <c r="G193" s="828"/>
      <c r="H193" s="785"/>
      <c r="I193" s="829"/>
      <c r="J193" s="783"/>
      <c r="K193" s="830"/>
      <c r="L193" s="785"/>
      <c r="M193" s="829"/>
      <c r="N193" s="831"/>
      <c r="O193" s="789"/>
    </row>
    <row r="194" spans="1:15" x14ac:dyDescent="0.25">
      <c r="A194" s="479"/>
      <c r="B194" s="832" t="s">
        <v>682</v>
      </c>
      <c r="C194" s="774"/>
      <c r="D194" s="774"/>
      <c r="E194" s="774"/>
      <c r="F194" s="833"/>
      <c r="G194" s="834"/>
      <c r="H194" s="835">
        <v>254.030912</v>
      </c>
      <c r="I194" s="836"/>
      <c r="J194" s="837"/>
      <c r="K194" s="837"/>
      <c r="L194" s="838">
        <v>235.69060099999999</v>
      </c>
      <c r="M194" s="839"/>
      <c r="N194" s="840">
        <v>-18.340311000000014</v>
      </c>
      <c r="O194" s="799">
        <v>-7.219716236738942E-2</v>
      </c>
    </row>
    <row r="195" spans="1:15" x14ac:dyDescent="0.25">
      <c r="A195" s="479"/>
      <c r="B195" s="841" t="s">
        <v>678</v>
      </c>
      <c r="C195" s="774"/>
      <c r="D195" s="774"/>
      <c r="E195" s="774"/>
      <c r="F195" s="842">
        <v>0.13</v>
      </c>
      <c r="G195" s="834"/>
      <c r="H195" s="843">
        <v>33.024018560000002</v>
      </c>
      <c r="I195" s="844"/>
      <c r="J195" s="845">
        <v>0.13</v>
      </c>
      <c r="K195" s="846"/>
      <c r="L195" s="847">
        <v>30.63977813</v>
      </c>
      <c r="M195" s="848"/>
      <c r="N195" s="849">
        <v>-2.384240430000002</v>
      </c>
      <c r="O195" s="809">
        <v>-7.219716236738942E-2</v>
      </c>
    </row>
    <row r="196" spans="1:15" x14ac:dyDescent="0.25">
      <c r="A196" s="479"/>
      <c r="B196" s="850" t="s">
        <v>679</v>
      </c>
      <c r="C196" s="774"/>
      <c r="D196" s="774"/>
      <c r="E196" s="774"/>
      <c r="F196" s="851"/>
      <c r="G196" s="852"/>
      <c r="H196" s="843">
        <v>287.05493056</v>
      </c>
      <c r="I196" s="844"/>
      <c r="J196" s="844"/>
      <c r="K196" s="844"/>
      <c r="L196" s="847">
        <v>266.33037912999998</v>
      </c>
      <c r="M196" s="848"/>
      <c r="N196" s="849">
        <v>-20.72455143000002</v>
      </c>
      <c r="O196" s="809">
        <v>-7.2197162367389434E-2</v>
      </c>
    </row>
    <row r="197" spans="1:15" x14ac:dyDescent="0.25">
      <c r="A197" s="479"/>
      <c r="B197" s="1332" t="s">
        <v>680</v>
      </c>
      <c r="C197" s="1332"/>
      <c r="D197" s="1332"/>
      <c r="E197" s="774"/>
      <c r="F197" s="851"/>
      <c r="G197" s="852"/>
      <c r="H197" s="853">
        <v>-28.71</v>
      </c>
      <c r="I197" s="844"/>
      <c r="J197" s="844"/>
      <c r="K197" s="844"/>
      <c r="L197" s="854">
        <v>-26.63</v>
      </c>
      <c r="M197" s="848"/>
      <c r="N197" s="855">
        <v>2.0800000000000018</v>
      </c>
      <c r="O197" s="815">
        <v>-7.2448624172762169E-2</v>
      </c>
    </row>
    <row r="198" spans="1:15" ht="15.75" thickBot="1" x14ac:dyDescent="0.3">
      <c r="A198" s="479"/>
      <c r="B198" s="1339" t="s">
        <v>683</v>
      </c>
      <c r="C198" s="1339"/>
      <c r="D198" s="1339"/>
      <c r="E198" s="856"/>
      <c r="F198" s="857"/>
      <c r="G198" s="858"/>
      <c r="H198" s="859">
        <v>258.34493056000002</v>
      </c>
      <c r="I198" s="860"/>
      <c r="J198" s="860"/>
      <c r="K198" s="860"/>
      <c r="L198" s="861">
        <v>239.70037912999999</v>
      </c>
      <c r="M198" s="862"/>
      <c r="N198" s="863">
        <v>-18.644551430000035</v>
      </c>
      <c r="O198" s="864">
        <v>-7.2169217292498339E-2</v>
      </c>
    </row>
    <row r="199" spans="1:15" ht="15.75" thickBot="1" x14ac:dyDescent="0.3">
      <c r="A199" s="479"/>
      <c r="B199" s="825"/>
      <c r="C199" s="826"/>
      <c r="D199" s="827"/>
      <c r="E199" s="826"/>
      <c r="F199" s="865"/>
      <c r="G199" s="866"/>
      <c r="H199" s="867"/>
      <c r="I199" s="868"/>
      <c r="J199" s="865"/>
      <c r="K199" s="828"/>
      <c r="L199" s="869"/>
      <c r="M199" s="829"/>
      <c r="N199" s="870"/>
      <c r="O199" s="789"/>
    </row>
    <row r="200" spans="1:15" x14ac:dyDescent="0.25">
      <c r="A200" s="701"/>
      <c r="B200" s="701"/>
      <c r="C200" s="701"/>
      <c r="D200" s="701"/>
      <c r="E200" s="701"/>
      <c r="F200" s="701"/>
      <c r="G200" s="701"/>
      <c r="H200" s="701"/>
      <c r="I200" s="701"/>
      <c r="J200" s="701"/>
      <c r="K200" s="701"/>
      <c r="L200" s="871"/>
      <c r="M200" s="701"/>
      <c r="N200" s="701"/>
      <c r="O200" s="701"/>
    </row>
    <row r="201" spans="1:15" x14ac:dyDescent="0.25">
      <c r="A201" s="701"/>
      <c r="B201" s="707" t="s">
        <v>684</v>
      </c>
      <c r="C201" s="701"/>
      <c r="D201" s="701"/>
      <c r="E201" s="701"/>
      <c r="F201" s="872">
        <v>8.6400000000000005E-2</v>
      </c>
      <c r="G201" s="701"/>
      <c r="H201" s="701"/>
      <c r="I201" s="701"/>
      <c r="J201" s="872">
        <v>9.1700000000000004E-2</v>
      </c>
      <c r="K201" s="701"/>
      <c r="L201" s="701"/>
      <c r="M201" s="701"/>
      <c r="N201" s="701"/>
      <c r="O201" s="701"/>
    </row>
    <row r="204" spans="1:15" ht="15.75" x14ac:dyDescent="0.25">
      <c r="A204" s="701"/>
      <c r="B204" s="702" t="s">
        <v>634</v>
      </c>
      <c r="C204" s="701"/>
      <c r="D204" s="1335" t="s">
        <v>635</v>
      </c>
      <c r="E204" s="1335"/>
      <c r="F204" s="1335"/>
      <c r="G204" s="1335"/>
      <c r="H204" s="1335"/>
      <c r="I204" s="1335"/>
      <c r="J204" s="1335"/>
      <c r="K204" s="1335"/>
      <c r="L204" s="1335"/>
      <c r="M204" s="1335"/>
      <c r="N204" s="1335"/>
      <c r="O204" s="1335"/>
    </row>
    <row r="205" spans="1:15" ht="15.75" x14ac:dyDescent="0.25">
      <c r="A205" s="701"/>
      <c r="B205" s="703"/>
      <c r="C205" s="701"/>
      <c r="D205" s="704"/>
      <c r="E205" s="704"/>
      <c r="F205" s="704"/>
      <c r="G205" s="704"/>
      <c r="H205" s="704"/>
      <c r="I205" s="704"/>
      <c r="J205" s="704"/>
      <c r="K205" s="704"/>
      <c r="L205" s="704"/>
      <c r="M205" s="704"/>
      <c r="N205" s="704"/>
      <c r="O205" s="704"/>
    </row>
    <row r="206" spans="1:15" ht="15.75" x14ac:dyDescent="0.25">
      <c r="A206" s="701"/>
      <c r="B206" s="702" t="s">
        <v>636</v>
      </c>
      <c r="C206" s="701"/>
      <c r="D206" s="705" t="s">
        <v>637</v>
      </c>
      <c r="E206" s="704"/>
      <c r="F206" s="704"/>
      <c r="G206" s="704"/>
      <c r="H206" s="704"/>
      <c r="I206" s="704"/>
      <c r="J206" s="704"/>
      <c r="K206" s="704"/>
      <c r="L206" s="704"/>
      <c r="M206" s="704"/>
      <c r="N206" s="704"/>
      <c r="O206" s="704"/>
    </row>
    <row r="207" spans="1:15" ht="15.75" x14ac:dyDescent="0.25">
      <c r="A207" s="701"/>
      <c r="B207" s="703"/>
      <c r="C207" s="701"/>
      <c r="D207" s="704"/>
      <c r="E207" s="704"/>
      <c r="F207" s="704"/>
      <c r="G207" s="704"/>
      <c r="H207" s="704"/>
      <c r="I207" s="704"/>
      <c r="J207" s="704"/>
      <c r="K207" s="704"/>
      <c r="L207" s="704"/>
      <c r="M207" s="704"/>
      <c r="N207" s="704"/>
      <c r="O207" s="704"/>
    </row>
    <row r="208" spans="1:15" x14ac:dyDescent="0.25">
      <c r="A208" s="701"/>
      <c r="B208" s="706"/>
      <c r="C208" s="701"/>
      <c r="D208" s="707" t="s">
        <v>638</v>
      </c>
      <c r="E208" s="707"/>
      <c r="F208" s="708">
        <v>2000</v>
      </c>
      <c r="G208" s="707" t="s">
        <v>639</v>
      </c>
      <c r="H208" s="701"/>
      <c r="I208" s="701"/>
      <c r="J208" s="701"/>
      <c r="K208" s="701"/>
      <c r="L208" s="701"/>
      <c r="M208" s="701"/>
      <c r="N208" s="701"/>
      <c r="O208" s="701"/>
    </row>
    <row r="209" spans="1:15" x14ac:dyDescent="0.25">
      <c r="A209" s="701"/>
      <c r="B209" s="706"/>
      <c r="C209" s="701"/>
      <c r="D209" s="701"/>
      <c r="E209" s="701"/>
      <c r="F209" s="701"/>
      <c r="G209" s="701"/>
      <c r="H209" s="701"/>
      <c r="I209" s="701"/>
      <c r="J209" s="701"/>
      <c r="K209" s="701"/>
      <c r="L209" s="701"/>
      <c r="M209" s="701"/>
      <c r="N209" s="701"/>
      <c r="O209" s="701"/>
    </row>
    <row r="210" spans="1:15" x14ac:dyDescent="0.25">
      <c r="A210" s="701"/>
      <c r="B210" s="706"/>
      <c r="C210" s="701"/>
      <c r="D210" s="709"/>
      <c r="E210" s="709"/>
      <c r="F210" s="1336" t="s">
        <v>640</v>
      </c>
      <c r="G210" s="1337"/>
      <c r="H210" s="1338"/>
      <c r="I210" s="701"/>
      <c r="J210" s="1336" t="s">
        <v>641</v>
      </c>
      <c r="K210" s="1337"/>
      <c r="L210" s="1338"/>
      <c r="M210" s="701"/>
      <c r="N210" s="1336" t="s">
        <v>642</v>
      </c>
      <c r="O210" s="1338"/>
    </row>
    <row r="211" spans="1:15" x14ac:dyDescent="0.25">
      <c r="A211" s="701"/>
      <c r="B211" s="706"/>
      <c r="C211" s="701"/>
      <c r="D211" s="1324" t="s">
        <v>643</v>
      </c>
      <c r="E211" s="710"/>
      <c r="F211" s="711" t="s">
        <v>644</v>
      </c>
      <c r="G211" s="711" t="s">
        <v>645</v>
      </c>
      <c r="H211" s="712" t="s">
        <v>646</v>
      </c>
      <c r="I211" s="701"/>
      <c r="J211" s="711" t="s">
        <v>644</v>
      </c>
      <c r="K211" s="713" t="s">
        <v>645</v>
      </c>
      <c r="L211" s="712" t="s">
        <v>646</v>
      </c>
      <c r="M211" s="701"/>
      <c r="N211" s="1326" t="s">
        <v>647</v>
      </c>
      <c r="O211" s="1328" t="s">
        <v>648</v>
      </c>
    </row>
    <row r="212" spans="1:15" x14ac:dyDescent="0.25">
      <c r="A212" s="701"/>
      <c r="B212" s="706"/>
      <c r="C212" s="701"/>
      <c r="D212" s="1325"/>
      <c r="E212" s="710"/>
      <c r="F212" s="714" t="s">
        <v>456</v>
      </c>
      <c r="G212" s="714"/>
      <c r="H212" s="715" t="s">
        <v>456</v>
      </c>
      <c r="I212" s="701"/>
      <c r="J212" s="714" t="s">
        <v>456</v>
      </c>
      <c r="K212" s="715"/>
      <c r="L212" s="715" t="s">
        <v>456</v>
      </c>
      <c r="M212" s="701"/>
      <c r="N212" s="1327"/>
      <c r="O212" s="1329"/>
    </row>
    <row r="213" spans="1:15" x14ac:dyDescent="0.25">
      <c r="A213" s="701"/>
      <c r="B213" s="716" t="s">
        <v>622</v>
      </c>
      <c r="C213" s="716"/>
      <c r="D213" s="717" t="s">
        <v>649</v>
      </c>
      <c r="E213" s="718"/>
      <c r="F213" s="719">
        <v>23.16</v>
      </c>
      <c r="G213" s="720">
        <v>1</v>
      </c>
      <c r="H213" s="721">
        <v>23.16</v>
      </c>
      <c r="I213" s="722"/>
      <c r="J213" s="723">
        <v>24.03</v>
      </c>
      <c r="K213" s="724">
        <v>1</v>
      </c>
      <c r="L213" s="721">
        <v>24.03</v>
      </c>
      <c r="M213" s="722"/>
      <c r="N213" s="725">
        <v>0.87000000000000099</v>
      </c>
      <c r="O213" s="726">
        <v>3.7564766839378282E-2</v>
      </c>
    </row>
    <row r="214" spans="1:15" x14ac:dyDescent="0.25">
      <c r="A214" s="701"/>
      <c r="B214" s="716" t="s">
        <v>650</v>
      </c>
      <c r="C214" s="716"/>
      <c r="D214" s="717"/>
      <c r="E214" s="718"/>
      <c r="F214" s="719"/>
      <c r="G214" s="720">
        <v>1</v>
      </c>
      <c r="H214" s="721">
        <v>0</v>
      </c>
      <c r="I214" s="722"/>
      <c r="J214" s="723"/>
      <c r="K214" s="724">
        <v>1</v>
      </c>
      <c r="L214" s="721">
        <v>0</v>
      </c>
      <c r="M214" s="722"/>
      <c r="N214" s="725">
        <v>0</v>
      </c>
      <c r="O214" s="726" t="s">
        <v>301</v>
      </c>
    </row>
    <row r="215" spans="1:15" x14ac:dyDescent="0.25">
      <c r="A215" s="701"/>
      <c r="B215" s="727"/>
      <c r="C215" s="716"/>
      <c r="D215" s="717"/>
      <c r="E215" s="718"/>
      <c r="F215" s="719"/>
      <c r="G215" s="720">
        <v>1</v>
      </c>
      <c r="H215" s="721">
        <v>0</v>
      </c>
      <c r="I215" s="722"/>
      <c r="J215" s="723"/>
      <c r="K215" s="724">
        <v>1</v>
      </c>
      <c r="L215" s="721">
        <v>0</v>
      </c>
      <c r="M215" s="722"/>
      <c r="N215" s="725">
        <v>0</v>
      </c>
      <c r="O215" s="726" t="s">
        <v>301</v>
      </c>
    </row>
    <row r="216" spans="1:15" x14ac:dyDescent="0.25">
      <c r="A216" s="701"/>
      <c r="B216" s="727"/>
      <c r="C216" s="716"/>
      <c r="D216" s="717"/>
      <c r="E216" s="718"/>
      <c r="F216" s="719"/>
      <c r="G216" s="720">
        <v>1</v>
      </c>
      <c r="H216" s="721">
        <v>0</v>
      </c>
      <c r="I216" s="722"/>
      <c r="J216" s="723"/>
      <c r="K216" s="724">
        <v>1</v>
      </c>
      <c r="L216" s="721">
        <v>0</v>
      </c>
      <c r="M216" s="722"/>
      <c r="N216" s="725">
        <v>0</v>
      </c>
      <c r="O216" s="726" t="s">
        <v>301</v>
      </c>
    </row>
    <row r="217" spans="1:15" x14ac:dyDescent="0.25">
      <c r="A217" s="701"/>
      <c r="B217" s="727"/>
      <c r="C217" s="716"/>
      <c r="D217" s="717"/>
      <c r="E217" s="718"/>
      <c r="F217" s="719"/>
      <c r="G217" s="720">
        <v>1</v>
      </c>
      <c r="H217" s="721">
        <v>0</v>
      </c>
      <c r="I217" s="722"/>
      <c r="J217" s="723"/>
      <c r="K217" s="724">
        <v>1</v>
      </c>
      <c r="L217" s="721">
        <v>0</v>
      </c>
      <c r="M217" s="722"/>
      <c r="N217" s="725">
        <v>0</v>
      </c>
      <c r="O217" s="726" t="s">
        <v>301</v>
      </c>
    </row>
    <row r="218" spans="1:15" x14ac:dyDescent="0.25">
      <c r="A218" s="701"/>
      <c r="B218" s="727"/>
      <c r="C218" s="716"/>
      <c r="D218" s="717"/>
      <c r="E218" s="718"/>
      <c r="F218" s="719"/>
      <c r="G218" s="720">
        <v>1</v>
      </c>
      <c r="H218" s="721">
        <v>0</v>
      </c>
      <c r="I218" s="722"/>
      <c r="J218" s="723"/>
      <c r="K218" s="724">
        <v>1</v>
      </c>
      <c r="L218" s="721">
        <v>0</v>
      </c>
      <c r="M218" s="722"/>
      <c r="N218" s="725">
        <v>0</v>
      </c>
      <c r="O218" s="726" t="s">
        <v>301</v>
      </c>
    </row>
    <row r="219" spans="1:15" x14ac:dyDescent="0.25">
      <c r="A219" s="701"/>
      <c r="B219" s="716" t="s">
        <v>651</v>
      </c>
      <c r="C219" s="716"/>
      <c r="D219" s="717" t="s">
        <v>652</v>
      </c>
      <c r="E219" s="718"/>
      <c r="F219" s="719">
        <v>3.2500000000000001E-2</v>
      </c>
      <c r="G219" s="720">
        <v>2000</v>
      </c>
      <c r="H219" s="721">
        <v>65</v>
      </c>
      <c r="I219" s="722"/>
      <c r="J219" s="723">
        <v>3.3700000000000001E-2</v>
      </c>
      <c r="K219" s="720">
        <v>2000</v>
      </c>
      <c r="L219" s="721">
        <v>67.400000000000006</v>
      </c>
      <c r="M219" s="722"/>
      <c r="N219" s="725">
        <v>2.4000000000000057</v>
      </c>
      <c r="O219" s="726">
        <v>3.692307692307701E-2</v>
      </c>
    </row>
    <row r="220" spans="1:15" x14ac:dyDescent="0.25">
      <c r="A220" s="701"/>
      <c r="B220" s="716" t="s">
        <v>653</v>
      </c>
      <c r="C220" s="716"/>
      <c r="D220" s="717"/>
      <c r="E220" s="718"/>
      <c r="F220" s="719"/>
      <c r="G220" s="720">
        <v>2000</v>
      </c>
      <c r="H220" s="721">
        <v>0</v>
      </c>
      <c r="I220" s="722"/>
      <c r="J220" s="723"/>
      <c r="K220" s="720">
        <v>2000</v>
      </c>
      <c r="L220" s="721">
        <v>0</v>
      </c>
      <c r="M220" s="722"/>
      <c r="N220" s="725">
        <v>0</v>
      </c>
      <c r="O220" s="726" t="s">
        <v>301</v>
      </c>
    </row>
    <row r="221" spans="1:15" ht="45" x14ac:dyDescent="0.25">
      <c r="A221" s="701"/>
      <c r="B221" s="728" t="s">
        <v>654</v>
      </c>
      <c r="C221" s="716"/>
      <c r="D221" s="729" t="s">
        <v>652</v>
      </c>
      <c r="E221" s="718"/>
      <c r="F221" s="723">
        <v>0</v>
      </c>
      <c r="G221" s="720">
        <v>2000</v>
      </c>
      <c r="H221" s="721">
        <v>0</v>
      </c>
      <c r="I221" s="722"/>
      <c r="J221" s="723">
        <v>2.0000000000000001E-4</v>
      </c>
      <c r="K221" s="720">
        <v>2000</v>
      </c>
      <c r="L221" s="721">
        <v>0.4</v>
      </c>
      <c r="M221" s="722"/>
      <c r="N221" s="725">
        <v>0.4</v>
      </c>
      <c r="O221" s="726" t="s">
        <v>301</v>
      </c>
    </row>
    <row r="222" spans="1:15" ht="30" x14ac:dyDescent="0.25">
      <c r="A222" s="701"/>
      <c r="B222" s="730" t="s">
        <v>655</v>
      </c>
      <c r="C222" s="716"/>
      <c r="D222" s="729" t="s">
        <v>652</v>
      </c>
      <c r="E222" s="718"/>
      <c r="F222" s="723">
        <v>4.0000000000000002E-4</v>
      </c>
      <c r="G222" s="720">
        <v>2000</v>
      </c>
      <c r="H222" s="721">
        <v>0.8</v>
      </c>
      <c r="I222" s="722"/>
      <c r="J222" s="723">
        <v>0</v>
      </c>
      <c r="K222" s="720">
        <v>2000</v>
      </c>
      <c r="L222" s="721">
        <v>0</v>
      </c>
      <c r="M222" s="722"/>
      <c r="N222" s="725">
        <v>-0.8</v>
      </c>
      <c r="O222" s="726">
        <v>-1</v>
      </c>
    </row>
    <row r="223" spans="1:15" ht="30" x14ac:dyDescent="0.25">
      <c r="A223" s="701"/>
      <c r="B223" s="730" t="s">
        <v>656</v>
      </c>
      <c r="C223" s="716"/>
      <c r="D223" s="729" t="s">
        <v>652</v>
      </c>
      <c r="E223" s="718"/>
      <c r="F223" s="723">
        <v>-1E-4</v>
      </c>
      <c r="G223" s="720">
        <v>2000</v>
      </c>
      <c r="H223" s="721">
        <v>-0.2</v>
      </c>
      <c r="I223" s="722"/>
      <c r="J223" s="723">
        <v>0</v>
      </c>
      <c r="K223" s="720">
        <v>2000</v>
      </c>
      <c r="L223" s="721">
        <v>0</v>
      </c>
      <c r="M223" s="722"/>
      <c r="N223" s="725">
        <v>0.2</v>
      </c>
      <c r="O223" s="726">
        <v>-1</v>
      </c>
    </row>
    <row r="224" spans="1:15" ht="45" x14ac:dyDescent="0.25">
      <c r="A224" s="701"/>
      <c r="B224" s="730" t="s">
        <v>657</v>
      </c>
      <c r="C224" s="716"/>
      <c r="D224" s="729" t="s">
        <v>652</v>
      </c>
      <c r="E224" s="718"/>
      <c r="F224" s="723">
        <v>0</v>
      </c>
      <c r="G224" s="720">
        <v>2000</v>
      </c>
      <c r="H224" s="721">
        <v>0</v>
      </c>
      <c r="I224" s="722"/>
      <c r="J224" s="723">
        <v>-1.9E-3</v>
      </c>
      <c r="K224" s="720">
        <v>2000</v>
      </c>
      <c r="L224" s="721">
        <v>-3.8</v>
      </c>
      <c r="M224" s="722"/>
      <c r="N224" s="725">
        <v>-3.8</v>
      </c>
      <c r="O224" s="726" t="s">
        <v>301</v>
      </c>
    </row>
    <row r="225" spans="1:15" x14ac:dyDescent="0.25">
      <c r="A225" s="701"/>
      <c r="B225" s="731"/>
      <c r="C225" s="716"/>
      <c r="D225" s="717"/>
      <c r="E225" s="718"/>
      <c r="F225" s="719"/>
      <c r="G225" s="720">
        <v>2000</v>
      </c>
      <c r="H225" s="721">
        <v>0</v>
      </c>
      <c r="I225" s="722"/>
      <c r="J225" s="723"/>
      <c r="K225" s="720">
        <v>2000</v>
      </c>
      <c r="L225" s="721">
        <v>0</v>
      </c>
      <c r="M225" s="722"/>
      <c r="N225" s="725">
        <v>0</v>
      </c>
      <c r="O225" s="726" t="s">
        <v>301</v>
      </c>
    </row>
    <row r="226" spans="1:15" x14ac:dyDescent="0.25">
      <c r="A226" s="701"/>
      <c r="B226" s="731"/>
      <c r="C226" s="716"/>
      <c r="D226" s="717"/>
      <c r="E226" s="718"/>
      <c r="F226" s="719"/>
      <c r="G226" s="720">
        <v>2000</v>
      </c>
      <c r="H226" s="721">
        <v>0</v>
      </c>
      <c r="I226" s="722"/>
      <c r="J226" s="723"/>
      <c r="K226" s="720">
        <v>2000</v>
      </c>
      <c r="L226" s="721">
        <v>0</v>
      </c>
      <c r="M226" s="722"/>
      <c r="N226" s="725">
        <v>0</v>
      </c>
      <c r="O226" s="726" t="s">
        <v>301</v>
      </c>
    </row>
    <row r="227" spans="1:15" x14ac:dyDescent="0.25">
      <c r="A227" s="701"/>
      <c r="B227" s="731"/>
      <c r="C227" s="716"/>
      <c r="D227" s="717"/>
      <c r="E227" s="718"/>
      <c r="F227" s="719"/>
      <c r="G227" s="720">
        <v>2000</v>
      </c>
      <c r="H227" s="721">
        <v>0</v>
      </c>
      <c r="I227" s="722"/>
      <c r="J227" s="723"/>
      <c r="K227" s="720">
        <v>2000</v>
      </c>
      <c r="L227" s="721">
        <v>0</v>
      </c>
      <c r="M227" s="722"/>
      <c r="N227" s="725">
        <v>0</v>
      </c>
      <c r="O227" s="726" t="s">
        <v>301</v>
      </c>
    </row>
    <row r="228" spans="1:15" x14ac:dyDescent="0.25">
      <c r="A228" s="701"/>
      <c r="B228" s="731"/>
      <c r="C228" s="716"/>
      <c r="D228" s="717"/>
      <c r="E228" s="718"/>
      <c r="F228" s="719"/>
      <c r="G228" s="720">
        <v>2000</v>
      </c>
      <c r="H228" s="721">
        <v>0</v>
      </c>
      <c r="I228" s="722"/>
      <c r="J228" s="723"/>
      <c r="K228" s="720">
        <v>2000</v>
      </c>
      <c r="L228" s="721">
        <v>0</v>
      </c>
      <c r="M228" s="722"/>
      <c r="N228" s="725">
        <v>0</v>
      </c>
      <c r="O228" s="726" t="s">
        <v>301</v>
      </c>
    </row>
    <row r="229" spans="1:15" x14ac:dyDescent="0.25">
      <c r="A229" s="732"/>
      <c r="B229" s="733" t="s">
        <v>658</v>
      </c>
      <c r="C229" s="734"/>
      <c r="D229" s="735"/>
      <c r="E229" s="734"/>
      <c r="F229" s="736"/>
      <c r="G229" s="737"/>
      <c r="H229" s="738">
        <v>88.759999999999991</v>
      </c>
      <c r="I229" s="739"/>
      <c r="J229" s="740"/>
      <c r="K229" s="741"/>
      <c r="L229" s="738">
        <v>88.030000000000015</v>
      </c>
      <c r="M229" s="739"/>
      <c r="N229" s="742">
        <v>-0.72999999999997556</v>
      </c>
      <c r="O229" s="743">
        <v>-8.2244254168541645E-3</v>
      </c>
    </row>
    <row r="230" spans="1:15" ht="38.25" x14ac:dyDescent="0.25">
      <c r="A230" s="701"/>
      <c r="B230" s="744" t="s">
        <v>659</v>
      </c>
      <c r="C230" s="716"/>
      <c r="D230" s="729" t="s">
        <v>652</v>
      </c>
      <c r="E230" s="718"/>
      <c r="F230" s="723">
        <v>0</v>
      </c>
      <c r="G230" s="720">
        <v>2000</v>
      </c>
      <c r="H230" s="721">
        <v>0</v>
      </c>
      <c r="I230" s="722"/>
      <c r="J230" s="723">
        <v>-1.29E-2</v>
      </c>
      <c r="K230" s="720">
        <v>2000</v>
      </c>
      <c r="L230" s="721">
        <v>-25.8</v>
      </c>
      <c r="M230" s="722"/>
      <c r="N230" s="725">
        <v>-25.8</v>
      </c>
      <c r="O230" s="726" t="s">
        <v>301</v>
      </c>
    </row>
    <row r="231" spans="1:15" ht="38.25" x14ac:dyDescent="0.25">
      <c r="A231" s="701"/>
      <c r="B231" s="744" t="s">
        <v>660</v>
      </c>
      <c r="C231" s="716"/>
      <c r="D231" s="729" t="s">
        <v>652</v>
      </c>
      <c r="E231" s="718"/>
      <c r="F231" s="723">
        <v>0</v>
      </c>
      <c r="G231" s="720">
        <v>2000</v>
      </c>
      <c r="H231" s="721">
        <v>0</v>
      </c>
      <c r="I231" s="745"/>
      <c r="J231" s="723">
        <v>0</v>
      </c>
      <c r="K231" s="720">
        <v>2000</v>
      </c>
      <c r="L231" s="721">
        <v>0</v>
      </c>
      <c r="M231" s="746"/>
      <c r="N231" s="725">
        <v>0</v>
      </c>
      <c r="O231" s="726" t="s">
        <v>301</v>
      </c>
    </row>
    <row r="232" spans="1:15" x14ac:dyDescent="0.25">
      <c r="A232" s="701"/>
      <c r="B232" s="744"/>
      <c r="C232" s="716"/>
      <c r="D232" s="717"/>
      <c r="E232" s="718"/>
      <c r="F232" s="719"/>
      <c r="G232" s="720">
        <v>2000</v>
      </c>
      <c r="H232" s="721">
        <v>0</v>
      </c>
      <c r="I232" s="745"/>
      <c r="J232" s="723"/>
      <c r="K232" s="720">
        <v>2000</v>
      </c>
      <c r="L232" s="721">
        <v>0</v>
      </c>
      <c r="M232" s="746"/>
      <c r="N232" s="725">
        <v>0</v>
      </c>
      <c r="O232" s="726" t="s">
        <v>301</v>
      </c>
    </row>
    <row r="233" spans="1:15" x14ac:dyDescent="0.25">
      <c r="A233" s="701"/>
      <c r="B233" s="744"/>
      <c r="C233" s="716"/>
      <c r="D233" s="717"/>
      <c r="E233" s="718"/>
      <c r="F233" s="719"/>
      <c r="G233" s="720">
        <v>2000</v>
      </c>
      <c r="H233" s="721">
        <v>0</v>
      </c>
      <c r="I233" s="745"/>
      <c r="J233" s="723"/>
      <c r="K233" s="720">
        <v>2000</v>
      </c>
      <c r="L233" s="721">
        <v>0</v>
      </c>
      <c r="M233" s="746"/>
      <c r="N233" s="725">
        <v>0</v>
      </c>
      <c r="O233" s="726" t="s">
        <v>301</v>
      </c>
    </row>
    <row r="234" spans="1:15" x14ac:dyDescent="0.25">
      <c r="A234" s="701"/>
      <c r="B234" s="747" t="s">
        <v>661</v>
      </c>
      <c r="C234" s="716"/>
      <c r="D234" s="717"/>
      <c r="E234" s="718"/>
      <c r="F234" s="719"/>
      <c r="G234" s="720">
        <v>2000</v>
      </c>
      <c r="H234" s="721">
        <v>0</v>
      </c>
      <c r="I234" s="722"/>
      <c r="J234" s="723"/>
      <c r="K234" s="720">
        <v>2000</v>
      </c>
      <c r="L234" s="721">
        <v>0</v>
      </c>
      <c r="M234" s="722"/>
      <c r="N234" s="725">
        <v>0</v>
      </c>
      <c r="O234" s="726" t="s">
        <v>301</v>
      </c>
    </row>
    <row r="235" spans="1:15" x14ac:dyDescent="0.25">
      <c r="A235" s="701"/>
      <c r="B235" s="747" t="s">
        <v>662</v>
      </c>
      <c r="C235" s="716"/>
      <c r="D235" s="717" t="s">
        <v>652</v>
      </c>
      <c r="E235" s="718"/>
      <c r="F235" s="748">
        <v>8.8919999999999999E-2</v>
      </c>
      <c r="G235" s="749">
        <v>172.80000000000018</v>
      </c>
      <c r="H235" s="721">
        <v>15.365376000000015</v>
      </c>
      <c r="I235" s="722"/>
      <c r="J235" s="750">
        <v>8.8919999999999999E-2</v>
      </c>
      <c r="K235" s="749">
        <v>183.39999999999964</v>
      </c>
      <c r="L235" s="721">
        <v>16.307927999999968</v>
      </c>
      <c r="M235" s="722"/>
      <c r="N235" s="725">
        <v>0.94255199999995298</v>
      </c>
      <c r="O235" s="726">
        <v>6.1342592592589472E-2</v>
      </c>
    </row>
    <row r="236" spans="1:15" x14ac:dyDescent="0.25">
      <c r="A236" s="701"/>
      <c r="B236" s="747" t="s">
        <v>663</v>
      </c>
      <c r="C236" s="716"/>
      <c r="D236" s="717" t="s">
        <v>649</v>
      </c>
      <c r="E236" s="718"/>
      <c r="F236" s="748">
        <v>0.79</v>
      </c>
      <c r="G236" s="720">
        <v>1</v>
      </c>
      <c r="H236" s="721">
        <v>0.79</v>
      </c>
      <c r="I236" s="722"/>
      <c r="J236" s="748">
        <v>0.79</v>
      </c>
      <c r="K236" s="720">
        <v>1</v>
      </c>
      <c r="L236" s="721">
        <v>0.79</v>
      </c>
      <c r="M236" s="722"/>
      <c r="N236" s="725">
        <v>0</v>
      </c>
      <c r="O236" s="726"/>
    </row>
    <row r="237" spans="1:15" ht="25.5" x14ac:dyDescent="0.25">
      <c r="A237" s="701"/>
      <c r="B237" s="751" t="s">
        <v>664</v>
      </c>
      <c r="C237" s="752"/>
      <c r="D237" s="752"/>
      <c r="E237" s="752"/>
      <c r="F237" s="753"/>
      <c r="G237" s="754"/>
      <c r="H237" s="755">
        <v>104.91537600000001</v>
      </c>
      <c r="I237" s="739"/>
      <c r="J237" s="754"/>
      <c r="K237" s="756"/>
      <c r="L237" s="755">
        <v>79.327927999999986</v>
      </c>
      <c r="M237" s="739"/>
      <c r="N237" s="742">
        <v>-25.587448000000023</v>
      </c>
      <c r="O237" s="743">
        <v>-0.24388653956689837</v>
      </c>
    </row>
    <row r="238" spans="1:15" x14ac:dyDescent="0.25">
      <c r="A238" s="701"/>
      <c r="B238" s="722" t="s">
        <v>665</v>
      </c>
      <c r="C238" s="722"/>
      <c r="D238" s="729" t="s">
        <v>652</v>
      </c>
      <c r="E238" s="757"/>
      <c r="F238" s="723">
        <v>7.0000000000000001E-3</v>
      </c>
      <c r="G238" s="758">
        <v>2172.8000000000002</v>
      </c>
      <c r="H238" s="721">
        <v>15.209600000000002</v>
      </c>
      <c r="I238" s="722"/>
      <c r="J238" s="723">
        <v>7.1999999999999998E-3</v>
      </c>
      <c r="K238" s="759">
        <v>2183.3999999999996</v>
      </c>
      <c r="L238" s="721">
        <v>15.720479999999997</v>
      </c>
      <c r="M238" s="722"/>
      <c r="N238" s="725">
        <v>0.51087999999999489</v>
      </c>
      <c r="O238" s="726">
        <v>3.3589312013464843E-2</v>
      </c>
    </row>
    <row r="239" spans="1:15" ht="30" x14ac:dyDescent="0.25">
      <c r="A239" s="701"/>
      <c r="B239" s="760" t="s">
        <v>666</v>
      </c>
      <c r="C239" s="722"/>
      <c r="D239" s="729" t="s">
        <v>652</v>
      </c>
      <c r="E239" s="757"/>
      <c r="F239" s="723">
        <v>5.1000000000000004E-3</v>
      </c>
      <c r="G239" s="758">
        <v>2172.8000000000002</v>
      </c>
      <c r="H239" s="721">
        <v>11.081280000000001</v>
      </c>
      <c r="I239" s="722"/>
      <c r="J239" s="723">
        <v>5.1999999999999998E-3</v>
      </c>
      <c r="K239" s="759">
        <v>2183.3999999999996</v>
      </c>
      <c r="L239" s="721">
        <v>11.353679999999997</v>
      </c>
      <c r="M239" s="722"/>
      <c r="N239" s="725">
        <v>0.27239999999999576</v>
      </c>
      <c r="O239" s="726">
        <v>2.4581997747552244E-2</v>
      </c>
    </row>
    <row r="240" spans="1:15" ht="25.5" x14ac:dyDescent="0.25">
      <c r="A240" s="701"/>
      <c r="B240" s="751" t="s">
        <v>667</v>
      </c>
      <c r="C240" s="734"/>
      <c r="D240" s="734"/>
      <c r="E240" s="734"/>
      <c r="F240" s="761"/>
      <c r="G240" s="754"/>
      <c r="H240" s="755">
        <v>131.206256</v>
      </c>
      <c r="I240" s="762"/>
      <c r="J240" s="763"/>
      <c r="K240" s="764"/>
      <c r="L240" s="755">
        <v>106.40208799999998</v>
      </c>
      <c r="M240" s="762"/>
      <c r="N240" s="742">
        <v>-24.804168000000018</v>
      </c>
      <c r="O240" s="743">
        <v>-0.18904714421544061</v>
      </c>
    </row>
    <row r="241" spans="1:15" ht="30" x14ac:dyDescent="0.25">
      <c r="A241" s="701"/>
      <c r="B241" s="728" t="s">
        <v>668</v>
      </c>
      <c r="C241" s="716"/>
      <c r="D241" s="729" t="s">
        <v>652</v>
      </c>
      <c r="E241" s="718"/>
      <c r="F241" s="765">
        <v>4.4000000000000003E-3</v>
      </c>
      <c r="G241" s="758">
        <v>2172.8000000000002</v>
      </c>
      <c r="H241" s="766">
        <v>9.5603200000000008</v>
      </c>
      <c r="I241" s="722"/>
      <c r="J241" s="765">
        <v>4.4000000000000003E-3</v>
      </c>
      <c r="K241" s="759">
        <v>2183.3999999999996</v>
      </c>
      <c r="L241" s="766">
        <v>9.6069599999999991</v>
      </c>
      <c r="M241" s="722"/>
      <c r="N241" s="725">
        <v>4.6639999999998238E-2</v>
      </c>
      <c r="O241" s="767">
        <v>4.8784977908687402E-3</v>
      </c>
    </row>
    <row r="242" spans="1:15" ht="30" x14ac:dyDescent="0.25">
      <c r="A242" s="701"/>
      <c r="B242" s="728" t="s">
        <v>669</v>
      </c>
      <c r="C242" s="716"/>
      <c r="D242" s="729" t="s">
        <v>652</v>
      </c>
      <c r="E242" s="718"/>
      <c r="F242" s="765">
        <v>1.2999999999999999E-3</v>
      </c>
      <c r="G242" s="758">
        <v>2172.8000000000002</v>
      </c>
      <c r="H242" s="766">
        <v>2.82464</v>
      </c>
      <c r="I242" s="722"/>
      <c r="J242" s="765">
        <v>1.2999999999999999E-3</v>
      </c>
      <c r="K242" s="759">
        <v>2183.3999999999996</v>
      </c>
      <c r="L242" s="766">
        <v>2.8384199999999993</v>
      </c>
      <c r="M242" s="722"/>
      <c r="N242" s="725">
        <v>1.3779999999999237E-2</v>
      </c>
      <c r="O242" s="767">
        <v>4.8784977908686552E-3</v>
      </c>
    </row>
    <row r="243" spans="1:15" x14ac:dyDescent="0.25">
      <c r="A243" s="701"/>
      <c r="B243" s="716" t="s">
        <v>670</v>
      </c>
      <c r="C243" s="716"/>
      <c r="D243" s="717" t="s">
        <v>649</v>
      </c>
      <c r="E243" s="718"/>
      <c r="F243" s="768">
        <v>0.25</v>
      </c>
      <c r="G243" s="720">
        <v>1</v>
      </c>
      <c r="H243" s="766">
        <v>0.25</v>
      </c>
      <c r="I243" s="722"/>
      <c r="J243" s="765">
        <v>0.25</v>
      </c>
      <c r="K243" s="724">
        <v>1</v>
      </c>
      <c r="L243" s="766">
        <v>0.25</v>
      </c>
      <c r="M243" s="722"/>
      <c r="N243" s="725">
        <v>0</v>
      </c>
      <c r="O243" s="767">
        <v>0</v>
      </c>
    </row>
    <row r="244" spans="1:15" x14ac:dyDescent="0.25">
      <c r="A244" s="701"/>
      <c r="B244" s="716" t="s">
        <v>671</v>
      </c>
      <c r="C244" s="716"/>
      <c r="D244" s="717" t="s">
        <v>652</v>
      </c>
      <c r="E244" s="718"/>
      <c r="F244" s="768">
        <v>2E-3</v>
      </c>
      <c r="G244" s="769">
        <v>2000</v>
      </c>
      <c r="H244" s="766">
        <v>4</v>
      </c>
      <c r="I244" s="722"/>
      <c r="J244" s="765">
        <v>2E-3</v>
      </c>
      <c r="K244" s="770">
        <v>2000</v>
      </c>
      <c r="L244" s="766">
        <v>4</v>
      </c>
      <c r="M244" s="722"/>
      <c r="N244" s="725">
        <v>0</v>
      </c>
      <c r="O244" s="767">
        <v>0</v>
      </c>
    </row>
    <row r="245" spans="1:15" x14ac:dyDescent="0.25">
      <c r="A245" s="701"/>
      <c r="B245" s="747" t="s">
        <v>672</v>
      </c>
      <c r="C245" s="716"/>
      <c r="D245" s="717" t="s">
        <v>652</v>
      </c>
      <c r="E245" s="718"/>
      <c r="F245" s="771">
        <v>7.1999999999999995E-2</v>
      </c>
      <c r="G245" s="772">
        <v>1280</v>
      </c>
      <c r="H245" s="766">
        <v>92.16</v>
      </c>
      <c r="I245" s="722"/>
      <c r="J245" s="768">
        <v>7.1999999999999995E-2</v>
      </c>
      <c r="K245" s="772">
        <v>1280</v>
      </c>
      <c r="L245" s="766">
        <v>92.16</v>
      </c>
      <c r="M245" s="722"/>
      <c r="N245" s="725">
        <v>0</v>
      </c>
      <c r="O245" s="767">
        <v>0</v>
      </c>
    </row>
    <row r="246" spans="1:15" x14ac:dyDescent="0.25">
      <c r="A246" s="701"/>
      <c r="B246" s="747" t="s">
        <v>673</v>
      </c>
      <c r="C246" s="716"/>
      <c r="D246" s="717" t="s">
        <v>652</v>
      </c>
      <c r="E246" s="718"/>
      <c r="F246" s="771">
        <v>0.109</v>
      </c>
      <c r="G246" s="772">
        <v>360</v>
      </c>
      <c r="H246" s="766">
        <v>39.24</v>
      </c>
      <c r="I246" s="722"/>
      <c r="J246" s="768">
        <v>0.109</v>
      </c>
      <c r="K246" s="772">
        <v>360</v>
      </c>
      <c r="L246" s="766">
        <v>39.24</v>
      </c>
      <c r="M246" s="722"/>
      <c r="N246" s="725">
        <v>0</v>
      </c>
      <c r="O246" s="767">
        <v>0</v>
      </c>
    </row>
    <row r="247" spans="1:15" x14ac:dyDescent="0.25">
      <c r="A247" s="701"/>
      <c r="B247" s="706" t="s">
        <v>674</v>
      </c>
      <c r="C247" s="716"/>
      <c r="D247" s="717" t="s">
        <v>652</v>
      </c>
      <c r="E247" s="718"/>
      <c r="F247" s="771">
        <v>0.129</v>
      </c>
      <c r="G247" s="772">
        <v>360</v>
      </c>
      <c r="H247" s="766">
        <v>46.44</v>
      </c>
      <c r="I247" s="722"/>
      <c r="J247" s="768">
        <v>0.129</v>
      </c>
      <c r="K247" s="772">
        <v>360</v>
      </c>
      <c r="L247" s="766">
        <v>46.44</v>
      </c>
      <c r="M247" s="722"/>
      <c r="N247" s="725">
        <v>0</v>
      </c>
      <c r="O247" s="767">
        <v>0</v>
      </c>
    </row>
    <row r="248" spans="1:15" x14ac:dyDescent="0.25">
      <c r="A248" s="479"/>
      <c r="B248" s="773" t="s">
        <v>675</v>
      </c>
      <c r="C248" s="774"/>
      <c r="D248" s="775" t="s">
        <v>652</v>
      </c>
      <c r="E248" s="776"/>
      <c r="F248" s="771">
        <v>8.3000000000000004E-2</v>
      </c>
      <c r="G248" s="777">
        <v>600</v>
      </c>
      <c r="H248" s="766">
        <v>49.800000000000004</v>
      </c>
      <c r="I248" s="778"/>
      <c r="J248" s="768">
        <v>8.3000000000000004E-2</v>
      </c>
      <c r="K248" s="777">
        <v>600</v>
      </c>
      <c r="L248" s="766">
        <v>49.800000000000004</v>
      </c>
      <c r="M248" s="778"/>
      <c r="N248" s="779">
        <v>0</v>
      </c>
      <c r="O248" s="767">
        <v>0</v>
      </c>
    </row>
    <row r="249" spans="1:15" ht="15.75" thickBot="1" x14ac:dyDescent="0.3">
      <c r="A249" s="479"/>
      <c r="B249" s="773" t="s">
        <v>676</v>
      </c>
      <c r="C249" s="774"/>
      <c r="D249" s="775" t="s">
        <v>652</v>
      </c>
      <c r="E249" s="776"/>
      <c r="F249" s="771">
        <v>9.7000000000000003E-2</v>
      </c>
      <c r="G249" s="777">
        <v>1400</v>
      </c>
      <c r="H249" s="766">
        <v>135.80000000000001</v>
      </c>
      <c r="I249" s="778"/>
      <c r="J249" s="768">
        <v>9.7000000000000003E-2</v>
      </c>
      <c r="K249" s="777">
        <v>1400</v>
      </c>
      <c r="L249" s="766">
        <v>135.80000000000001</v>
      </c>
      <c r="M249" s="778"/>
      <c r="N249" s="779">
        <v>0</v>
      </c>
      <c r="O249" s="767">
        <v>0</v>
      </c>
    </row>
    <row r="250" spans="1:15" ht="15.75" thickBot="1" x14ac:dyDescent="0.3">
      <c r="A250" s="701"/>
      <c r="B250" s="780"/>
      <c r="C250" s="781"/>
      <c r="D250" s="782"/>
      <c r="E250" s="781"/>
      <c r="F250" s="783"/>
      <c r="G250" s="784"/>
      <c r="H250" s="785"/>
      <c r="I250" s="786"/>
      <c r="J250" s="783"/>
      <c r="K250" s="787"/>
      <c r="L250" s="785"/>
      <c r="M250" s="786"/>
      <c r="N250" s="788"/>
      <c r="O250" s="789"/>
    </row>
    <row r="251" spans="1:15" x14ac:dyDescent="0.25">
      <c r="A251" s="701"/>
      <c r="B251" s="790" t="s">
        <v>677</v>
      </c>
      <c r="C251" s="716"/>
      <c r="D251" s="716"/>
      <c r="E251" s="716"/>
      <c r="F251" s="791"/>
      <c r="G251" s="792"/>
      <c r="H251" s="793">
        <v>325.68121600000001</v>
      </c>
      <c r="I251" s="794"/>
      <c r="J251" s="795"/>
      <c r="K251" s="795"/>
      <c r="L251" s="796">
        <v>300.93746799999997</v>
      </c>
      <c r="M251" s="797"/>
      <c r="N251" s="798">
        <v>-24.743748000000039</v>
      </c>
      <c r="O251" s="799">
        <v>-7.5975361133508043E-2</v>
      </c>
    </row>
    <row r="252" spans="1:15" x14ac:dyDescent="0.25">
      <c r="A252" s="701"/>
      <c r="B252" s="800" t="s">
        <v>678</v>
      </c>
      <c r="C252" s="716"/>
      <c r="D252" s="716"/>
      <c r="E252" s="716"/>
      <c r="F252" s="801">
        <v>0.13</v>
      </c>
      <c r="G252" s="802"/>
      <c r="H252" s="803">
        <v>42.338558080000006</v>
      </c>
      <c r="I252" s="804"/>
      <c r="J252" s="805">
        <v>0.13</v>
      </c>
      <c r="K252" s="804"/>
      <c r="L252" s="806">
        <v>39.12187084</v>
      </c>
      <c r="M252" s="807"/>
      <c r="N252" s="808">
        <v>-3.2166872400000059</v>
      </c>
      <c r="O252" s="809">
        <v>-7.5975361133508057E-2</v>
      </c>
    </row>
    <row r="253" spans="1:15" x14ac:dyDescent="0.25">
      <c r="A253" s="701"/>
      <c r="B253" s="810" t="s">
        <v>679</v>
      </c>
      <c r="C253" s="716"/>
      <c r="D253" s="716"/>
      <c r="E253" s="716"/>
      <c r="F253" s="811"/>
      <c r="G253" s="802"/>
      <c r="H253" s="803">
        <v>368.01977407999999</v>
      </c>
      <c r="I253" s="804"/>
      <c r="J253" s="804"/>
      <c r="K253" s="804"/>
      <c r="L253" s="806">
        <v>340.05933883999995</v>
      </c>
      <c r="M253" s="807"/>
      <c r="N253" s="808">
        <v>-27.960435240000038</v>
      </c>
      <c r="O253" s="809">
        <v>-7.5975361133508029E-2</v>
      </c>
    </row>
    <row r="254" spans="1:15" x14ac:dyDescent="0.25">
      <c r="A254" s="701"/>
      <c r="B254" s="1330" t="s">
        <v>680</v>
      </c>
      <c r="C254" s="1330"/>
      <c r="D254" s="1330"/>
      <c r="E254" s="716"/>
      <c r="F254" s="811"/>
      <c r="G254" s="802"/>
      <c r="H254" s="812">
        <v>-36.799999999999997</v>
      </c>
      <c r="I254" s="804"/>
      <c r="J254" s="804"/>
      <c r="K254" s="804"/>
      <c r="L254" s="813">
        <v>-34.01</v>
      </c>
      <c r="M254" s="807"/>
      <c r="N254" s="814">
        <v>2.7899999999999991</v>
      </c>
      <c r="O254" s="815">
        <v>-7.5815217391304326E-2</v>
      </c>
    </row>
    <row r="255" spans="1:15" ht="15.75" thickBot="1" x14ac:dyDescent="0.3">
      <c r="A255" s="701"/>
      <c r="B255" s="1331" t="s">
        <v>681</v>
      </c>
      <c r="C255" s="1331"/>
      <c r="D255" s="1331"/>
      <c r="E255" s="816"/>
      <c r="F255" s="817"/>
      <c r="G255" s="818"/>
      <c r="H255" s="819">
        <v>331.21977407999998</v>
      </c>
      <c r="I255" s="820"/>
      <c r="J255" s="820"/>
      <c r="K255" s="820"/>
      <c r="L255" s="821">
        <v>306.04933883999996</v>
      </c>
      <c r="M255" s="822"/>
      <c r="N255" s="823">
        <v>-25.170435240000018</v>
      </c>
      <c r="O255" s="824">
        <v>-7.5993153820340956E-2</v>
      </c>
    </row>
    <row r="256" spans="1:15" ht="15.75" thickBot="1" x14ac:dyDescent="0.3">
      <c r="A256" s="479"/>
      <c r="B256" s="825"/>
      <c r="C256" s="826"/>
      <c r="D256" s="827"/>
      <c r="E256" s="826"/>
      <c r="F256" s="783"/>
      <c r="G256" s="828"/>
      <c r="H256" s="785"/>
      <c r="I256" s="829"/>
      <c r="J256" s="783"/>
      <c r="K256" s="830"/>
      <c r="L256" s="785"/>
      <c r="M256" s="829"/>
      <c r="N256" s="831"/>
      <c r="O256" s="789"/>
    </row>
    <row r="257" spans="1:15" x14ac:dyDescent="0.25">
      <c r="A257" s="479"/>
      <c r="B257" s="832" t="s">
        <v>682</v>
      </c>
      <c r="C257" s="774"/>
      <c r="D257" s="774"/>
      <c r="E257" s="774"/>
      <c r="F257" s="833"/>
      <c r="G257" s="834"/>
      <c r="H257" s="835">
        <v>333.441216</v>
      </c>
      <c r="I257" s="836"/>
      <c r="J257" s="837"/>
      <c r="K257" s="837"/>
      <c r="L257" s="838">
        <v>308.69746800000001</v>
      </c>
      <c r="M257" s="839"/>
      <c r="N257" s="840">
        <v>-24.743747999999982</v>
      </c>
      <c r="O257" s="799">
        <v>-7.4207226979402519E-2</v>
      </c>
    </row>
    <row r="258" spans="1:15" x14ac:dyDescent="0.25">
      <c r="A258" s="479"/>
      <c r="B258" s="841" t="s">
        <v>678</v>
      </c>
      <c r="C258" s="774"/>
      <c r="D258" s="774"/>
      <c r="E258" s="774"/>
      <c r="F258" s="842">
        <v>0.13</v>
      </c>
      <c r="G258" s="834"/>
      <c r="H258" s="843">
        <v>43.347358079999999</v>
      </c>
      <c r="I258" s="844"/>
      <c r="J258" s="845">
        <v>0.13</v>
      </c>
      <c r="K258" s="846"/>
      <c r="L258" s="847">
        <v>40.130670840000001</v>
      </c>
      <c r="M258" s="848"/>
      <c r="N258" s="849">
        <v>-3.2166872399999988</v>
      </c>
      <c r="O258" s="809">
        <v>-7.4207226979402546E-2</v>
      </c>
    </row>
    <row r="259" spans="1:15" x14ac:dyDescent="0.25">
      <c r="A259" s="479"/>
      <c r="B259" s="850" t="s">
        <v>679</v>
      </c>
      <c r="C259" s="774"/>
      <c r="D259" s="774"/>
      <c r="E259" s="774"/>
      <c r="F259" s="851"/>
      <c r="G259" s="852"/>
      <c r="H259" s="843">
        <v>376.78857407999999</v>
      </c>
      <c r="I259" s="844"/>
      <c r="J259" s="844"/>
      <c r="K259" s="844"/>
      <c r="L259" s="847">
        <v>348.82813884000001</v>
      </c>
      <c r="M259" s="848"/>
      <c r="N259" s="849">
        <v>-27.960435239999981</v>
      </c>
      <c r="O259" s="809">
        <v>-7.4207226979402519E-2</v>
      </c>
    </row>
    <row r="260" spans="1:15" x14ac:dyDescent="0.25">
      <c r="A260" s="479"/>
      <c r="B260" s="1332" t="s">
        <v>680</v>
      </c>
      <c r="C260" s="1332"/>
      <c r="D260" s="1332"/>
      <c r="E260" s="774"/>
      <c r="F260" s="851"/>
      <c r="G260" s="852"/>
      <c r="H260" s="853">
        <v>-37.68</v>
      </c>
      <c r="I260" s="844"/>
      <c r="J260" s="844"/>
      <c r="K260" s="844"/>
      <c r="L260" s="854">
        <v>-34.880000000000003</v>
      </c>
      <c r="M260" s="848"/>
      <c r="N260" s="855">
        <v>2.7999999999999972</v>
      </c>
      <c r="O260" s="815">
        <v>-7.4309978768577423E-2</v>
      </c>
    </row>
    <row r="261" spans="1:15" ht="15.75" thickBot="1" x14ac:dyDescent="0.3">
      <c r="A261" s="479"/>
      <c r="B261" s="1339" t="s">
        <v>683</v>
      </c>
      <c r="C261" s="1339"/>
      <c r="D261" s="1339"/>
      <c r="E261" s="856"/>
      <c r="F261" s="857"/>
      <c r="G261" s="858"/>
      <c r="H261" s="859">
        <v>339.10857407999998</v>
      </c>
      <c r="I261" s="860"/>
      <c r="J261" s="860"/>
      <c r="K261" s="860"/>
      <c r="L261" s="861">
        <v>313.94813884000001</v>
      </c>
      <c r="M261" s="862"/>
      <c r="N261" s="863">
        <v>-25.16043523999997</v>
      </c>
      <c r="O261" s="864">
        <v>-7.4195809729258891E-2</v>
      </c>
    </row>
    <row r="262" spans="1:15" ht="15.75" thickBot="1" x14ac:dyDescent="0.3">
      <c r="A262" s="479"/>
      <c r="B262" s="825"/>
      <c r="C262" s="826"/>
      <c r="D262" s="827"/>
      <c r="E262" s="826"/>
      <c r="F262" s="865"/>
      <c r="G262" s="866"/>
      <c r="H262" s="867"/>
      <c r="I262" s="868"/>
      <c r="J262" s="865"/>
      <c r="K262" s="828"/>
      <c r="L262" s="869"/>
      <c r="M262" s="829"/>
      <c r="N262" s="870"/>
      <c r="O262" s="789"/>
    </row>
    <row r="263" spans="1:15" x14ac:dyDescent="0.25">
      <c r="A263" s="701"/>
      <c r="B263" s="701"/>
      <c r="C263" s="701"/>
      <c r="D263" s="701"/>
      <c r="E263" s="701"/>
      <c r="F263" s="701"/>
      <c r="G263" s="701"/>
      <c r="H263" s="701"/>
      <c r="I263" s="701"/>
      <c r="J263" s="701"/>
      <c r="K263" s="701"/>
      <c r="L263" s="871"/>
      <c r="M263" s="701"/>
      <c r="N263" s="701"/>
      <c r="O263" s="701"/>
    </row>
    <row r="264" spans="1:15" x14ac:dyDescent="0.25">
      <c r="A264" s="701"/>
      <c r="B264" s="707" t="s">
        <v>684</v>
      </c>
      <c r="C264" s="701"/>
      <c r="D264" s="701"/>
      <c r="E264" s="701"/>
      <c r="F264" s="872">
        <v>8.6400000000000005E-2</v>
      </c>
      <c r="G264" s="701"/>
      <c r="H264" s="701"/>
      <c r="I264" s="701"/>
      <c r="J264" s="872">
        <v>9.1700000000000004E-2</v>
      </c>
      <c r="K264" s="701"/>
      <c r="L264" s="701"/>
      <c r="M264" s="701"/>
      <c r="N264" s="701"/>
      <c r="O264" s="701"/>
    </row>
    <row r="267" spans="1:15" ht="15.75" x14ac:dyDescent="0.25">
      <c r="A267" s="701"/>
      <c r="B267" s="702" t="s">
        <v>634</v>
      </c>
      <c r="C267" s="701"/>
      <c r="D267" s="1335" t="s">
        <v>635</v>
      </c>
      <c r="E267" s="1335"/>
      <c r="F267" s="1335"/>
      <c r="G267" s="1335"/>
      <c r="H267" s="1335"/>
      <c r="I267" s="1335"/>
      <c r="J267" s="1335"/>
      <c r="K267" s="1335"/>
      <c r="L267" s="1335"/>
      <c r="M267" s="1335"/>
      <c r="N267" s="1335"/>
      <c r="O267" s="1335"/>
    </row>
    <row r="268" spans="1:15" ht="15.75" x14ac:dyDescent="0.25">
      <c r="A268" s="701"/>
      <c r="B268" s="703"/>
      <c r="C268" s="701"/>
      <c r="D268" s="704"/>
      <c r="E268" s="704"/>
      <c r="F268" s="704"/>
      <c r="G268" s="704"/>
      <c r="H268" s="704"/>
      <c r="I268" s="704"/>
      <c r="J268" s="704"/>
      <c r="K268" s="704"/>
      <c r="L268" s="704"/>
      <c r="M268" s="704"/>
      <c r="N268" s="704"/>
      <c r="O268" s="704"/>
    </row>
    <row r="269" spans="1:15" ht="15.75" x14ac:dyDescent="0.25">
      <c r="A269" s="701"/>
      <c r="B269" s="702" t="s">
        <v>636</v>
      </c>
      <c r="C269" s="701"/>
      <c r="D269" s="705" t="s">
        <v>637</v>
      </c>
      <c r="E269" s="704"/>
      <c r="F269" s="704"/>
      <c r="G269" s="704"/>
      <c r="H269" s="704"/>
      <c r="I269" s="704"/>
      <c r="J269" s="704"/>
      <c r="K269" s="704"/>
      <c r="L269" s="704"/>
      <c r="M269" s="704"/>
      <c r="N269" s="704"/>
      <c r="O269" s="704"/>
    </row>
    <row r="270" spans="1:15" ht="15.75" x14ac:dyDescent="0.25">
      <c r="A270" s="701"/>
      <c r="B270" s="703"/>
      <c r="C270" s="701"/>
      <c r="D270" s="704"/>
      <c r="E270" s="704"/>
      <c r="F270" s="704"/>
      <c r="G270" s="704"/>
      <c r="H270" s="704"/>
      <c r="I270" s="704"/>
      <c r="J270" s="704"/>
      <c r="K270" s="704"/>
      <c r="L270" s="704"/>
      <c r="M270" s="704"/>
      <c r="N270" s="704"/>
      <c r="O270" s="704"/>
    </row>
    <row r="271" spans="1:15" x14ac:dyDescent="0.25">
      <c r="A271" s="701"/>
      <c r="B271" s="706"/>
      <c r="C271" s="701"/>
      <c r="D271" s="707" t="s">
        <v>638</v>
      </c>
      <c r="E271" s="707"/>
      <c r="F271" s="708">
        <v>5000</v>
      </c>
      <c r="G271" s="707" t="s">
        <v>639</v>
      </c>
      <c r="H271" s="701"/>
      <c r="I271" s="701"/>
      <c r="J271" s="701"/>
      <c r="K271" s="701"/>
      <c r="L271" s="701"/>
      <c r="M271" s="701"/>
      <c r="N271" s="701"/>
      <c r="O271" s="701"/>
    </row>
    <row r="272" spans="1:15" x14ac:dyDescent="0.25">
      <c r="A272" s="701"/>
      <c r="B272" s="706"/>
      <c r="C272" s="701"/>
      <c r="D272" s="701"/>
      <c r="E272" s="701"/>
      <c r="F272" s="701"/>
      <c r="G272" s="701"/>
      <c r="H272" s="701"/>
      <c r="I272" s="701"/>
      <c r="J272" s="701"/>
      <c r="K272" s="701"/>
      <c r="L272" s="701"/>
      <c r="M272" s="701"/>
      <c r="N272" s="701"/>
      <c r="O272" s="701"/>
    </row>
    <row r="273" spans="1:15" x14ac:dyDescent="0.25">
      <c r="A273" s="701"/>
      <c r="B273" s="706"/>
      <c r="C273" s="701"/>
      <c r="D273" s="709"/>
      <c r="E273" s="709"/>
      <c r="F273" s="1336" t="s">
        <v>640</v>
      </c>
      <c r="G273" s="1337"/>
      <c r="H273" s="1338"/>
      <c r="I273" s="701"/>
      <c r="J273" s="1336" t="s">
        <v>641</v>
      </c>
      <c r="K273" s="1337"/>
      <c r="L273" s="1338"/>
      <c r="M273" s="701"/>
      <c r="N273" s="1336" t="s">
        <v>642</v>
      </c>
      <c r="O273" s="1338"/>
    </row>
    <row r="274" spans="1:15" x14ac:dyDescent="0.25">
      <c r="A274" s="701"/>
      <c r="B274" s="706"/>
      <c r="C274" s="701"/>
      <c r="D274" s="1324" t="s">
        <v>643</v>
      </c>
      <c r="E274" s="710"/>
      <c r="F274" s="711" t="s">
        <v>644</v>
      </c>
      <c r="G274" s="711" t="s">
        <v>645</v>
      </c>
      <c r="H274" s="712" t="s">
        <v>646</v>
      </c>
      <c r="I274" s="701"/>
      <c r="J274" s="711" t="s">
        <v>644</v>
      </c>
      <c r="K274" s="713" t="s">
        <v>645</v>
      </c>
      <c r="L274" s="712" t="s">
        <v>646</v>
      </c>
      <c r="M274" s="701"/>
      <c r="N274" s="1326" t="s">
        <v>647</v>
      </c>
      <c r="O274" s="1328" t="s">
        <v>648</v>
      </c>
    </row>
    <row r="275" spans="1:15" x14ac:dyDescent="0.25">
      <c r="A275" s="701"/>
      <c r="B275" s="706"/>
      <c r="C275" s="701"/>
      <c r="D275" s="1325"/>
      <c r="E275" s="710"/>
      <c r="F275" s="714" t="s">
        <v>456</v>
      </c>
      <c r="G275" s="714"/>
      <c r="H275" s="715" t="s">
        <v>456</v>
      </c>
      <c r="I275" s="701"/>
      <c r="J275" s="714" t="s">
        <v>456</v>
      </c>
      <c r="K275" s="715"/>
      <c r="L275" s="715" t="s">
        <v>456</v>
      </c>
      <c r="M275" s="701"/>
      <c r="N275" s="1327"/>
      <c r="O275" s="1329"/>
    </row>
    <row r="276" spans="1:15" x14ac:dyDescent="0.25">
      <c r="A276" s="701"/>
      <c r="B276" s="716" t="s">
        <v>622</v>
      </c>
      <c r="C276" s="716"/>
      <c r="D276" s="717" t="s">
        <v>649</v>
      </c>
      <c r="E276" s="718"/>
      <c r="F276" s="719">
        <v>23.16</v>
      </c>
      <c r="G276" s="720">
        <v>1</v>
      </c>
      <c r="H276" s="721">
        <v>23.16</v>
      </c>
      <c r="I276" s="722"/>
      <c r="J276" s="723">
        <v>24.03</v>
      </c>
      <c r="K276" s="724">
        <v>1</v>
      </c>
      <c r="L276" s="721">
        <v>24.03</v>
      </c>
      <c r="M276" s="722"/>
      <c r="N276" s="725">
        <v>0.87000000000000099</v>
      </c>
      <c r="O276" s="726">
        <v>3.7564766839378282E-2</v>
      </c>
    </row>
    <row r="277" spans="1:15" x14ac:dyDescent="0.25">
      <c r="A277" s="701"/>
      <c r="B277" s="716" t="s">
        <v>650</v>
      </c>
      <c r="C277" s="716"/>
      <c r="D277" s="717"/>
      <c r="E277" s="718"/>
      <c r="F277" s="719"/>
      <c r="G277" s="720">
        <v>1</v>
      </c>
      <c r="H277" s="721">
        <v>0</v>
      </c>
      <c r="I277" s="722"/>
      <c r="J277" s="723"/>
      <c r="K277" s="724">
        <v>1</v>
      </c>
      <c r="L277" s="721">
        <v>0</v>
      </c>
      <c r="M277" s="722"/>
      <c r="N277" s="725">
        <v>0</v>
      </c>
      <c r="O277" s="726" t="s">
        <v>301</v>
      </c>
    </row>
    <row r="278" spans="1:15" x14ac:dyDescent="0.25">
      <c r="A278" s="701"/>
      <c r="B278" s="727"/>
      <c r="C278" s="716"/>
      <c r="D278" s="717"/>
      <c r="E278" s="718"/>
      <c r="F278" s="719"/>
      <c r="G278" s="720">
        <v>1</v>
      </c>
      <c r="H278" s="721">
        <v>0</v>
      </c>
      <c r="I278" s="722"/>
      <c r="J278" s="723"/>
      <c r="K278" s="724">
        <v>1</v>
      </c>
      <c r="L278" s="721">
        <v>0</v>
      </c>
      <c r="M278" s="722"/>
      <c r="N278" s="725">
        <v>0</v>
      </c>
      <c r="O278" s="726" t="s">
        <v>301</v>
      </c>
    </row>
    <row r="279" spans="1:15" x14ac:dyDescent="0.25">
      <c r="A279" s="701"/>
      <c r="B279" s="727"/>
      <c r="C279" s="716"/>
      <c r="D279" s="717"/>
      <c r="E279" s="718"/>
      <c r="F279" s="719"/>
      <c r="G279" s="720">
        <v>1</v>
      </c>
      <c r="H279" s="721">
        <v>0</v>
      </c>
      <c r="I279" s="722"/>
      <c r="J279" s="723"/>
      <c r="K279" s="724">
        <v>1</v>
      </c>
      <c r="L279" s="721">
        <v>0</v>
      </c>
      <c r="M279" s="722"/>
      <c r="N279" s="725">
        <v>0</v>
      </c>
      <c r="O279" s="726" t="s">
        <v>301</v>
      </c>
    </row>
    <row r="280" spans="1:15" x14ac:dyDescent="0.25">
      <c r="A280" s="701"/>
      <c r="B280" s="727"/>
      <c r="C280" s="716"/>
      <c r="D280" s="717"/>
      <c r="E280" s="718"/>
      <c r="F280" s="719"/>
      <c r="G280" s="720">
        <v>1</v>
      </c>
      <c r="H280" s="721">
        <v>0</v>
      </c>
      <c r="I280" s="722"/>
      <c r="J280" s="723"/>
      <c r="K280" s="724">
        <v>1</v>
      </c>
      <c r="L280" s="721">
        <v>0</v>
      </c>
      <c r="M280" s="722"/>
      <c r="N280" s="725">
        <v>0</v>
      </c>
      <c r="O280" s="726" t="s">
        <v>301</v>
      </c>
    </row>
    <row r="281" spans="1:15" x14ac:dyDescent="0.25">
      <c r="A281" s="701"/>
      <c r="B281" s="727"/>
      <c r="C281" s="716"/>
      <c r="D281" s="717"/>
      <c r="E281" s="718"/>
      <c r="F281" s="719"/>
      <c r="G281" s="720">
        <v>1</v>
      </c>
      <c r="H281" s="721">
        <v>0</v>
      </c>
      <c r="I281" s="722"/>
      <c r="J281" s="723"/>
      <c r="K281" s="724">
        <v>1</v>
      </c>
      <c r="L281" s="721">
        <v>0</v>
      </c>
      <c r="M281" s="722"/>
      <c r="N281" s="725">
        <v>0</v>
      </c>
      <c r="O281" s="726" t="s">
        <v>301</v>
      </c>
    </row>
    <row r="282" spans="1:15" x14ac:dyDescent="0.25">
      <c r="A282" s="701"/>
      <c r="B282" s="716" t="s">
        <v>651</v>
      </c>
      <c r="C282" s="716"/>
      <c r="D282" s="717" t="s">
        <v>652</v>
      </c>
      <c r="E282" s="718"/>
      <c r="F282" s="719">
        <v>3.2500000000000001E-2</v>
      </c>
      <c r="G282" s="720">
        <v>5000</v>
      </c>
      <c r="H282" s="721">
        <v>162.5</v>
      </c>
      <c r="I282" s="722"/>
      <c r="J282" s="723">
        <v>3.3700000000000001E-2</v>
      </c>
      <c r="K282" s="720">
        <v>5000</v>
      </c>
      <c r="L282" s="721">
        <v>168.5</v>
      </c>
      <c r="M282" s="722"/>
      <c r="N282" s="725">
        <v>6</v>
      </c>
      <c r="O282" s="726">
        <v>3.6923076923076927E-2</v>
      </c>
    </row>
    <row r="283" spans="1:15" x14ac:dyDescent="0.25">
      <c r="A283" s="701"/>
      <c r="B283" s="716" t="s">
        <v>653</v>
      </c>
      <c r="C283" s="716"/>
      <c r="D283" s="717"/>
      <c r="E283" s="718"/>
      <c r="F283" s="719"/>
      <c r="G283" s="720">
        <v>5000</v>
      </c>
      <c r="H283" s="721">
        <v>0</v>
      </c>
      <c r="I283" s="722"/>
      <c r="J283" s="723"/>
      <c r="K283" s="720">
        <v>5000</v>
      </c>
      <c r="L283" s="721">
        <v>0</v>
      </c>
      <c r="M283" s="722"/>
      <c r="N283" s="725">
        <v>0</v>
      </c>
      <c r="O283" s="726" t="s">
        <v>301</v>
      </c>
    </row>
    <row r="284" spans="1:15" ht="45" x14ac:dyDescent="0.25">
      <c r="A284" s="701"/>
      <c r="B284" s="728" t="s">
        <v>654</v>
      </c>
      <c r="C284" s="716"/>
      <c r="D284" s="729" t="s">
        <v>652</v>
      </c>
      <c r="E284" s="718"/>
      <c r="F284" s="723">
        <v>0</v>
      </c>
      <c r="G284" s="720">
        <v>5000</v>
      </c>
      <c r="H284" s="721">
        <v>0</v>
      </c>
      <c r="I284" s="722"/>
      <c r="J284" s="723">
        <v>2.0000000000000001E-4</v>
      </c>
      <c r="K284" s="720">
        <v>5000</v>
      </c>
      <c r="L284" s="721">
        <v>1</v>
      </c>
      <c r="M284" s="722"/>
      <c r="N284" s="725">
        <v>1</v>
      </c>
      <c r="O284" s="726" t="s">
        <v>301</v>
      </c>
    </row>
    <row r="285" spans="1:15" ht="30" x14ac:dyDescent="0.25">
      <c r="A285" s="701"/>
      <c r="B285" s="730" t="s">
        <v>655</v>
      </c>
      <c r="C285" s="716"/>
      <c r="D285" s="729" t="s">
        <v>652</v>
      </c>
      <c r="E285" s="718"/>
      <c r="F285" s="723">
        <v>4.0000000000000002E-4</v>
      </c>
      <c r="G285" s="720">
        <v>5000</v>
      </c>
      <c r="H285" s="721">
        <v>2</v>
      </c>
      <c r="I285" s="722"/>
      <c r="J285" s="723">
        <v>0</v>
      </c>
      <c r="K285" s="720">
        <v>5000</v>
      </c>
      <c r="L285" s="721">
        <v>0</v>
      </c>
      <c r="M285" s="722"/>
      <c r="N285" s="725">
        <v>-2</v>
      </c>
      <c r="O285" s="726">
        <v>-1</v>
      </c>
    </row>
    <row r="286" spans="1:15" ht="30" x14ac:dyDescent="0.25">
      <c r="A286" s="701"/>
      <c r="B286" s="730" t="s">
        <v>656</v>
      </c>
      <c r="C286" s="716"/>
      <c r="D286" s="729" t="s">
        <v>652</v>
      </c>
      <c r="E286" s="718"/>
      <c r="F286" s="723">
        <v>-1E-4</v>
      </c>
      <c r="G286" s="720">
        <v>5000</v>
      </c>
      <c r="H286" s="721">
        <v>-0.5</v>
      </c>
      <c r="I286" s="722"/>
      <c r="J286" s="723">
        <v>0</v>
      </c>
      <c r="K286" s="720">
        <v>5000</v>
      </c>
      <c r="L286" s="721">
        <v>0</v>
      </c>
      <c r="M286" s="722"/>
      <c r="N286" s="725">
        <v>0.5</v>
      </c>
      <c r="O286" s="726">
        <v>-1</v>
      </c>
    </row>
    <row r="287" spans="1:15" ht="45" x14ac:dyDescent="0.25">
      <c r="A287" s="701"/>
      <c r="B287" s="730" t="s">
        <v>657</v>
      </c>
      <c r="C287" s="716"/>
      <c r="D287" s="729" t="s">
        <v>652</v>
      </c>
      <c r="E287" s="718"/>
      <c r="F287" s="723">
        <v>0</v>
      </c>
      <c r="G287" s="720">
        <v>5000</v>
      </c>
      <c r="H287" s="721">
        <v>0</v>
      </c>
      <c r="I287" s="722"/>
      <c r="J287" s="723">
        <v>-1.9E-3</v>
      </c>
      <c r="K287" s="720">
        <v>5000</v>
      </c>
      <c r="L287" s="721">
        <v>-9.5</v>
      </c>
      <c r="M287" s="722"/>
      <c r="N287" s="725">
        <v>-9.5</v>
      </c>
      <c r="O287" s="726" t="s">
        <v>301</v>
      </c>
    </row>
    <row r="288" spans="1:15" x14ac:dyDescent="0.25">
      <c r="A288" s="701"/>
      <c r="B288" s="731"/>
      <c r="C288" s="716"/>
      <c r="D288" s="717"/>
      <c r="E288" s="718"/>
      <c r="F288" s="719"/>
      <c r="G288" s="720">
        <v>5000</v>
      </c>
      <c r="H288" s="721">
        <v>0</v>
      </c>
      <c r="I288" s="722"/>
      <c r="J288" s="723"/>
      <c r="K288" s="720">
        <v>5000</v>
      </c>
      <c r="L288" s="721">
        <v>0</v>
      </c>
      <c r="M288" s="722"/>
      <c r="N288" s="725">
        <v>0</v>
      </c>
      <c r="O288" s="726" t="s">
        <v>301</v>
      </c>
    </row>
    <row r="289" spans="1:15" x14ac:dyDescent="0.25">
      <c r="A289" s="701"/>
      <c r="B289" s="731"/>
      <c r="C289" s="716"/>
      <c r="D289" s="717"/>
      <c r="E289" s="718"/>
      <c r="F289" s="719"/>
      <c r="G289" s="720">
        <v>5000</v>
      </c>
      <c r="H289" s="721">
        <v>0</v>
      </c>
      <c r="I289" s="722"/>
      <c r="J289" s="723"/>
      <c r="K289" s="720">
        <v>5000</v>
      </c>
      <c r="L289" s="721">
        <v>0</v>
      </c>
      <c r="M289" s="722"/>
      <c r="N289" s="725">
        <v>0</v>
      </c>
      <c r="O289" s="726" t="s">
        <v>301</v>
      </c>
    </row>
    <row r="290" spans="1:15" x14ac:dyDescent="0.25">
      <c r="A290" s="701"/>
      <c r="B290" s="731"/>
      <c r="C290" s="716"/>
      <c r="D290" s="717"/>
      <c r="E290" s="718"/>
      <c r="F290" s="719"/>
      <c r="G290" s="720">
        <v>5000</v>
      </c>
      <c r="H290" s="721">
        <v>0</v>
      </c>
      <c r="I290" s="722"/>
      <c r="J290" s="723"/>
      <c r="K290" s="720">
        <v>5000</v>
      </c>
      <c r="L290" s="721">
        <v>0</v>
      </c>
      <c r="M290" s="722"/>
      <c r="N290" s="725">
        <v>0</v>
      </c>
      <c r="O290" s="726" t="s">
        <v>301</v>
      </c>
    </row>
    <row r="291" spans="1:15" x14ac:dyDescent="0.25">
      <c r="A291" s="701"/>
      <c r="B291" s="731"/>
      <c r="C291" s="716"/>
      <c r="D291" s="717"/>
      <c r="E291" s="718"/>
      <c r="F291" s="719"/>
      <c r="G291" s="720">
        <v>5000</v>
      </c>
      <c r="H291" s="721">
        <v>0</v>
      </c>
      <c r="I291" s="722"/>
      <c r="J291" s="723"/>
      <c r="K291" s="720">
        <v>5000</v>
      </c>
      <c r="L291" s="721">
        <v>0</v>
      </c>
      <c r="M291" s="722"/>
      <c r="N291" s="725">
        <v>0</v>
      </c>
      <c r="O291" s="726" t="s">
        <v>301</v>
      </c>
    </row>
    <row r="292" spans="1:15" x14ac:dyDescent="0.25">
      <c r="A292" s="732"/>
      <c r="B292" s="733" t="s">
        <v>658</v>
      </c>
      <c r="C292" s="734"/>
      <c r="D292" s="735"/>
      <c r="E292" s="734"/>
      <c r="F292" s="736"/>
      <c r="G292" s="737"/>
      <c r="H292" s="738">
        <v>187.16</v>
      </c>
      <c r="I292" s="739"/>
      <c r="J292" s="740"/>
      <c r="K292" s="741"/>
      <c r="L292" s="738">
        <v>184.03</v>
      </c>
      <c r="M292" s="739"/>
      <c r="N292" s="742">
        <v>-3.1299999999999955</v>
      </c>
      <c r="O292" s="743">
        <v>-1.6723658901474651E-2</v>
      </c>
    </row>
    <row r="293" spans="1:15" ht="38.25" x14ac:dyDescent="0.25">
      <c r="A293" s="701"/>
      <c r="B293" s="744" t="s">
        <v>659</v>
      </c>
      <c r="C293" s="716"/>
      <c r="D293" s="729" t="s">
        <v>652</v>
      </c>
      <c r="E293" s="718"/>
      <c r="F293" s="723">
        <v>0</v>
      </c>
      <c r="G293" s="720">
        <v>5000</v>
      </c>
      <c r="H293" s="721">
        <v>0</v>
      </c>
      <c r="I293" s="722"/>
      <c r="J293" s="723">
        <v>-1.29E-2</v>
      </c>
      <c r="K293" s="720">
        <v>5000</v>
      </c>
      <c r="L293" s="721">
        <v>-64.5</v>
      </c>
      <c r="M293" s="722"/>
      <c r="N293" s="725">
        <v>-64.5</v>
      </c>
      <c r="O293" s="726" t="s">
        <v>301</v>
      </c>
    </row>
    <row r="294" spans="1:15" ht="38.25" x14ac:dyDescent="0.25">
      <c r="A294" s="701"/>
      <c r="B294" s="744" t="s">
        <v>660</v>
      </c>
      <c r="C294" s="716"/>
      <c r="D294" s="729" t="s">
        <v>652</v>
      </c>
      <c r="E294" s="718"/>
      <c r="F294" s="723">
        <v>0</v>
      </c>
      <c r="G294" s="720">
        <v>5000</v>
      </c>
      <c r="H294" s="721">
        <v>0</v>
      </c>
      <c r="I294" s="745"/>
      <c r="J294" s="723">
        <v>0</v>
      </c>
      <c r="K294" s="720">
        <v>5000</v>
      </c>
      <c r="L294" s="721">
        <v>0</v>
      </c>
      <c r="M294" s="746"/>
      <c r="N294" s="725">
        <v>0</v>
      </c>
      <c r="O294" s="726" t="s">
        <v>301</v>
      </c>
    </row>
    <row r="295" spans="1:15" x14ac:dyDescent="0.25">
      <c r="A295" s="701"/>
      <c r="B295" s="744"/>
      <c r="C295" s="716"/>
      <c r="D295" s="717"/>
      <c r="E295" s="718"/>
      <c r="F295" s="719"/>
      <c r="G295" s="720">
        <v>5000</v>
      </c>
      <c r="H295" s="721">
        <v>0</v>
      </c>
      <c r="I295" s="745"/>
      <c r="J295" s="723"/>
      <c r="K295" s="720">
        <v>5000</v>
      </c>
      <c r="L295" s="721">
        <v>0</v>
      </c>
      <c r="M295" s="746"/>
      <c r="N295" s="725">
        <v>0</v>
      </c>
      <c r="O295" s="726" t="s">
        <v>301</v>
      </c>
    </row>
    <row r="296" spans="1:15" x14ac:dyDescent="0.25">
      <c r="A296" s="701"/>
      <c r="B296" s="744"/>
      <c r="C296" s="716"/>
      <c r="D296" s="717"/>
      <c r="E296" s="718"/>
      <c r="F296" s="719"/>
      <c r="G296" s="720">
        <v>5000</v>
      </c>
      <c r="H296" s="721">
        <v>0</v>
      </c>
      <c r="I296" s="745"/>
      <c r="J296" s="723"/>
      <c r="K296" s="720">
        <v>5000</v>
      </c>
      <c r="L296" s="721">
        <v>0</v>
      </c>
      <c r="M296" s="746"/>
      <c r="N296" s="725">
        <v>0</v>
      </c>
      <c r="O296" s="726" t="s">
        <v>301</v>
      </c>
    </row>
    <row r="297" spans="1:15" x14ac:dyDescent="0.25">
      <c r="A297" s="701"/>
      <c r="B297" s="747" t="s">
        <v>661</v>
      </c>
      <c r="C297" s="716"/>
      <c r="D297" s="717"/>
      <c r="E297" s="718"/>
      <c r="F297" s="719"/>
      <c r="G297" s="720">
        <v>5000</v>
      </c>
      <c r="H297" s="721">
        <v>0</v>
      </c>
      <c r="I297" s="722"/>
      <c r="J297" s="723"/>
      <c r="K297" s="720">
        <v>5000</v>
      </c>
      <c r="L297" s="721">
        <v>0</v>
      </c>
      <c r="M297" s="722"/>
      <c r="N297" s="725">
        <v>0</v>
      </c>
      <c r="O297" s="726" t="s">
        <v>301</v>
      </c>
    </row>
    <row r="298" spans="1:15" x14ac:dyDescent="0.25">
      <c r="A298" s="701"/>
      <c r="B298" s="747" t="s">
        <v>662</v>
      </c>
      <c r="C298" s="716"/>
      <c r="D298" s="717" t="s">
        <v>652</v>
      </c>
      <c r="E298" s="718"/>
      <c r="F298" s="748">
        <v>8.8919999999999999E-2</v>
      </c>
      <c r="G298" s="749">
        <v>432</v>
      </c>
      <c r="H298" s="721">
        <v>38.413440000000001</v>
      </c>
      <c r="I298" s="722"/>
      <c r="J298" s="750">
        <v>8.8919999999999999E-2</v>
      </c>
      <c r="K298" s="749">
        <v>458.49999999999909</v>
      </c>
      <c r="L298" s="721">
        <v>40.769819999999918</v>
      </c>
      <c r="M298" s="722"/>
      <c r="N298" s="725">
        <v>2.3563799999999162</v>
      </c>
      <c r="O298" s="726">
        <v>6.1342592592590409E-2</v>
      </c>
    </row>
    <row r="299" spans="1:15" x14ac:dyDescent="0.25">
      <c r="A299" s="701"/>
      <c r="B299" s="747" t="s">
        <v>663</v>
      </c>
      <c r="C299" s="716"/>
      <c r="D299" s="717" t="s">
        <v>649</v>
      </c>
      <c r="E299" s="718"/>
      <c r="F299" s="748">
        <v>0.79</v>
      </c>
      <c r="G299" s="720">
        <v>1</v>
      </c>
      <c r="H299" s="721">
        <v>0.79</v>
      </c>
      <c r="I299" s="722"/>
      <c r="J299" s="748">
        <v>0.79</v>
      </c>
      <c r="K299" s="720">
        <v>1</v>
      </c>
      <c r="L299" s="721">
        <v>0.79</v>
      </c>
      <c r="M299" s="722"/>
      <c r="N299" s="725">
        <v>0</v>
      </c>
      <c r="O299" s="726"/>
    </row>
    <row r="300" spans="1:15" ht="25.5" x14ac:dyDescent="0.25">
      <c r="A300" s="701"/>
      <c r="B300" s="751" t="s">
        <v>664</v>
      </c>
      <c r="C300" s="752"/>
      <c r="D300" s="752"/>
      <c r="E300" s="752"/>
      <c r="F300" s="753"/>
      <c r="G300" s="754"/>
      <c r="H300" s="755">
        <v>226.36344</v>
      </c>
      <c r="I300" s="739"/>
      <c r="J300" s="754"/>
      <c r="K300" s="756"/>
      <c r="L300" s="755">
        <v>161.08981999999992</v>
      </c>
      <c r="M300" s="739"/>
      <c r="N300" s="742">
        <v>-65.273620000000079</v>
      </c>
      <c r="O300" s="743">
        <v>-0.28835760757125833</v>
      </c>
    </row>
    <row r="301" spans="1:15" x14ac:dyDescent="0.25">
      <c r="A301" s="701"/>
      <c r="B301" s="722" t="s">
        <v>665</v>
      </c>
      <c r="C301" s="722"/>
      <c r="D301" s="729" t="s">
        <v>652</v>
      </c>
      <c r="E301" s="757"/>
      <c r="F301" s="723">
        <v>7.0000000000000001E-3</v>
      </c>
      <c r="G301" s="758">
        <v>5432</v>
      </c>
      <c r="H301" s="721">
        <v>38.024000000000001</v>
      </c>
      <c r="I301" s="722"/>
      <c r="J301" s="723">
        <v>7.1999999999999998E-3</v>
      </c>
      <c r="K301" s="759">
        <v>5458.4999999999991</v>
      </c>
      <c r="L301" s="721">
        <v>39.301199999999994</v>
      </c>
      <c r="M301" s="722"/>
      <c r="N301" s="725">
        <v>1.2771999999999935</v>
      </c>
      <c r="O301" s="726">
        <v>3.358931201346501E-2</v>
      </c>
    </row>
    <row r="302" spans="1:15" ht="30" x14ac:dyDescent="0.25">
      <c r="A302" s="701"/>
      <c r="B302" s="760" t="s">
        <v>666</v>
      </c>
      <c r="C302" s="722"/>
      <c r="D302" s="729" t="s">
        <v>652</v>
      </c>
      <c r="E302" s="757"/>
      <c r="F302" s="723">
        <v>5.1000000000000004E-3</v>
      </c>
      <c r="G302" s="758">
        <v>5432</v>
      </c>
      <c r="H302" s="721">
        <v>27.703200000000002</v>
      </c>
      <c r="I302" s="722"/>
      <c r="J302" s="723">
        <v>5.1999999999999998E-3</v>
      </c>
      <c r="K302" s="759">
        <v>5458.4999999999991</v>
      </c>
      <c r="L302" s="721">
        <v>28.384199999999993</v>
      </c>
      <c r="M302" s="722"/>
      <c r="N302" s="725">
        <v>0.68099999999999028</v>
      </c>
      <c r="O302" s="726">
        <v>2.4581997747552275E-2</v>
      </c>
    </row>
    <row r="303" spans="1:15" ht="25.5" x14ac:dyDescent="0.25">
      <c r="A303" s="701"/>
      <c r="B303" s="751" t="s">
        <v>667</v>
      </c>
      <c r="C303" s="734"/>
      <c r="D303" s="734"/>
      <c r="E303" s="734"/>
      <c r="F303" s="761"/>
      <c r="G303" s="754"/>
      <c r="H303" s="755">
        <v>292.09063999999995</v>
      </c>
      <c r="I303" s="762"/>
      <c r="J303" s="763"/>
      <c r="K303" s="764"/>
      <c r="L303" s="755">
        <v>228.7752199999999</v>
      </c>
      <c r="M303" s="762"/>
      <c r="N303" s="742">
        <v>-63.315420000000046</v>
      </c>
      <c r="O303" s="743">
        <v>-0.21676634348844612</v>
      </c>
    </row>
    <row r="304" spans="1:15" ht="30" x14ac:dyDescent="0.25">
      <c r="A304" s="701"/>
      <c r="B304" s="728" t="s">
        <v>668</v>
      </c>
      <c r="C304" s="716"/>
      <c r="D304" s="729" t="s">
        <v>652</v>
      </c>
      <c r="E304" s="718"/>
      <c r="F304" s="765">
        <v>4.4000000000000003E-3</v>
      </c>
      <c r="G304" s="758">
        <v>5432</v>
      </c>
      <c r="H304" s="766">
        <v>23.9008</v>
      </c>
      <c r="I304" s="722"/>
      <c r="J304" s="765">
        <v>4.4000000000000003E-3</v>
      </c>
      <c r="K304" s="759">
        <v>5458.4999999999991</v>
      </c>
      <c r="L304" s="766">
        <v>24.017399999999999</v>
      </c>
      <c r="M304" s="722"/>
      <c r="N304" s="725">
        <v>0.11659999999999826</v>
      </c>
      <c r="O304" s="767">
        <v>4.878497790868852E-3</v>
      </c>
    </row>
    <row r="305" spans="1:15" ht="30" x14ac:dyDescent="0.25">
      <c r="A305" s="701"/>
      <c r="B305" s="728" t="s">
        <v>669</v>
      </c>
      <c r="C305" s="716"/>
      <c r="D305" s="729" t="s">
        <v>652</v>
      </c>
      <c r="E305" s="718"/>
      <c r="F305" s="765">
        <v>1.2999999999999999E-3</v>
      </c>
      <c r="G305" s="758">
        <v>5432</v>
      </c>
      <c r="H305" s="766">
        <v>7.0615999999999994</v>
      </c>
      <c r="I305" s="722"/>
      <c r="J305" s="765">
        <v>1.2999999999999999E-3</v>
      </c>
      <c r="K305" s="759">
        <v>5458.4999999999991</v>
      </c>
      <c r="L305" s="766">
        <v>7.0960499999999982</v>
      </c>
      <c r="M305" s="722"/>
      <c r="N305" s="725">
        <v>3.4449999999998759E-2</v>
      </c>
      <c r="O305" s="767">
        <v>4.8784977908687497E-3</v>
      </c>
    </row>
    <row r="306" spans="1:15" x14ac:dyDescent="0.25">
      <c r="A306" s="701"/>
      <c r="B306" s="716" t="s">
        <v>670</v>
      </c>
      <c r="C306" s="716"/>
      <c r="D306" s="717" t="s">
        <v>649</v>
      </c>
      <c r="E306" s="718"/>
      <c r="F306" s="768">
        <v>0.25</v>
      </c>
      <c r="G306" s="720">
        <v>1</v>
      </c>
      <c r="H306" s="766">
        <v>0.25</v>
      </c>
      <c r="I306" s="722"/>
      <c r="J306" s="765">
        <v>0.25</v>
      </c>
      <c r="K306" s="724">
        <v>1</v>
      </c>
      <c r="L306" s="766">
        <v>0.25</v>
      </c>
      <c r="M306" s="722"/>
      <c r="N306" s="725">
        <v>0</v>
      </c>
      <c r="O306" s="767">
        <v>0</v>
      </c>
    </row>
    <row r="307" spans="1:15" x14ac:dyDescent="0.25">
      <c r="A307" s="701"/>
      <c r="B307" s="716" t="s">
        <v>671</v>
      </c>
      <c r="C307" s="716"/>
      <c r="D307" s="717" t="s">
        <v>652</v>
      </c>
      <c r="E307" s="718"/>
      <c r="F307" s="768">
        <v>2E-3</v>
      </c>
      <c r="G307" s="769">
        <v>5000</v>
      </c>
      <c r="H307" s="766">
        <v>10</v>
      </c>
      <c r="I307" s="722"/>
      <c r="J307" s="765">
        <v>2E-3</v>
      </c>
      <c r="K307" s="770">
        <v>5000</v>
      </c>
      <c r="L307" s="766">
        <v>10</v>
      </c>
      <c r="M307" s="722"/>
      <c r="N307" s="725">
        <v>0</v>
      </c>
      <c r="O307" s="767">
        <v>0</v>
      </c>
    </row>
    <row r="308" spans="1:15" x14ac:dyDescent="0.25">
      <c r="A308" s="701"/>
      <c r="B308" s="747" t="s">
        <v>672</v>
      </c>
      <c r="C308" s="716"/>
      <c r="D308" s="717" t="s">
        <v>652</v>
      </c>
      <c r="E308" s="718"/>
      <c r="F308" s="771">
        <v>7.1999999999999995E-2</v>
      </c>
      <c r="G308" s="772">
        <v>3200</v>
      </c>
      <c r="H308" s="766">
        <v>230.39999999999998</v>
      </c>
      <c r="I308" s="722"/>
      <c r="J308" s="768">
        <v>7.1999999999999995E-2</v>
      </c>
      <c r="K308" s="772">
        <v>3200</v>
      </c>
      <c r="L308" s="766">
        <v>230.39999999999998</v>
      </c>
      <c r="M308" s="722"/>
      <c r="N308" s="725">
        <v>0</v>
      </c>
      <c r="O308" s="767">
        <v>0</v>
      </c>
    </row>
    <row r="309" spans="1:15" x14ac:dyDescent="0.25">
      <c r="A309" s="701"/>
      <c r="B309" s="747" t="s">
        <v>673</v>
      </c>
      <c r="C309" s="716"/>
      <c r="D309" s="717" t="s">
        <v>652</v>
      </c>
      <c r="E309" s="718"/>
      <c r="F309" s="771">
        <v>0.109</v>
      </c>
      <c r="G309" s="772">
        <v>900</v>
      </c>
      <c r="H309" s="766">
        <v>98.1</v>
      </c>
      <c r="I309" s="722"/>
      <c r="J309" s="768">
        <v>0.109</v>
      </c>
      <c r="K309" s="772">
        <v>900</v>
      </c>
      <c r="L309" s="766">
        <v>98.1</v>
      </c>
      <c r="M309" s="722"/>
      <c r="N309" s="725">
        <v>0</v>
      </c>
      <c r="O309" s="767">
        <v>0</v>
      </c>
    </row>
    <row r="310" spans="1:15" x14ac:dyDescent="0.25">
      <c r="A310" s="701"/>
      <c r="B310" s="706" t="s">
        <v>674</v>
      </c>
      <c r="C310" s="716"/>
      <c r="D310" s="717" t="s">
        <v>652</v>
      </c>
      <c r="E310" s="718"/>
      <c r="F310" s="771">
        <v>0.129</v>
      </c>
      <c r="G310" s="772">
        <v>900</v>
      </c>
      <c r="H310" s="766">
        <v>116.10000000000001</v>
      </c>
      <c r="I310" s="722"/>
      <c r="J310" s="768">
        <v>0.129</v>
      </c>
      <c r="K310" s="772">
        <v>900</v>
      </c>
      <c r="L310" s="766">
        <v>116.10000000000001</v>
      </c>
      <c r="M310" s="722"/>
      <c r="N310" s="725">
        <v>0</v>
      </c>
      <c r="O310" s="767">
        <v>0</v>
      </c>
    </row>
    <row r="311" spans="1:15" x14ac:dyDescent="0.25">
      <c r="A311" s="479"/>
      <c r="B311" s="773" t="s">
        <v>675</v>
      </c>
      <c r="C311" s="774"/>
      <c r="D311" s="775" t="s">
        <v>652</v>
      </c>
      <c r="E311" s="776"/>
      <c r="F311" s="771">
        <v>8.3000000000000004E-2</v>
      </c>
      <c r="G311" s="777">
        <v>600</v>
      </c>
      <c r="H311" s="766">
        <v>49.800000000000004</v>
      </c>
      <c r="I311" s="778"/>
      <c r="J311" s="768">
        <v>8.3000000000000004E-2</v>
      </c>
      <c r="K311" s="777">
        <v>600</v>
      </c>
      <c r="L311" s="766">
        <v>49.800000000000004</v>
      </c>
      <c r="M311" s="778"/>
      <c r="N311" s="779">
        <v>0</v>
      </c>
      <c r="O311" s="767">
        <v>0</v>
      </c>
    </row>
    <row r="312" spans="1:15" ht="15.75" thickBot="1" x14ac:dyDescent="0.3">
      <c r="A312" s="479"/>
      <c r="B312" s="773" t="s">
        <v>676</v>
      </c>
      <c r="C312" s="774"/>
      <c r="D312" s="775" t="s">
        <v>652</v>
      </c>
      <c r="E312" s="776"/>
      <c r="F312" s="771">
        <v>9.7000000000000003E-2</v>
      </c>
      <c r="G312" s="777">
        <v>4400</v>
      </c>
      <c r="H312" s="766">
        <v>426.8</v>
      </c>
      <c r="I312" s="778"/>
      <c r="J312" s="768">
        <v>9.7000000000000003E-2</v>
      </c>
      <c r="K312" s="777">
        <v>4400</v>
      </c>
      <c r="L312" s="766">
        <v>426.8</v>
      </c>
      <c r="M312" s="778"/>
      <c r="N312" s="779">
        <v>0</v>
      </c>
      <c r="O312" s="767">
        <v>0</v>
      </c>
    </row>
    <row r="313" spans="1:15" ht="15.75" thickBot="1" x14ac:dyDescent="0.3">
      <c r="A313" s="701"/>
      <c r="B313" s="780"/>
      <c r="C313" s="781"/>
      <c r="D313" s="782"/>
      <c r="E313" s="781"/>
      <c r="F313" s="783"/>
      <c r="G313" s="784"/>
      <c r="H313" s="785"/>
      <c r="I313" s="786"/>
      <c r="J313" s="783"/>
      <c r="K313" s="787"/>
      <c r="L313" s="785"/>
      <c r="M313" s="786"/>
      <c r="N313" s="788"/>
      <c r="O313" s="789"/>
    </row>
    <row r="314" spans="1:15" x14ac:dyDescent="0.25">
      <c r="A314" s="701"/>
      <c r="B314" s="790" t="s">
        <v>677</v>
      </c>
      <c r="C314" s="716"/>
      <c r="D314" s="716"/>
      <c r="E314" s="716"/>
      <c r="F314" s="791"/>
      <c r="G314" s="792"/>
      <c r="H314" s="793">
        <v>777.90303999999992</v>
      </c>
      <c r="I314" s="794"/>
      <c r="J314" s="795"/>
      <c r="K314" s="795"/>
      <c r="L314" s="796">
        <v>714.73866999999984</v>
      </c>
      <c r="M314" s="797"/>
      <c r="N314" s="798">
        <v>-63.164370000000076</v>
      </c>
      <c r="O314" s="799">
        <v>-8.1198255762054972E-2</v>
      </c>
    </row>
    <row r="315" spans="1:15" x14ac:dyDescent="0.25">
      <c r="A315" s="701"/>
      <c r="B315" s="800" t="s">
        <v>678</v>
      </c>
      <c r="C315" s="716"/>
      <c r="D315" s="716"/>
      <c r="E315" s="716"/>
      <c r="F315" s="801">
        <v>0.13</v>
      </c>
      <c r="G315" s="802"/>
      <c r="H315" s="803">
        <v>101.1273952</v>
      </c>
      <c r="I315" s="804"/>
      <c r="J315" s="805">
        <v>0.13</v>
      </c>
      <c r="K315" s="804"/>
      <c r="L315" s="806">
        <v>92.91602709999998</v>
      </c>
      <c r="M315" s="807"/>
      <c r="N315" s="808">
        <v>-8.2113681000000156</v>
      </c>
      <c r="O315" s="809">
        <v>-8.1198255762055027E-2</v>
      </c>
    </row>
    <row r="316" spans="1:15" x14ac:dyDescent="0.25">
      <c r="A316" s="701"/>
      <c r="B316" s="810" t="s">
        <v>679</v>
      </c>
      <c r="C316" s="716"/>
      <c r="D316" s="716"/>
      <c r="E316" s="716"/>
      <c r="F316" s="811"/>
      <c r="G316" s="802"/>
      <c r="H316" s="803">
        <v>879.03043519999994</v>
      </c>
      <c r="I316" s="804"/>
      <c r="J316" s="804"/>
      <c r="K316" s="804"/>
      <c r="L316" s="806">
        <v>807.65469709999979</v>
      </c>
      <c r="M316" s="807"/>
      <c r="N316" s="808">
        <v>-71.375738100000149</v>
      </c>
      <c r="O316" s="809">
        <v>-8.1198255762055041E-2</v>
      </c>
    </row>
    <row r="317" spans="1:15" x14ac:dyDescent="0.25">
      <c r="A317" s="701"/>
      <c r="B317" s="1330" t="s">
        <v>680</v>
      </c>
      <c r="C317" s="1330"/>
      <c r="D317" s="1330"/>
      <c r="E317" s="716"/>
      <c r="F317" s="811"/>
      <c r="G317" s="802"/>
      <c r="H317" s="812">
        <v>-87.9</v>
      </c>
      <c r="I317" s="804"/>
      <c r="J317" s="804"/>
      <c r="K317" s="804"/>
      <c r="L317" s="813">
        <v>-80.77</v>
      </c>
      <c r="M317" s="807"/>
      <c r="N317" s="814">
        <v>7.1300000000000097</v>
      </c>
      <c r="O317" s="815">
        <v>-8.1114903299203747E-2</v>
      </c>
    </row>
    <row r="318" spans="1:15" ht="15.75" thickBot="1" x14ac:dyDescent="0.3">
      <c r="A318" s="701"/>
      <c r="B318" s="1331" t="s">
        <v>681</v>
      </c>
      <c r="C318" s="1331"/>
      <c r="D318" s="1331"/>
      <c r="E318" s="816"/>
      <c r="F318" s="817"/>
      <c r="G318" s="818"/>
      <c r="H318" s="819">
        <v>791.13043519999997</v>
      </c>
      <c r="I318" s="820"/>
      <c r="J318" s="820"/>
      <c r="K318" s="820"/>
      <c r="L318" s="821">
        <v>726.88469709999981</v>
      </c>
      <c r="M318" s="822"/>
      <c r="N318" s="823">
        <v>-64.245738100000153</v>
      </c>
      <c r="O318" s="824">
        <v>-8.1207516790526013E-2</v>
      </c>
    </row>
    <row r="319" spans="1:15" ht="15.75" thickBot="1" x14ac:dyDescent="0.3">
      <c r="A319" s="479"/>
      <c r="B319" s="825"/>
      <c r="C319" s="826"/>
      <c r="D319" s="827"/>
      <c r="E319" s="826"/>
      <c r="F319" s="783"/>
      <c r="G319" s="828"/>
      <c r="H319" s="785"/>
      <c r="I319" s="829"/>
      <c r="J319" s="783"/>
      <c r="K319" s="830"/>
      <c r="L319" s="785"/>
      <c r="M319" s="829"/>
      <c r="N319" s="831"/>
      <c r="O319" s="789"/>
    </row>
    <row r="320" spans="1:15" x14ac:dyDescent="0.25">
      <c r="A320" s="479"/>
      <c r="B320" s="832" t="s">
        <v>682</v>
      </c>
      <c r="C320" s="774"/>
      <c r="D320" s="774"/>
      <c r="E320" s="774"/>
      <c r="F320" s="833"/>
      <c r="G320" s="834"/>
      <c r="H320" s="835">
        <v>809.90304000000003</v>
      </c>
      <c r="I320" s="836"/>
      <c r="J320" s="837"/>
      <c r="K320" s="837"/>
      <c r="L320" s="838">
        <v>746.73866999999984</v>
      </c>
      <c r="M320" s="839"/>
      <c r="N320" s="840">
        <v>-63.16437000000019</v>
      </c>
      <c r="O320" s="799">
        <v>-7.7990039400272146E-2</v>
      </c>
    </row>
    <row r="321" spans="1:15" x14ac:dyDescent="0.25">
      <c r="A321" s="479"/>
      <c r="B321" s="841" t="s">
        <v>678</v>
      </c>
      <c r="C321" s="774"/>
      <c r="D321" s="774"/>
      <c r="E321" s="774"/>
      <c r="F321" s="842">
        <v>0.13</v>
      </c>
      <c r="G321" s="834"/>
      <c r="H321" s="843">
        <v>105.28739520000001</v>
      </c>
      <c r="I321" s="844"/>
      <c r="J321" s="845">
        <v>0.13</v>
      </c>
      <c r="K321" s="846"/>
      <c r="L321" s="847">
        <v>97.076027099999976</v>
      </c>
      <c r="M321" s="848"/>
      <c r="N321" s="849">
        <v>-8.2113681000000298</v>
      </c>
      <c r="O321" s="809">
        <v>-7.7990039400272188E-2</v>
      </c>
    </row>
    <row r="322" spans="1:15" x14ac:dyDescent="0.25">
      <c r="A322" s="479"/>
      <c r="B322" s="850" t="s">
        <v>679</v>
      </c>
      <c r="C322" s="774"/>
      <c r="D322" s="774"/>
      <c r="E322" s="774"/>
      <c r="F322" s="851"/>
      <c r="G322" s="852"/>
      <c r="H322" s="843">
        <v>915.19043520000002</v>
      </c>
      <c r="I322" s="844"/>
      <c r="J322" s="844"/>
      <c r="K322" s="844"/>
      <c r="L322" s="847">
        <v>843.81469709999988</v>
      </c>
      <c r="M322" s="848"/>
      <c r="N322" s="849">
        <v>-71.375738100000149</v>
      </c>
      <c r="O322" s="809">
        <v>-7.7990039400272076E-2</v>
      </c>
    </row>
    <row r="323" spans="1:15" x14ac:dyDescent="0.25">
      <c r="A323" s="479"/>
      <c r="B323" s="1332" t="s">
        <v>680</v>
      </c>
      <c r="C323" s="1332"/>
      <c r="D323" s="1332"/>
      <c r="E323" s="774"/>
      <c r="F323" s="851"/>
      <c r="G323" s="852"/>
      <c r="H323" s="853">
        <v>-91.52</v>
      </c>
      <c r="I323" s="844"/>
      <c r="J323" s="844"/>
      <c r="K323" s="844"/>
      <c r="L323" s="854">
        <v>-84.38</v>
      </c>
      <c r="M323" s="848"/>
      <c r="N323" s="855">
        <v>7.1400000000000006</v>
      </c>
      <c r="O323" s="815">
        <v>-7.8015734265734271E-2</v>
      </c>
    </row>
    <row r="324" spans="1:15" ht="15.75" thickBot="1" x14ac:dyDescent="0.3">
      <c r="A324" s="479"/>
      <c r="B324" s="1339" t="s">
        <v>683</v>
      </c>
      <c r="C324" s="1339"/>
      <c r="D324" s="1339"/>
      <c r="E324" s="856"/>
      <c r="F324" s="857"/>
      <c r="G324" s="858"/>
      <c r="H324" s="859">
        <v>823.67043520000004</v>
      </c>
      <c r="I324" s="860"/>
      <c r="J324" s="860"/>
      <c r="K324" s="860"/>
      <c r="L324" s="861">
        <v>759.43469709999988</v>
      </c>
      <c r="M324" s="862"/>
      <c r="N324" s="863">
        <v>-64.235738100000162</v>
      </c>
      <c r="O324" s="864">
        <v>-7.7987184382067476E-2</v>
      </c>
    </row>
    <row r="325" spans="1:15" ht="15.75" thickBot="1" x14ac:dyDescent="0.3">
      <c r="A325" s="479"/>
      <c r="B325" s="825"/>
      <c r="C325" s="826"/>
      <c r="D325" s="827"/>
      <c r="E325" s="826"/>
      <c r="F325" s="865"/>
      <c r="G325" s="866"/>
      <c r="H325" s="867"/>
      <c r="I325" s="868"/>
      <c r="J325" s="865"/>
      <c r="K325" s="828"/>
      <c r="L325" s="869"/>
      <c r="M325" s="829"/>
      <c r="N325" s="870"/>
      <c r="O325" s="789"/>
    </row>
    <row r="326" spans="1:15" x14ac:dyDescent="0.25">
      <c r="A326" s="701"/>
      <c r="B326" s="701"/>
      <c r="C326" s="701"/>
      <c r="D326" s="701"/>
      <c r="E326" s="701"/>
      <c r="F326" s="701"/>
      <c r="G326" s="701"/>
      <c r="H326" s="701"/>
      <c r="I326" s="701"/>
      <c r="J326" s="701"/>
      <c r="K326" s="701"/>
      <c r="L326" s="871"/>
      <c r="M326" s="701"/>
      <c r="N326" s="701"/>
      <c r="O326" s="701"/>
    </row>
    <row r="327" spans="1:15" x14ac:dyDescent="0.25">
      <c r="A327" s="701"/>
      <c r="B327" s="707" t="s">
        <v>684</v>
      </c>
      <c r="C327" s="701"/>
      <c r="D327" s="701"/>
      <c r="E327" s="701"/>
      <c r="F327" s="872">
        <v>8.6400000000000005E-2</v>
      </c>
      <c r="G327" s="701"/>
      <c r="H327" s="701"/>
      <c r="I327" s="701"/>
      <c r="J327" s="872">
        <v>9.1700000000000004E-2</v>
      </c>
      <c r="K327" s="701"/>
      <c r="L327" s="701"/>
      <c r="M327" s="701"/>
      <c r="N327" s="701"/>
      <c r="O327" s="701"/>
    </row>
    <row r="330" spans="1:15" ht="15.75" x14ac:dyDescent="0.25">
      <c r="A330" s="701"/>
      <c r="B330" s="702" t="s">
        <v>634</v>
      </c>
      <c r="C330" s="701"/>
      <c r="D330" s="1335" t="s">
        <v>635</v>
      </c>
      <c r="E330" s="1335"/>
      <c r="F330" s="1335"/>
      <c r="G330" s="1335"/>
      <c r="H330" s="1335"/>
      <c r="I330" s="1335"/>
      <c r="J330" s="1335"/>
      <c r="K330" s="1335"/>
      <c r="L330" s="1335"/>
      <c r="M330" s="1335"/>
      <c r="N330" s="1335"/>
      <c r="O330" s="1335"/>
    </row>
    <row r="331" spans="1:15" ht="15.75" x14ac:dyDescent="0.25">
      <c r="A331" s="701"/>
      <c r="B331" s="703"/>
      <c r="C331" s="701"/>
      <c r="D331" s="704"/>
      <c r="E331" s="704"/>
      <c r="F331" s="704"/>
      <c r="G331" s="704"/>
      <c r="H331" s="704"/>
      <c r="I331" s="704"/>
      <c r="J331" s="704"/>
      <c r="K331" s="704"/>
      <c r="L331" s="704"/>
      <c r="M331" s="704"/>
      <c r="N331" s="704"/>
      <c r="O331" s="704"/>
    </row>
    <row r="332" spans="1:15" ht="15.75" x14ac:dyDescent="0.25">
      <c r="A332" s="701"/>
      <c r="B332" s="702" t="s">
        <v>636</v>
      </c>
      <c r="C332" s="701"/>
      <c r="D332" s="705" t="s">
        <v>637</v>
      </c>
      <c r="E332" s="704"/>
      <c r="F332" s="704"/>
      <c r="G332" s="704"/>
      <c r="H332" s="704"/>
      <c r="I332" s="704"/>
      <c r="J332" s="704"/>
      <c r="K332" s="704"/>
      <c r="L332" s="704"/>
      <c r="M332" s="704"/>
      <c r="N332" s="704"/>
      <c r="O332" s="704"/>
    </row>
    <row r="333" spans="1:15" ht="15.75" x14ac:dyDescent="0.25">
      <c r="A333" s="701"/>
      <c r="B333" s="703"/>
      <c r="C333" s="701"/>
      <c r="D333" s="704"/>
      <c r="E333" s="704"/>
      <c r="F333" s="704"/>
      <c r="G333" s="704"/>
      <c r="H333" s="704"/>
      <c r="I333" s="704"/>
      <c r="J333" s="704"/>
      <c r="K333" s="704"/>
      <c r="L333" s="704"/>
      <c r="M333" s="704"/>
      <c r="N333" s="704"/>
      <c r="O333" s="704"/>
    </row>
    <row r="334" spans="1:15" x14ac:dyDescent="0.25">
      <c r="A334" s="701"/>
      <c r="B334" s="706"/>
      <c r="C334" s="701"/>
      <c r="D334" s="707" t="s">
        <v>638</v>
      </c>
      <c r="E334" s="707"/>
      <c r="F334" s="708">
        <v>10000</v>
      </c>
      <c r="G334" s="707" t="s">
        <v>639</v>
      </c>
      <c r="H334" s="701"/>
      <c r="I334" s="701"/>
      <c r="J334" s="701"/>
      <c r="K334" s="701"/>
      <c r="L334" s="701"/>
      <c r="M334" s="701"/>
      <c r="N334" s="701"/>
      <c r="O334" s="701"/>
    </row>
    <row r="335" spans="1:15" x14ac:dyDescent="0.25">
      <c r="A335" s="701"/>
      <c r="B335" s="706"/>
      <c r="C335" s="701"/>
      <c r="D335" s="701"/>
      <c r="E335" s="701"/>
      <c r="F335" s="701"/>
      <c r="G335" s="701"/>
      <c r="H335" s="701"/>
      <c r="I335" s="701"/>
      <c r="J335" s="701"/>
      <c r="K335" s="701"/>
      <c r="L335" s="701"/>
      <c r="M335" s="701"/>
      <c r="N335" s="701"/>
      <c r="O335" s="701"/>
    </row>
    <row r="336" spans="1:15" x14ac:dyDescent="0.25">
      <c r="A336" s="701"/>
      <c r="B336" s="706"/>
      <c r="C336" s="701"/>
      <c r="D336" s="709"/>
      <c r="E336" s="709"/>
      <c r="F336" s="1336" t="s">
        <v>640</v>
      </c>
      <c r="G336" s="1337"/>
      <c r="H336" s="1338"/>
      <c r="I336" s="701"/>
      <c r="J336" s="1336" t="s">
        <v>641</v>
      </c>
      <c r="K336" s="1337"/>
      <c r="L336" s="1338"/>
      <c r="M336" s="701"/>
      <c r="N336" s="1336" t="s">
        <v>642</v>
      </c>
      <c r="O336" s="1338"/>
    </row>
    <row r="337" spans="1:15" x14ac:dyDescent="0.25">
      <c r="A337" s="701"/>
      <c r="B337" s="706"/>
      <c r="C337" s="701"/>
      <c r="D337" s="1324" t="s">
        <v>643</v>
      </c>
      <c r="E337" s="710"/>
      <c r="F337" s="711" t="s">
        <v>644</v>
      </c>
      <c r="G337" s="711" t="s">
        <v>645</v>
      </c>
      <c r="H337" s="712" t="s">
        <v>646</v>
      </c>
      <c r="I337" s="701"/>
      <c r="J337" s="711" t="s">
        <v>644</v>
      </c>
      <c r="K337" s="713" t="s">
        <v>645</v>
      </c>
      <c r="L337" s="712" t="s">
        <v>646</v>
      </c>
      <c r="M337" s="701"/>
      <c r="N337" s="1326" t="s">
        <v>647</v>
      </c>
      <c r="O337" s="1328" t="s">
        <v>648</v>
      </c>
    </row>
    <row r="338" spans="1:15" x14ac:dyDescent="0.25">
      <c r="A338" s="701"/>
      <c r="B338" s="706"/>
      <c r="C338" s="701"/>
      <c r="D338" s="1325"/>
      <c r="E338" s="710"/>
      <c r="F338" s="714" t="s">
        <v>456</v>
      </c>
      <c r="G338" s="714"/>
      <c r="H338" s="715" t="s">
        <v>456</v>
      </c>
      <c r="I338" s="701"/>
      <c r="J338" s="714" t="s">
        <v>456</v>
      </c>
      <c r="K338" s="715"/>
      <c r="L338" s="715" t="s">
        <v>456</v>
      </c>
      <c r="M338" s="701"/>
      <c r="N338" s="1327"/>
      <c r="O338" s="1329"/>
    </row>
    <row r="339" spans="1:15" x14ac:dyDescent="0.25">
      <c r="A339" s="701"/>
      <c r="B339" s="716" t="s">
        <v>622</v>
      </c>
      <c r="C339" s="716"/>
      <c r="D339" s="717" t="s">
        <v>649</v>
      </c>
      <c r="E339" s="718"/>
      <c r="F339" s="719">
        <v>23.16</v>
      </c>
      <c r="G339" s="720">
        <v>1</v>
      </c>
      <c r="H339" s="721">
        <v>23.16</v>
      </c>
      <c r="I339" s="722"/>
      <c r="J339" s="723">
        <v>24.03</v>
      </c>
      <c r="K339" s="724">
        <v>1</v>
      </c>
      <c r="L339" s="721">
        <v>24.03</v>
      </c>
      <c r="M339" s="722"/>
      <c r="N339" s="725">
        <v>0.87000000000000099</v>
      </c>
      <c r="O339" s="726">
        <v>3.7564766839378282E-2</v>
      </c>
    </row>
    <row r="340" spans="1:15" x14ac:dyDescent="0.25">
      <c r="A340" s="701"/>
      <c r="B340" s="716" t="s">
        <v>650</v>
      </c>
      <c r="C340" s="716"/>
      <c r="D340" s="717"/>
      <c r="E340" s="718"/>
      <c r="F340" s="719"/>
      <c r="G340" s="720">
        <v>1</v>
      </c>
      <c r="H340" s="721">
        <v>0</v>
      </c>
      <c r="I340" s="722"/>
      <c r="J340" s="723"/>
      <c r="K340" s="724">
        <v>1</v>
      </c>
      <c r="L340" s="721">
        <v>0</v>
      </c>
      <c r="M340" s="722"/>
      <c r="N340" s="725">
        <v>0</v>
      </c>
      <c r="O340" s="726" t="s">
        <v>301</v>
      </c>
    </row>
    <row r="341" spans="1:15" x14ac:dyDescent="0.25">
      <c r="A341" s="701"/>
      <c r="B341" s="727"/>
      <c r="C341" s="716"/>
      <c r="D341" s="717"/>
      <c r="E341" s="718"/>
      <c r="F341" s="719"/>
      <c r="G341" s="720">
        <v>1</v>
      </c>
      <c r="H341" s="721">
        <v>0</v>
      </c>
      <c r="I341" s="722"/>
      <c r="J341" s="723"/>
      <c r="K341" s="724">
        <v>1</v>
      </c>
      <c r="L341" s="721">
        <v>0</v>
      </c>
      <c r="M341" s="722"/>
      <c r="N341" s="725">
        <v>0</v>
      </c>
      <c r="O341" s="726" t="s">
        <v>301</v>
      </c>
    </row>
    <row r="342" spans="1:15" x14ac:dyDescent="0.25">
      <c r="A342" s="701"/>
      <c r="B342" s="727"/>
      <c r="C342" s="716"/>
      <c r="D342" s="717"/>
      <c r="E342" s="718"/>
      <c r="F342" s="719"/>
      <c r="G342" s="720">
        <v>1</v>
      </c>
      <c r="H342" s="721">
        <v>0</v>
      </c>
      <c r="I342" s="722"/>
      <c r="J342" s="723"/>
      <c r="K342" s="724">
        <v>1</v>
      </c>
      <c r="L342" s="721">
        <v>0</v>
      </c>
      <c r="M342" s="722"/>
      <c r="N342" s="725">
        <v>0</v>
      </c>
      <c r="O342" s="726" t="s">
        <v>301</v>
      </c>
    </row>
    <row r="343" spans="1:15" x14ac:dyDescent="0.25">
      <c r="A343" s="701"/>
      <c r="B343" s="727"/>
      <c r="C343" s="716"/>
      <c r="D343" s="717"/>
      <c r="E343" s="718"/>
      <c r="F343" s="719"/>
      <c r="G343" s="720">
        <v>1</v>
      </c>
      <c r="H343" s="721">
        <v>0</v>
      </c>
      <c r="I343" s="722"/>
      <c r="J343" s="723"/>
      <c r="K343" s="724">
        <v>1</v>
      </c>
      <c r="L343" s="721">
        <v>0</v>
      </c>
      <c r="M343" s="722"/>
      <c r="N343" s="725">
        <v>0</v>
      </c>
      <c r="O343" s="726" t="s">
        <v>301</v>
      </c>
    </row>
    <row r="344" spans="1:15" x14ac:dyDescent="0.25">
      <c r="A344" s="701"/>
      <c r="B344" s="727"/>
      <c r="C344" s="716"/>
      <c r="D344" s="717"/>
      <c r="E344" s="718"/>
      <c r="F344" s="719"/>
      <c r="G344" s="720">
        <v>1</v>
      </c>
      <c r="H344" s="721">
        <v>0</v>
      </c>
      <c r="I344" s="722"/>
      <c r="J344" s="723"/>
      <c r="K344" s="724">
        <v>1</v>
      </c>
      <c r="L344" s="721">
        <v>0</v>
      </c>
      <c r="M344" s="722"/>
      <c r="N344" s="725">
        <v>0</v>
      </c>
      <c r="O344" s="726" t="s">
        <v>301</v>
      </c>
    </row>
    <row r="345" spans="1:15" x14ac:dyDescent="0.25">
      <c r="A345" s="701"/>
      <c r="B345" s="716" t="s">
        <v>651</v>
      </c>
      <c r="C345" s="716"/>
      <c r="D345" s="717" t="s">
        <v>652</v>
      </c>
      <c r="E345" s="718"/>
      <c r="F345" s="719">
        <v>3.2500000000000001E-2</v>
      </c>
      <c r="G345" s="720">
        <v>10000</v>
      </c>
      <c r="H345" s="721">
        <v>325</v>
      </c>
      <c r="I345" s="722"/>
      <c r="J345" s="723">
        <v>3.3700000000000001E-2</v>
      </c>
      <c r="K345" s="720">
        <v>10000</v>
      </c>
      <c r="L345" s="721">
        <v>337</v>
      </c>
      <c r="M345" s="722"/>
      <c r="N345" s="725">
        <v>12</v>
      </c>
      <c r="O345" s="726">
        <v>3.6923076923076927E-2</v>
      </c>
    </row>
    <row r="346" spans="1:15" x14ac:dyDescent="0.25">
      <c r="A346" s="701"/>
      <c r="B346" s="716" t="s">
        <v>653</v>
      </c>
      <c r="C346" s="716"/>
      <c r="D346" s="717"/>
      <c r="E346" s="718"/>
      <c r="F346" s="719"/>
      <c r="G346" s="720">
        <v>10000</v>
      </c>
      <c r="H346" s="721">
        <v>0</v>
      </c>
      <c r="I346" s="722"/>
      <c r="J346" s="723"/>
      <c r="K346" s="720">
        <v>10000</v>
      </c>
      <c r="L346" s="721">
        <v>0</v>
      </c>
      <c r="M346" s="722"/>
      <c r="N346" s="725">
        <v>0</v>
      </c>
      <c r="O346" s="726" t="s">
        <v>301</v>
      </c>
    </row>
    <row r="347" spans="1:15" ht="45" x14ac:dyDescent="0.25">
      <c r="A347" s="701"/>
      <c r="B347" s="728" t="s">
        <v>654</v>
      </c>
      <c r="C347" s="716"/>
      <c r="D347" s="729" t="s">
        <v>652</v>
      </c>
      <c r="E347" s="718"/>
      <c r="F347" s="723">
        <v>0</v>
      </c>
      <c r="G347" s="720">
        <v>10000</v>
      </c>
      <c r="H347" s="721">
        <v>0</v>
      </c>
      <c r="I347" s="722"/>
      <c r="J347" s="723">
        <v>2.0000000000000001E-4</v>
      </c>
      <c r="K347" s="720">
        <v>10000</v>
      </c>
      <c r="L347" s="721">
        <v>2</v>
      </c>
      <c r="M347" s="722"/>
      <c r="N347" s="725">
        <v>2</v>
      </c>
      <c r="O347" s="726" t="s">
        <v>301</v>
      </c>
    </row>
    <row r="348" spans="1:15" ht="30" x14ac:dyDescent="0.25">
      <c r="A348" s="701"/>
      <c r="B348" s="730" t="s">
        <v>655</v>
      </c>
      <c r="C348" s="716"/>
      <c r="D348" s="729" t="s">
        <v>652</v>
      </c>
      <c r="E348" s="718"/>
      <c r="F348" s="723">
        <v>4.0000000000000002E-4</v>
      </c>
      <c r="G348" s="720">
        <v>10000</v>
      </c>
      <c r="H348" s="721">
        <v>4</v>
      </c>
      <c r="I348" s="722"/>
      <c r="J348" s="723">
        <v>0</v>
      </c>
      <c r="K348" s="720">
        <v>10000</v>
      </c>
      <c r="L348" s="721">
        <v>0</v>
      </c>
      <c r="M348" s="722"/>
      <c r="N348" s="725">
        <v>-4</v>
      </c>
      <c r="O348" s="726">
        <v>-1</v>
      </c>
    </row>
    <row r="349" spans="1:15" ht="30" x14ac:dyDescent="0.25">
      <c r="A349" s="701"/>
      <c r="B349" s="730" t="s">
        <v>656</v>
      </c>
      <c r="C349" s="716"/>
      <c r="D349" s="729" t="s">
        <v>652</v>
      </c>
      <c r="E349" s="718"/>
      <c r="F349" s="723">
        <v>-1E-4</v>
      </c>
      <c r="G349" s="720">
        <v>10000</v>
      </c>
      <c r="H349" s="721">
        <v>-1</v>
      </c>
      <c r="I349" s="722"/>
      <c r="J349" s="723">
        <v>0</v>
      </c>
      <c r="K349" s="720">
        <v>10000</v>
      </c>
      <c r="L349" s="721">
        <v>0</v>
      </c>
      <c r="M349" s="722"/>
      <c r="N349" s="725">
        <v>1</v>
      </c>
      <c r="O349" s="726">
        <v>-1</v>
      </c>
    </row>
    <row r="350" spans="1:15" ht="45" x14ac:dyDescent="0.25">
      <c r="A350" s="701"/>
      <c r="B350" s="730" t="s">
        <v>657</v>
      </c>
      <c r="C350" s="716"/>
      <c r="D350" s="729" t="s">
        <v>652</v>
      </c>
      <c r="E350" s="718"/>
      <c r="F350" s="723">
        <v>0</v>
      </c>
      <c r="G350" s="720">
        <v>10000</v>
      </c>
      <c r="H350" s="721">
        <v>0</v>
      </c>
      <c r="I350" s="722"/>
      <c r="J350" s="723">
        <v>-1.9E-3</v>
      </c>
      <c r="K350" s="720">
        <v>10000</v>
      </c>
      <c r="L350" s="721">
        <v>-19</v>
      </c>
      <c r="M350" s="722"/>
      <c r="N350" s="725">
        <v>-19</v>
      </c>
      <c r="O350" s="726" t="s">
        <v>301</v>
      </c>
    </row>
    <row r="351" spans="1:15" x14ac:dyDescent="0.25">
      <c r="A351" s="701"/>
      <c r="B351" s="731"/>
      <c r="C351" s="716"/>
      <c r="D351" s="717"/>
      <c r="E351" s="718"/>
      <c r="F351" s="719"/>
      <c r="G351" s="720">
        <v>10000</v>
      </c>
      <c r="H351" s="721">
        <v>0</v>
      </c>
      <c r="I351" s="722"/>
      <c r="J351" s="723"/>
      <c r="K351" s="720">
        <v>10000</v>
      </c>
      <c r="L351" s="721">
        <v>0</v>
      </c>
      <c r="M351" s="722"/>
      <c r="N351" s="725">
        <v>0</v>
      </c>
      <c r="O351" s="726" t="s">
        <v>301</v>
      </c>
    </row>
    <row r="352" spans="1:15" x14ac:dyDescent="0.25">
      <c r="A352" s="701"/>
      <c r="B352" s="731"/>
      <c r="C352" s="716"/>
      <c r="D352" s="717"/>
      <c r="E352" s="718"/>
      <c r="F352" s="719"/>
      <c r="G352" s="720">
        <v>10000</v>
      </c>
      <c r="H352" s="721">
        <v>0</v>
      </c>
      <c r="I352" s="722"/>
      <c r="J352" s="723"/>
      <c r="K352" s="720">
        <v>10000</v>
      </c>
      <c r="L352" s="721">
        <v>0</v>
      </c>
      <c r="M352" s="722"/>
      <c r="N352" s="725">
        <v>0</v>
      </c>
      <c r="O352" s="726" t="s">
        <v>301</v>
      </c>
    </row>
    <row r="353" spans="1:15" x14ac:dyDescent="0.25">
      <c r="A353" s="701"/>
      <c r="B353" s="731"/>
      <c r="C353" s="716"/>
      <c r="D353" s="717"/>
      <c r="E353" s="718"/>
      <c r="F353" s="719"/>
      <c r="G353" s="720">
        <v>10000</v>
      </c>
      <c r="H353" s="721">
        <v>0</v>
      </c>
      <c r="I353" s="722"/>
      <c r="J353" s="723"/>
      <c r="K353" s="720">
        <v>10000</v>
      </c>
      <c r="L353" s="721">
        <v>0</v>
      </c>
      <c r="M353" s="722"/>
      <c r="N353" s="725">
        <v>0</v>
      </c>
      <c r="O353" s="726" t="s">
        <v>301</v>
      </c>
    </row>
    <row r="354" spans="1:15" x14ac:dyDescent="0.25">
      <c r="A354" s="701"/>
      <c r="B354" s="731"/>
      <c r="C354" s="716"/>
      <c r="D354" s="717"/>
      <c r="E354" s="718"/>
      <c r="F354" s="719"/>
      <c r="G354" s="720">
        <v>10000</v>
      </c>
      <c r="H354" s="721">
        <v>0</v>
      </c>
      <c r="I354" s="722"/>
      <c r="J354" s="723"/>
      <c r="K354" s="720">
        <v>10000</v>
      </c>
      <c r="L354" s="721">
        <v>0</v>
      </c>
      <c r="M354" s="722"/>
      <c r="N354" s="725">
        <v>0</v>
      </c>
      <c r="O354" s="726" t="s">
        <v>301</v>
      </c>
    </row>
    <row r="355" spans="1:15" x14ac:dyDescent="0.25">
      <c r="A355" s="732"/>
      <c r="B355" s="733" t="s">
        <v>658</v>
      </c>
      <c r="C355" s="734"/>
      <c r="D355" s="735"/>
      <c r="E355" s="734"/>
      <c r="F355" s="736"/>
      <c r="G355" s="737"/>
      <c r="H355" s="738">
        <v>351.16</v>
      </c>
      <c r="I355" s="739"/>
      <c r="J355" s="740"/>
      <c r="K355" s="741"/>
      <c r="L355" s="738">
        <v>344.03</v>
      </c>
      <c r="M355" s="739"/>
      <c r="N355" s="742">
        <v>-7.1300000000000523</v>
      </c>
      <c r="O355" s="743">
        <v>-2.0304134867297107E-2</v>
      </c>
    </row>
    <row r="356" spans="1:15" ht="38.25" x14ac:dyDescent="0.25">
      <c r="A356" s="701"/>
      <c r="B356" s="744" t="s">
        <v>659</v>
      </c>
      <c r="C356" s="716"/>
      <c r="D356" s="729" t="s">
        <v>652</v>
      </c>
      <c r="E356" s="718"/>
      <c r="F356" s="723">
        <v>0</v>
      </c>
      <c r="G356" s="720">
        <v>10000</v>
      </c>
      <c r="H356" s="721">
        <v>0</v>
      </c>
      <c r="I356" s="722"/>
      <c r="J356" s="723">
        <v>-1.29E-2</v>
      </c>
      <c r="K356" s="720">
        <v>10000</v>
      </c>
      <c r="L356" s="721">
        <v>-129</v>
      </c>
      <c r="M356" s="722"/>
      <c r="N356" s="725">
        <v>-129</v>
      </c>
      <c r="O356" s="726" t="s">
        <v>301</v>
      </c>
    </row>
    <row r="357" spans="1:15" ht="38.25" x14ac:dyDescent="0.25">
      <c r="A357" s="701"/>
      <c r="B357" s="744" t="s">
        <v>660</v>
      </c>
      <c r="C357" s="716"/>
      <c r="D357" s="729" t="s">
        <v>652</v>
      </c>
      <c r="E357" s="718"/>
      <c r="F357" s="723">
        <v>0</v>
      </c>
      <c r="G357" s="720">
        <v>10000</v>
      </c>
      <c r="H357" s="721">
        <v>0</v>
      </c>
      <c r="I357" s="745"/>
      <c r="J357" s="723">
        <v>0</v>
      </c>
      <c r="K357" s="720">
        <v>10000</v>
      </c>
      <c r="L357" s="721">
        <v>0</v>
      </c>
      <c r="M357" s="746"/>
      <c r="N357" s="725">
        <v>0</v>
      </c>
      <c r="O357" s="726" t="s">
        <v>301</v>
      </c>
    </row>
    <row r="358" spans="1:15" x14ac:dyDescent="0.25">
      <c r="A358" s="701"/>
      <c r="B358" s="744"/>
      <c r="C358" s="716"/>
      <c r="D358" s="717"/>
      <c r="E358" s="718"/>
      <c r="F358" s="719"/>
      <c r="G358" s="720">
        <v>10000</v>
      </c>
      <c r="H358" s="721">
        <v>0</v>
      </c>
      <c r="I358" s="745"/>
      <c r="J358" s="723"/>
      <c r="K358" s="720">
        <v>10000</v>
      </c>
      <c r="L358" s="721">
        <v>0</v>
      </c>
      <c r="M358" s="746"/>
      <c r="N358" s="725">
        <v>0</v>
      </c>
      <c r="O358" s="726" t="s">
        <v>301</v>
      </c>
    </row>
    <row r="359" spans="1:15" x14ac:dyDescent="0.25">
      <c r="A359" s="701"/>
      <c r="B359" s="744"/>
      <c r="C359" s="716"/>
      <c r="D359" s="717"/>
      <c r="E359" s="718"/>
      <c r="F359" s="719"/>
      <c r="G359" s="720">
        <v>10000</v>
      </c>
      <c r="H359" s="721">
        <v>0</v>
      </c>
      <c r="I359" s="745"/>
      <c r="J359" s="723"/>
      <c r="K359" s="720">
        <v>10000</v>
      </c>
      <c r="L359" s="721">
        <v>0</v>
      </c>
      <c r="M359" s="746"/>
      <c r="N359" s="725">
        <v>0</v>
      </c>
      <c r="O359" s="726" t="s">
        <v>301</v>
      </c>
    </row>
    <row r="360" spans="1:15" x14ac:dyDescent="0.25">
      <c r="A360" s="701"/>
      <c r="B360" s="747" t="s">
        <v>661</v>
      </c>
      <c r="C360" s="716"/>
      <c r="D360" s="717"/>
      <c r="E360" s="718"/>
      <c r="F360" s="719"/>
      <c r="G360" s="720">
        <v>10000</v>
      </c>
      <c r="H360" s="721">
        <v>0</v>
      </c>
      <c r="I360" s="722"/>
      <c r="J360" s="723"/>
      <c r="K360" s="720">
        <v>10000</v>
      </c>
      <c r="L360" s="721">
        <v>0</v>
      </c>
      <c r="M360" s="722"/>
      <c r="N360" s="725">
        <v>0</v>
      </c>
      <c r="O360" s="726" t="s">
        <v>301</v>
      </c>
    </row>
    <row r="361" spans="1:15" x14ac:dyDescent="0.25">
      <c r="A361" s="701"/>
      <c r="B361" s="747" t="s">
        <v>662</v>
      </c>
      <c r="C361" s="716"/>
      <c r="D361" s="717" t="s">
        <v>652</v>
      </c>
      <c r="E361" s="718"/>
      <c r="F361" s="748">
        <v>8.8919999999999999E-2</v>
      </c>
      <c r="G361" s="749">
        <v>864</v>
      </c>
      <c r="H361" s="721">
        <v>76.826880000000003</v>
      </c>
      <c r="I361" s="722"/>
      <c r="J361" s="750">
        <v>8.8919999999999999E-2</v>
      </c>
      <c r="K361" s="749">
        <v>916.99999999999818</v>
      </c>
      <c r="L361" s="721">
        <v>81.539639999999835</v>
      </c>
      <c r="M361" s="722"/>
      <c r="N361" s="725">
        <v>4.7127599999998324</v>
      </c>
      <c r="O361" s="726">
        <v>6.1342592592590409E-2</v>
      </c>
    </row>
    <row r="362" spans="1:15" x14ac:dyDescent="0.25">
      <c r="A362" s="701"/>
      <c r="B362" s="747" t="s">
        <v>663</v>
      </c>
      <c r="C362" s="716"/>
      <c r="D362" s="717" t="s">
        <v>649</v>
      </c>
      <c r="E362" s="718"/>
      <c r="F362" s="748">
        <v>0.79</v>
      </c>
      <c r="G362" s="720">
        <v>1</v>
      </c>
      <c r="H362" s="721">
        <v>0.79</v>
      </c>
      <c r="I362" s="722"/>
      <c r="J362" s="748">
        <v>0.79</v>
      </c>
      <c r="K362" s="720">
        <v>1</v>
      </c>
      <c r="L362" s="721">
        <v>0.79</v>
      </c>
      <c r="M362" s="722"/>
      <c r="N362" s="725">
        <v>0</v>
      </c>
      <c r="O362" s="726"/>
    </row>
    <row r="363" spans="1:15" ht="25.5" x14ac:dyDescent="0.25">
      <c r="A363" s="701"/>
      <c r="B363" s="751" t="s">
        <v>664</v>
      </c>
      <c r="C363" s="752"/>
      <c r="D363" s="752"/>
      <c r="E363" s="752"/>
      <c r="F363" s="753"/>
      <c r="G363" s="754"/>
      <c r="H363" s="755">
        <v>428.77688000000001</v>
      </c>
      <c r="I363" s="739"/>
      <c r="J363" s="754"/>
      <c r="K363" s="756"/>
      <c r="L363" s="755">
        <v>297.35963999999979</v>
      </c>
      <c r="M363" s="739"/>
      <c r="N363" s="742">
        <v>-131.41724000000022</v>
      </c>
      <c r="O363" s="743">
        <v>-0.30649329786624741</v>
      </c>
    </row>
    <row r="364" spans="1:15" x14ac:dyDescent="0.25">
      <c r="A364" s="701"/>
      <c r="B364" s="722" t="s">
        <v>665</v>
      </c>
      <c r="C364" s="722"/>
      <c r="D364" s="729" t="s">
        <v>652</v>
      </c>
      <c r="E364" s="757"/>
      <c r="F364" s="723">
        <v>7.0000000000000001E-3</v>
      </c>
      <c r="G364" s="758">
        <v>10864</v>
      </c>
      <c r="H364" s="721">
        <v>76.048000000000002</v>
      </c>
      <c r="I364" s="722"/>
      <c r="J364" s="723">
        <v>7.1999999999999998E-3</v>
      </c>
      <c r="K364" s="759">
        <v>10916.999999999998</v>
      </c>
      <c r="L364" s="721">
        <v>78.602399999999989</v>
      </c>
      <c r="M364" s="722"/>
      <c r="N364" s="725">
        <v>2.5543999999999869</v>
      </c>
      <c r="O364" s="726">
        <v>3.358931201346501E-2</v>
      </c>
    </row>
    <row r="365" spans="1:15" ht="30" x14ac:dyDescent="0.25">
      <c r="A365" s="701"/>
      <c r="B365" s="760" t="s">
        <v>666</v>
      </c>
      <c r="C365" s="722"/>
      <c r="D365" s="729" t="s">
        <v>652</v>
      </c>
      <c r="E365" s="757"/>
      <c r="F365" s="723">
        <v>5.1000000000000004E-3</v>
      </c>
      <c r="G365" s="758">
        <v>10864</v>
      </c>
      <c r="H365" s="721">
        <v>55.406400000000005</v>
      </c>
      <c r="I365" s="722"/>
      <c r="J365" s="723">
        <v>5.1999999999999998E-3</v>
      </c>
      <c r="K365" s="759">
        <v>10916.999999999998</v>
      </c>
      <c r="L365" s="721">
        <v>56.768399999999986</v>
      </c>
      <c r="M365" s="722"/>
      <c r="N365" s="725">
        <v>1.3619999999999806</v>
      </c>
      <c r="O365" s="726">
        <v>2.4581997747552275E-2</v>
      </c>
    </row>
    <row r="366" spans="1:15" ht="25.5" x14ac:dyDescent="0.25">
      <c r="A366" s="701"/>
      <c r="B366" s="751" t="s">
        <v>667</v>
      </c>
      <c r="C366" s="734"/>
      <c r="D366" s="734"/>
      <c r="E366" s="734"/>
      <c r="F366" s="761"/>
      <c r="G366" s="754"/>
      <c r="H366" s="755">
        <v>560.23127999999997</v>
      </c>
      <c r="I366" s="762"/>
      <c r="J366" s="763"/>
      <c r="K366" s="764"/>
      <c r="L366" s="755">
        <v>432.73043999999976</v>
      </c>
      <c r="M366" s="762"/>
      <c r="N366" s="742">
        <v>-127.50084000000021</v>
      </c>
      <c r="O366" s="743">
        <v>-0.22758607837820161</v>
      </c>
    </row>
    <row r="367" spans="1:15" ht="30" x14ac:dyDescent="0.25">
      <c r="A367" s="701"/>
      <c r="B367" s="728" t="s">
        <v>668</v>
      </c>
      <c r="C367" s="716"/>
      <c r="D367" s="729" t="s">
        <v>652</v>
      </c>
      <c r="E367" s="718"/>
      <c r="F367" s="765">
        <v>4.4000000000000003E-3</v>
      </c>
      <c r="G367" s="758">
        <v>10864</v>
      </c>
      <c r="H367" s="766">
        <v>47.801600000000001</v>
      </c>
      <c r="I367" s="722"/>
      <c r="J367" s="765">
        <v>4.4000000000000003E-3</v>
      </c>
      <c r="K367" s="759">
        <v>10916.999999999998</v>
      </c>
      <c r="L367" s="766">
        <v>48.034799999999997</v>
      </c>
      <c r="M367" s="722"/>
      <c r="N367" s="725">
        <v>0.23319999999999652</v>
      </c>
      <c r="O367" s="767">
        <v>4.878497790868852E-3</v>
      </c>
    </row>
    <row r="368" spans="1:15" ht="30" x14ac:dyDescent="0.25">
      <c r="A368" s="701"/>
      <c r="B368" s="728" t="s">
        <v>669</v>
      </c>
      <c r="C368" s="716"/>
      <c r="D368" s="729" t="s">
        <v>652</v>
      </c>
      <c r="E368" s="718"/>
      <c r="F368" s="765">
        <v>1.2999999999999999E-3</v>
      </c>
      <c r="G368" s="758">
        <v>10864</v>
      </c>
      <c r="H368" s="766">
        <v>14.123199999999999</v>
      </c>
      <c r="I368" s="722"/>
      <c r="J368" s="765">
        <v>1.2999999999999999E-3</v>
      </c>
      <c r="K368" s="759">
        <v>10916.999999999998</v>
      </c>
      <c r="L368" s="766">
        <v>14.192099999999996</v>
      </c>
      <c r="M368" s="722"/>
      <c r="N368" s="725">
        <v>6.8899999999997519E-2</v>
      </c>
      <c r="O368" s="767">
        <v>4.8784977908687497E-3</v>
      </c>
    </row>
    <row r="369" spans="1:15" x14ac:dyDescent="0.25">
      <c r="A369" s="701"/>
      <c r="B369" s="716" t="s">
        <v>670</v>
      </c>
      <c r="C369" s="716"/>
      <c r="D369" s="717" t="s">
        <v>649</v>
      </c>
      <c r="E369" s="718"/>
      <c r="F369" s="768">
        <v>0.25</v>
      </c>
      <c r="G369" s="720">
        <v>1</v>
      </c>
      <c r="H369" s="766">
        <v>0.25</v>
      </c>
      <c r="I369" s="722"/>
      <c r="J369" s="765">
        <v>0.25</v>
      </c>
      <c r="K369" s="724">
        <v>1</v>
      </c>
      <c r="L369" s="766">
        <v>0.25</v>
      </c>
      <c r="M369" s="722"/>
      <c r="N369" s="725">
        <v>0</v>
      </c>
      <c r="O369" s="767">
        <v>0</v>
      </c>
    </row>
    <row r="370" spans="1:15" x14ac:dyDescent="0.25">
      <c r="A370" s="701"/>
      <c r="B370" s="716" t="s">
        <v>671</v>
      </c>
      <c r="C370" s="716"/>
      <c r="D370" s="717" t="s">
        <v>652</v>
      </c>
      <c r="E370" s="718"/>
      <c r="F370" s="768">
        <v>2E-3</v>
      </c>
      <c r="G370" s="769">
        <v>10000</v>
      </c>
      <c r="H370" s="766">
        <v>20</v>
      </c>
      <c r="I370" s="722"/>
      <c r="J370" s="765">
        <v>2E-3</v>
      </c>
      <c r="K370" s="770">
        <v>10000</v>
      </c>
      <c r="L370" s="766">
        <v>20</v>
      </c>
      <c r="M370" s="722"/>
      <c r="N370" s="725">
        <v>0</v>
      </c>
      <c r="O370" s="767">
        <v>0</v>
      </c>
    </row>
    <row r="371" spans="1:15" x14ac:dyDescent="0.25">
      <c r="A371" s="701"/>
      <c r="B371" s="747" t="s">
        <v>672</v>
      </c>
      <c r="C371" s="716"/>
      <c r="D371" s="717" t="s">
        <v>652</v>
      </c>
      <c r="E371" s="718"/>
      <c r="F371" s="771">
        <v>7.1999999999999995E-2</v>
      </c>
      <c r="G371" s="772">
        <v>6400</v>
      </c>
      <c r="H371" s="766">
        <v>460.79999999999995</v>
      </c>
      <c r="I371" s="722"/>
      <c r="J371" s="768">
        <v>7.1999999999999995E-2</v>
      </c>
      <c r="K371" s="772">
        <v>6400</v>
      </c>
      <c r="L371" s="766">
        <v>460.79999999999995</v>
      </c>
      <c r="M371" s="722"/>
      <c r="N371" s="725">
        <v>0</v>
      </c>
      <c r="O371" s="767">
        <v>0</v>
      </c>
    </row>
    <row r="372" spans="1:15" x14ac:dyDescent="0.25">
      <c r="A372" s="701"/>
      <c r="B372" s="747" t="s">
        <v>673</v>
      </c>
      <c r="C372" s="716"/>
      <c r="D372" s="717" t="s">
        <v>652</v>
      </c>
      <c r="E372" s="718"/>
      <c r="F372" s="771">
        <v>0.109</v>
      </c>
      <c r="G372" s="772">
        <v>1800</v>
      </c>
      <c r="H372" s="766">
        <v>196.2</v>
      </c>
      <c r="I372" s="722"/>
      <c r="J372" s="768">
        <v>0.109</v>
      </c>
      <c r="K372" s="772">
        <v>1800</v>
      </c>
      <c r="L372" s="766">
        <v>196.2</v>
      </c>
      <c r="M372" s="722"/>
      <c r="N372" s="725">
        <v>0</v>
      </c>
      <c r="O372" s="767">
        <v>0</v>
      </c>
    </row>
    <row r="373" spans="1:15" x14ac:dyDescent="0.25">
      <c r="A373" s="701"/>
      <c r="B373" s="706" t="s">
        <v>674</v>
      </c>
      <c r="C373" s="716"/>
      <c r="D373" s="717" t="s">
        <v>652</v>
      </c>
      <c r="E373" s="718"/>
      <c r="F373" s="771">
        <v>0.129</v>
      </c>
      <c r="G373" s="772">
        <v>1800</v>
      </c>
      <c r="H373" s="766">
        <v>232.20000000000002</v>
      </c>
      <c r="I373" s="722"/>
      <c r="J373" s="768">
        <v>0.129</v>
      </c>
      <c r="K373" s="772">
        <v>1800</v>
      </c>
      <c r="L373" s="766">
        <v>232.20000000000002</v>
      </c>
      <c r="M373" s="722"/>
      <c r="N373" s="725">
        <v>0</v>
      </c>
      <c r="O373" s="767">
        <v>0</v>
      </c>
    </row>
    <row r="374" spans="1:15" x14ac:dyDescent="0.25">
      <c r="A374" s="479"/>
      <c r="B374" s="773" t="s">
        <v>675</v>
      </c>
      <c r="C374" s="774"/>
      <c r="D374" s="775" t="s">
        <v>652</v>
      </c>
      <c r="E374" s="776"/>
      <c r="F374" s="771">
        <v>8.3000000000000004E-2</v>
      </c>
      <c r="G374" s="777">
        <v>600</v>
      </c>
      <c r="H374" s="766">
        <v>49.800000000000004</v>
      </c>
      <c r="I374" s="778"/>
      <c r="J374" s="768">
        <v>8.3000000000000004E-2</v>
      </c>
      <c r="K374" s="777">
        <v>600</v>
      </c>
      <c r="L374" s="766">
        <v>49.800000000000004</v>
      </c>
      <c r="M374" s="778"/>
      <c r="N374" s="779">
        <v>0</v>
      </c>
      <c r="O374" s="767">
        <v>0</v>
      </c>
    </row>
    <row r="375" spans="1:15" ht="15.75" thickBot="1" x14ac:dyDescent="0.3">
      <c r="A375" s="479"/>
      <c r="B375" s="773" t="s">
        <v>676</v>
      </c>
      <c r="C375" s="774"/>
      <c r="D375" s="775" t="s">
        <v>652</v>
      </c>
      <c r="E375" s="776"/>
      <c r="F375" s="771">
        <v>9.7000000000000003E-2</v>
      </c>
      <c r="G375" s="777">
        <v>9400</v>
      </c>
      <c r="H375" s="766">
        <v>911.80000000000007</v>
      </c>
      <c r="I375" s="778"/>
      <c r="J375" s="768">
        <v>9.7000000000000003E-2</v>
      </c>
      <c r="K375" s="777">
        <v>9400</v>
      </c>
      <c r="L375" s="766">
        <v>911.80000000000007</v>
      </c>
      <c r="M375" s="778"/>
      <c r="N375" s="779">
        <v>0</v>
      </c>
      <c r="O375" s="767">
        <v>0</v>
      </c>
    </row>
    <row r="376" spans="1:15" ht="15.75" thickBot="1" x14ac:dyDescent="0.3">
      <c r="A376" s="701"/>
      <c r="B376" s="780"/>
      <c r="C376" s="781"/>
      <c r="D376" s="782"/>
      <c r="E376" s="781"/>
      <c r="F376" s="783"/>
      <c r="G376" s="784"/>
      <c r="H376" s="785"/>
      <c r="I376" s="786"/>
      <c r="J376" s="783"/>
      <c r="K376" s="787"/>
      <c r="L376" s="785"/>
      <c r="M376" s="786"/>
      <c r="N376" s="788"/>
      <c r="O376" s="789"/>
    </row>
    <row r="377" spans="1:15" x14ac:dyDescent="0.25">
      <c r="A377" s="701"/>
      <c r="B377" s="790" t="s">
        <v>677</v>
      </c>
      <c r="C377" s="716"/>
      <c r="D377" s="716"/>
      <c r="E377" s="716"/>
      <c r="F377" s="791"/>
      <c r="G377" s="792"/>
      <c r="H377" s="793">
        <v>1531.60608</v>
      </c>
      <c r="I377" s="794"/>
      <c r="J377" s="795"/>
      <c r="K377" s="795"/>
      <c r="L377" s="796">
        <v>1404.4073399999997</v>
      </c>
      <c r="M377" s="797"/>
      <c r="N377" s="798">
        <v>-127.19874000000027</v>
      </c>
      <c r="O377" s="799">
        <v>-8.3049252455305131E-2</v>
      </c>
    </row>
    <row r="378" spans="1:15" x14ac:dyDescent="0.25">
      <c r="A378" s="701"/>
      <c r="B378" s="800" t="s">
        <v>678</v>
      </c>
      <c r="C378" s="716"/>
      <c r="D378" s="716"/>
      <c r="E378" s="716"/>
      <c r="F378" s="801">
        <v>0.13</v>
      </c>
      <c r="G378" s="802"/>
      <c r="H378" s="803">
        <v>199.1087904</v>
      </c>
      <c r="I378" s="804"/>
      <c r="J378" s="805">
        <v>0.13</v>
      </c>
      <c r="K378" s="804"/>
      <c r="L378" s="806">
        <v>182.57295419999997</v>
      </c>
      <c r="M378" s="807"/>
      <c r="N378" s="808">
        <v>-16.535836200000034</v>
      </c>
      <c r="O378" s="809">
        <v>-8.3049252455305131E-2</v>
      </c>
    </row>
    <row r="379" spans="1:15" x14ac:dyDescent="0.25">
      <c r="A379" s="701"/>
      <c r="B379" s="810" t="s">
        <v>679</v>
      </c>
      <c r="C379" s="716"/>
      <c r="D379" s="716"/>
      <c r="E379" s="716"/>
      <c r="F379" s="811"/>
      <c r="G379" s="802"/>
      <c r="H379" s="803">
        <v>1730.7148704000001</v>
      </c>
      <c r="I379" s="804"/>
      <c r="J379" s="804"/>
      <c r="K379" s="804"/>
      <c r="L379" s="806">
        <v>1586.9802941999997</v>
      </c>
      <c r="M379" s="807"/>
      <c r="N379" s="808">
        <v>-143.73457620000045</v>
      </c>
      <c r="O379" s="809">
        <v>-8.3049252455305214E-2</v>
      </c>
    </row>
    <row r="380" spans="1:15" x14ac:dyDescent="0.25">
      <c r="A380" s="701"/>
      <c r="B380" s="1330" t="s">
        <v>680</v>
      </c>
      <c r="C380" s="1330"/>
      <c r="D380" s="1330"/>
      <c r="E380" s="716"/>
      <c r="F380" s="811"/>
      <c r="G380" s="802"/>
      <c r="H380" s="812">
        <v>-173.07</v>
      </c>
      <c r="I380" s="804"/>
      <c r="J380" s="804"/>
      <c r="K380" s="804"/>
      <c r="L380" s="813">
        <v>-158.69999999999999</v>
      </c>
      <c r="M380" s="807"/>
      <c r="N380" s="814">
        <v>14.370000000000005</v>
      </c>
      <c r="O380" s="815">
        <v>-8.3029987866181348E-2</v>
      </c>
    </row>
    <row r="381" spans="1:15" ht="15.75" thickBot="1" x14ac:dyDescent="0.3">
      <c r="A381" s="701"/>
      <c r="B381" s="1331" t="s">
        <v>681</v>
      </c>
      <c r="C381" s="1331"/>
      <c r="D381" s="1331"/>
      <c r="E381" s="816"/>
      <c r="F381" s="817"/>
      <c r="G381" s="818"/>
      <c r="H381" s="819">
        <v>1557.6448704000002</v>
      </c>
      <c r="I381" s="820"/>
      <c r="J381" s="820"/>
      <c r="K381" s="820"/>
      <c r="L381" s="821">
        <v>1428.2802941999996</v>
      </c>
      <c r="M381" s="822"/>
      <c r="N381" s="823">
        <v>-129.36457620000056</v>
      </c>
      <c r="O381" s="824">
        <v>-8.3051392944773081E-2</v>
      </c>
    </row>
    <row r="382" spans="1:15" ht="15.75" thickBot="1" x14ac:dyDescent="0.3">
      <c r="A382" s="479"/>
      <c r="B382" s="825"/>
      <c r="C382" s="826"/>
      <c r="D382" s="827"/>
      <c r="E382" s="826"/>
      <c r="F382" s="783"/>
      <c r="G382" s="828"/>
      <c r="H382" s="785"/>
      <c r="I382" s="829"/>
      <c r="J382" s="783"/>
      <c r="K382" s="830"/>
      <c r="L382" s="785"/>
      <c r="M382" s="829"/>
      <c r="N382" s="831"/>
      <c r="O382" s="789"/>
    </row>
    <row r="383" spans="1:15" x14ac:dyDescent="0.25">
      <c r="A383" s="479"/>
      <c r="B383" s="832" t="s">
        <v>682</v>
      </c>
      <c r="C383" s="774"/>
      <c r="D383" s="774"/>
      <c r="E383" s="774"/>
      <c r="F383" s="833"/>
      <c r="G383" s="834"/>
      <c r="H383" s="835">
        <v>1604.0060799999999</v>
      </c>
      <c r="I383" s="836"/>
      <c r="J383" s="837"/>
      <c r="K383" s="837"/>
      <c r="L383" s="838">
        <v>1476.8073399999996</v>
      </c>
      <c r="M383" s="839"/>
      <c r="N383" s="840">
        <v>-127.19874000000027</v>
      </c>
      <c r="O383" s="799">
        <v>-7.930065950872224E-2</v>
      </c>
    </row>
    <row r="384" spans="1:15" x14ac:dyDescent="0.25">
      <c r="A384" s="479"/>
      <c r="B384" s="841" t="s">
        <v>678</v>
      </c>
      <c r="C384" s="774"/>
      <c r="D384" s="774"/>
      <c r="E384" s="774"/>
      <c r="F384" s="842">
        <v>0.13</v>
      </c>
      <c r="G384" s="834"/>
      <c r="H384" s="843">
        <v>208.52079039999998</v>
      </c>
      <c r="I384" s="844"/>
      <c r="J384" s="845">
        <v>0.13</v>
      </c>
      <c r="K384" s="846"/>
      <c r="L384" s="847">
        <v>191.98495419999995</v>
      </c>
      <c r="M384" s="848"/>
      <c r="N384" s="849">
        <v>-16.535836200000034</v>
      </c>
      <c r="O384" s="809">
        <v>-7.9300659508722227E-2</v>
      </c>
    </row>
    <row r="385" spans="1:15" x14ac:dyDescent="0.25">
      <c r="A385" s="479"/>
      <c r="B385" s="850" t="s">
        <v>679</v>
      </c>
      <c r="C385" s="774"/>
      <c r="D385" s="774"/>
      <c r="E385" s="774"/>
      <c r="F385" s="851"/>
      <c r="G385" s="852"/>
      <c r="H385" s="843">
        <v>1812.5268703999998</v>
      </c>
      <c r="I385" s="844"/>
      <c r="J385" s="844"/>
      <c r="K385" s="844"/>
      <c r="L385" s="847">
        <v>1668.7922941999996</v>
      </c>
      <c r="M385" s="848"/>
      <c r="N385" s="849">
        <v>-143.73457620000022</v>
      </c>
      <c r="O385" s="809">
        <v>-7.9300659508722199E-2</v>
      </c>
    </row>
    <row r="386" spans="1:15" x14ac:dyDescent="0.25">
      <c r="A386" s="479"/>
      <c r="B386" s="1332" t="s">
        <v>680</v>
      </c>
      <c r="C386" s="1332"/>
      <c r="D386" s="1332"/>
      <c r="E386" s="774"/>
      <c r="F386" s="851"/>
      <c r="G386" s="852"/>
      <c r="H386" s="853">
        <v>-181.25</v>
      </c>
      <c r="I386" s="844"/>
      <c r="J386" s="844"/>
      <c r="K386" s="844"/>
      <c r="L386" s="854">
        <v>-166.88</v>
      </c>
      <c r="M386" s="848"/>
      <c r="N386" s="855">
        <v>14.370000000000005</v>
      </c>
      <c r="O386" s="815">
        <v>-7.9282758620689675E-2</v>
      </c>
    </row>
    <row r="387" spans="1:15" ht="15.75" thickBot="1" x14ac:dyDescent="0.3">
      <c r="A387" s="479"/>
      <c r="B387" s="1339" t="s">
        <v>683</v>
      </c>
      <c r="C387" s="1339"/>
      <c r="D387" s="1339"/>
      <c r="E387" s="856"/>
      <c r="F387" s="857"/>
      <c r="G387" s="858"/>
      <c r="H387" s="859">
        <v>1631.2768703999998</v>
      </c>
      <c r="I387" s="860"/>
      <c r="J387" s="860"/>
      <c r="K387" s="860"/>
      <c r="L387" s="861">
        <v>1501.9122941999995</v>
      </c>
      <c r="M387" s="862"/>
      <c r="N387" s="863">
        <v>-129.36457620000033</v>
      </c>
      <c r="O387" s="864">
        <v>-7.9302648463518824E-2</v>
      </c>
    </row>
    <row r="388" spans="1:15" ht="15.75" thickBot="1" x14ac:dyDescent="0.3">
      <c r="A388" s="479"/>
      <c r="B388" s="825"/>
      <c r="C388" s="826"/>
      <c r="D388" s="827"/>
      <c r="E388" s="826"/>
      <c r="F388" s="865"/>
      <c r="G388" s="866"/>
      <c r="H388" s="867"/>
      <c r="I388" s="868"/>
      <c r="J388" s="865"/>
      <c r="K388" s="828"/>
      <c r="L388" s="869"/>
      <c r="M388" s="829"/>
      <c r="N388" s="870"/>
      <c r="O388" s="789"/>
    </row>
    <row r="389" spans="1:15" x14ac:dyDescent="0.25">
      <c r="A389" s="701"/>
      <c r="B389" s="701"/>
      <c r="C389" s="701"/>
      <c r="D389" s="701"/>
      <c r="E389" s="701"/>
      <c r="F389" s="701"/>
      <c r="G389" s="701"/>
      <c r="H389" s="701"/>
      <c r="I389" s="701"/>
      <c r="J389" s="701"/>
      <c r="K389" s="701"/>
      <c r="L389" s="871"/>
      <c r="M389" s="701"/>
      <c r="N389" s="701"/>
      <c r="O389" s="701"/>
    </row>
    <row r="390" spans="1:15" x14ac:dyDescent="0.25">
      <c r="A390" s="701"/>
      <c r="B390" s="707" t="s">
        <v>684</v>
      </c>
      <c r="C390" s="701"/>
      <c r="D390" s="701"/>
      <c r="E390" s="701"/>
      <c r="F390" s="872">
        <v>8.6400000000000005E-2</v>
      </c>
      <c r="G390" s="701"/>
      <c r="H390" s="701"/>
      <c r="I390" s="701"/>
      <c r="J390" s="872">
        <v>9.1700000000000004E-2</v>
      </c>
      <c r="K390" s="701"/>
      <c r="L390" s="701"/>
      <c r="M390" s="701"/>
      <c r="N390" s="701"/>
      <c r="O390" s="701"/>
    </row>
    <row r="393" spans="1:15" ht="15.75" x14ac:dyDescent="0.25">
      <c r="A393" s="701"/>
      <c r="B393" s="702" t="s">
        <v>634</v>
      </c>
      <c r="C393" s="701"/>
      <c r="D393" s="1335" t="s">
        <v>635</v>
      </c>
      <c r="E393" s="1335"/>
      <c r="F393" s="1335"/>
      <c r="G393" s="1335"/>
      <c r="H393" s="1335"/>
      <c r="I393" s="1335"/>
      <c r="J393" s="1335"/>
      <c r="K393" s="1335"/>
      <c r="L393" s="1335"/>
      <c r="M393" s="1335"/>
      <c r="N393" s="1335"/>
      <c r="O393" s="1335"/>
    </row>
    <row r="394" spans="1:15" ht="15.75" x14ac:dyDescent="0.25">
      <c r="A394" s="701"/>
      <c r="B394" s="703"/>
      <c r="C394" s="701"/>
      <c r="D394" s="704"/>
      <c r="E394" s="704"/>
      <c r="F394" s="704"/>
      <c r="G394" s="704"/>
      <c r="H394" s="704"/>
      <c r="I394" s="704"/>
      <c r="J394" s="704"/>
      <c r="K394" s="704"/>
      <c r="L394" s="704"/>
      <c r="M394" s="704"/>
      <c r="N394" s="704"/>
      <c r="O394" s="704"/>
    </row>
    <row r="395" spans="1:15" ht="15.75" x14ac:dyDescent="0.25">
      <c r="A395" s="701"/>
      <c r="B395" s="702" t="s">
        <v>636</v>
      </c>
      <c r="C395" s="701"/>
      <c r="D395" s="705" t="s">
        <v>637</v>
      </c>
      <c r="E395" s="704"/>
      <c r="F395" s="704"/>
      <c r="G395" s="704"/>
      <c r="H395" s="704"/>
      <c r="I395" s="704"/>
      <c r="J395" s="704"/>
      <c r="K395" s="704"/>
      <c r="L395" s="704"/>
      <c r="M395" s="704"/>
      <c r="N395" s="704"/>
      <c r="O395" s="704"/>
    </row>
    <row r="396" spans="1:15" ht="15.75" x14ac:dyDescent="0.25">
      <c r="A396" s="701"/>
      <c r="B396" s="703"/>
      <c r="C396" s="701"/>
      <c r="D396" s="704"/>
      <c r="E396" s="704"/>
      <c r="F396" s="704"/>
      <c r="G396" s="704"/>
      <c r="H396" s="704"/>
      <c r="I396" s="704"/>
      <c r="J396" s="704"/>
      <c r="K396" s="704"/>
      <c r="L396" s="704"/>
      <c r="M396" s="704"/>
      <c r="N396" s="704"/>
      <c r="O396" s="704"/>
    </row>
    <row r="397" spans="1:15" x14ac:dyDescent="0.25">
      <c r="A397" s="701"/>
      <c r="B397" s="706"/>
      <c r="C397" s="701"/>
      <c r="D397" s="707" t="s">
        <v>638</v>
      </c>
      <c r="E397" s="707"/>
      <c r="F397" s="708">
        <v>15000</v>
      </c>
      <c r="G397" s="707" t="s">
        <v>639</v>
      </c>
      <c r="H397" s="701"/>
      <c r="I397" s="701"/>
      <c r="J397" s="701"/>
      <c r="K397" s="701"/>
      <c r="L397" s="701"/>
      <c r="M397" s="701"/>
      <c r="N397" s="701"/>
      <c r="O397" s="701"/>
    </row>
    <row r="398" spans="1:15" x14ac:dyDescent="0.25">
      <c r="A398" s="701"/>
      <c r="B398" s="706"/>
      <c r="C398" s="701"/>
      <c r="D398" s="701"/>
      <c r="E398" s="701"/>
      <c r="F398" s="701"/>
      <c r="G398" s="701"/>
      <c r="H398" s="701"/>
      <c r="I398" s="701"/>
      <c r="J398" s="701"/>
      <c r="K398" s="701"/>
      <c r="L398" s="701"/>
      <c r="M398" s="701"/>
      <c r="N398" s="701"/>
      <c r="O398" s="701"/>
    </row>
    <row r="399" spans="1:15" x14ac:dyDescent="0.25">
      <c r="A399" s="701"/>
      <c r="B399" s="706"/>
      <c r="C399" s="701"/>
      <c r="D399" s="709"/>
      <c r="E399" s="709"/>
      <c r="F399" s="1336" t="s">
        <v>640</v>
      </c>
      <c r="G399" s="1337"/>
      <c r="H399" s="1338"/>
      <c r="I399" s="701"/>
      <c r="J399" s="1336" t="s">
        <v>641</v>
      </c>
      <c r="K399" s="1337"/>
      <c r="L399" s="1338"/>
      <c r="M399" s="701"/>
      <c r="N399" s="1336" t="s">
        <v>642</v>
      </c>
      <c r="O399" s="1338"/>
    </row>
    <row r="400" spans="1:15" x14ac:dyDescent="0.25">
      <c r="A400" s="701"/>
      <c r="B400" s="706"/>
      <c r="C400" s="701"/>
      <c r="D400" s="1324" t="s">
        <v>643</v>
      </c>
      <c r="E400" s="710"/>
      <c r="F400" s="711" t="s">
        <v>644</v>
      </c>
      <c r="G400" s="711" t="s">
        <v>645</v>
      </c>
      <c r="H400" s="712" t="s">
        <v>646</v>
      </c>
      <c r="I400" s="701"/>
      <c r="J400" s="711" t="s">
        <v>644</v>
      </c>
      <c r="K400" s="713" t="s">
        <v>645</v>
      </c>
      <c r="L400" s="712" t="s">
        <v>646</v>
      </c>
      <c r="M400" s="701"/>
      <c r="N400" s="1326" t="s">
        <v>647</v>
      </c>
      <c r="O400" s="1328" t="s">
        <v>648</v>
      </c>
    </row>
    <row r="401" spans="1:15" x14ac:dyDescent="0.25">
      <c r="A401" s="701"/>
      <c r="B401" s="706"/>
      <c r="C401" s="701"/>
      <c r="D401" s="1325"/>
      <c r="E401" s="710"/>
      <c r="F401" s="714" t="s">
        <v>456</v>
      </c>
      <c r="G401" s="714"/>
      <c r="H401" s="715" t="s">
        <v>456</v>
      </c>
      <c r="I401" s="701"/>
      <c r="J401" s="714" t="s">
        <v>456</v>
      </c>
      <c r="K401" s="715"/>
      <c r="L401" s="715" t="s">
        <v>456</v>
      </c>
      <c r="M401" s="701"/>
      <c r="N401" s="1327"/>
      <c r="O401" s="1329"/>
    </row>
    <row r="402" spans="1:15" x14ac:dyDescent="0.25">
      <c r="A402" s="701"/>
      <c r="B402" s="716" t="s">
        <v>622</v>
      </c>
      <c r="C402" s="716"/>
      <c r="D402" s="717" t="s">
        <v>649</v>
      </c>
      <c r="E402" s="718"/>
      <c r="F402" s="719">
        <v>23.16</v>
      </c>
      <c r="G402" s="720">
        <v>1</v>
      </c>
      <c r="H402" s="721">
        <v>23.16</v>
      </c>
      <c r="I402" s="722"/>
      <c r="J402" s="723">
        <v>24.03</v>
      </c>
      <c r="K402" s="724">
        <v>1</v>
      </c>
      <c r="L402" s="721">
        <v>24.03</v>
      </c>
      <c r="M402" s="722"/>
      <c r="N402" s="725">
        <v>0.87000000000000099</v>
      </c>
      <c r="O402" s="726">
        <v>3.7564766839378282E-2</v>
      </c>
    </row>
    <row r="403" spans="1:15" x14ac:dyDescent="0.25">
      <c r="A403" s="701"/>
      <c r="B403" s="716" t="s">
        <v>650</v>
      </c>
      <c r="C403" s="716"/>
      <c r="D403" s="717"/>
      <c r="E403" s="718"/>
      <c r="F403" s="719"/>
      <c r="G403" s="720">
        <v>1</v>
      </c>
      <c r="H403" s="721">
        <v>0</v>
      </c>
      <c r="I403" s="722"/>
      <c r="J403" s="723"/>
      <c r="K403" s="724">
        <v>1</v>
      </c>
      <c r="L403" s="721">
        <v>0</v>
      </c>
      <c r="M403" s="722"/>
      <c r="N403" s="725">
        <v>0</v>
      </c>
      <c r="O403" s="726" t="s">
        <v>301</v>
      </c>
    </row>
    <row r="404" spans="1:15" x14ac:dyDescent="0.25">
      <c r="A404" s="701"/>
      <c r="B404" s="727"/>
      <c r="C404" s="716"/>
      <c r="D404" s="717"/>
      <c r="E404" s="718"/>
      <c r="F404" s="719"/>
      <c r="G404" s="720">
        <v>1</v>
      </c>
      <c r="H404" s="721">
        <v>0</v>
      </c>
      <c r="I404" s="722"/>
      <c r="J404" s="723"/>
      <c r="K404" s="724">
        <v>1</v>
      </c>
      <c r="L404" s="721">
        <v>0</v>
      </c>
      <c r="M404" s="722"/>
      <c r="N404" s="725">
        <v>0</v>
      </c>
      <c r="O404" s="726" t="s">
        <v>301</v>
      </c>
    </row>
    <row r="405" spans="1:15" x14ac:dyDescent="0.25">
      <c r="A405" s="701"/>
      <c r="B405" s="727"/>
      <c r="C405" s="716"/>
      <c r="D405" s="717"/>
      <c r="E405" s="718"/>
      <c r="F405" s="719"/>
      <c r="G405" s="720">
        <v>1</v>
      </c>
      <c r="H405" s="721">
        <v>0</v>
      </c>
      <c r="I405" s="722"/>
      <c r="J405" s="723"/>
      <c r="K405" s="724">
        <v>1</v>
      </c>
      <c r="L405" s="721">
        <v>0</v>
      </c>
      <c r="M405" s="722"/>
      <c r="N405" s="725">
        <v>0</v>
      </c>
      <c r="O405" s="726" t="s">
        <v>301</v>
      </c>
    </row>
    <row r="406" spans="1:15" x14ac:dyDescent="0.25">
      <c r="A406" s="701"/>
      <c r="B406" s="727"/>
      <c r="C406" s="716"/>
      <c r="D406" s="717"/>
      <c r="E406" s="718"/>
      <c r="F406" s="719"/>
      <c r="G406" s="720">
        <v>1</v>
      </c>
      <c r="H406" s="721">
        <v>0</v>
      </c>
      <c r="I406" s="722"/>
      <c r="J406" s="723"/>
      <c r="K406" s="724">
        <v>1</v>
      </c>
      <c r="L406" s="721">
        <v>0</v>
      </c>
      <c r="M406" s="722"/>
      <c r="N406" s="725">
        <v>0</v>
      </c>
      <c r="O406" s="726" t="s">
        <v>301</v>
      </c>
    </row>
    <row r="407" spans="1:15" x14ac:dyDescent="0.25">
      <c r="A407" s="701"/>
      <c r="B407" s="727"/>
      <c r="C407" s="716"/>
      <c r="D407" s="717"/>
      <c r="E407" s="718"/>
      <c r="F407" s="719"/>
      <c r="G407" s="720">
        <v>1</v>
      </c>
      <c r="H407" s="721">
        <v>0</v>
      </c>
      <c r="I407" s="722"/>
      <c r="J407" s="723"/>
      <c r="K407" s="724">
        <v>1</v>
      </c>
      <c r="L407" s="721">
        <v>0</v>
      </c>
      <c r="M407" s="722"/>
      <c r="N407" s="725">
        <v>0</v>
      </c>
      <c r="O407" s="726" t="s">
        <v>301</v>
      </c>
    </row>
    <row r="408" spans="1:15" x14ac:dyDescent="0.25">
      <c r="A408" s="701"/>
      <c r="B408" s="716" t="s">
        <v>651</v>
      </c>
      <c r="C408" s="716"/>
      <c r="D408" s="717" t="s">
        <v>652</v>
      </c>
      <c r="E408" s="718"/>
      <c r="F408" s="719">
        <v>3.2500000000000001E-2</v>
      </c>
      <c r="G408" s="720">
        <v>15000</v>
      </c>
      <c r="H408" s="721">
        <v>487.5</v>
      </c>
      <c r="I408" s="722"/>
      <c r="J408" s="723">
        <v>3.3700000000000001E-2</v>
      </c>
      <c r="K408" s="720">
        <v>15000</v>
      </c>
      <c r="L408" s="721">
        <v>505.5</v>
      </c>
      <c r="M408" s="722"/>
      <c r="N408" s="725">
        <v>18</v>
      </c>
      <c r="O408" s="726">
        <v>3.6923076923076927E-2</v>
      </c>
    </row>
    <row r="409" spans="1:15" x14ac:dyDescent="0.25">
      <c r="A409" s="701"/>
      <c r="B409" s="716" t="s">
        <v>653</v>
      </c>
      <c r="C409" s="716"/>
      <c r="D409" s="717"/>
      <c r="E409" s="718"/>
      <c r="F409" s="719"/>
      <c r="G409" s="720">
        <v>15000</v>
      </c>
      <c r="H409" s="721">
        <v>0</v>
      </c>
      <c r="I409" s="722"/>
      <c r="J409" s="723"/>
      <c r="K409" s="720">
        <v>15000</v>
      </c>
      <c r="L409" s="721">
        <v>0</v>
      </c>
      <c r="M409" s="722"/>
      <c r="N409" s="725">
        <v>0</v>
      </c>
      <c r="O409" s="726" t="s">
        <v>301</v>
      </c>
    </row>
    <row r="410" spans="1:15" ht="45" x14ac:dyDescent="0.25">
      <c r="A410" s="701"/>
      <c r="B410" s="728" t="s">
        <v>654</v>
      </c>
      <c r="C410" s="716"/>
      <c r="D410" s="729" t="s">
        <v>652</v>
      </c>
      <c r="E410" s="718"/>
      <c r="F410" s="723">
        <v>0</v>
      </c>
      <c r="G410" s="720">
        <v>15000</v>
      </c>
      <c r="H410" s="721">
        <v>0</v>
      </c>
      <c r="I410" s="722"/>
      <c r="J410" s="723">
        <v>2.0000000000000001E-4</v>
      </c>
      <c r="K410" s="720">
        <v>15000</v>
      </c>
      <c r="L410" s="721">
        <v>3</v>
      </c>
      <c r="M410" s="722"/>
      <c r="N410" s="725">
        <v>3</v>
      </c>
      <c r="O410" s="726" t="s">
        <v>301</v>
      </c>
    </row>
    <row r="411" spans="1:15" ht="30" x14ac:dyDescent="0.25">
      <c r="A411" s="701"/>
      <c r="B411" s="730" t="s">
        <v>655</v>
      </c>
      <c r="C411" s="716"/>
      <c r="D411" s="729" t="s">
        <v>652</v>
      </c>
      <c r="E411" s="718"/>
      <c r="F411" s="723">
        <v>4.0000000000000002E-4</v>
      </c>
      <c r="G411" s="720">
        <v>15000</v>
      </c>
      <c r="H411" s="721">
        <v>6</v>
      </c>
      <c r="I411" s="722"/>
      <c r="J411" s="723">
        <v>0</v>
      </c>
      <c r="K411" s="720">
        <v>15000</v>
      </c>
      <c r="L411" s="721">
        <v>0</v>
      </c>
      <c r="M411" s="722"/>
      <c r="N411" s="725">
        <v>-6</v>
      </c>
      <c r="O411" s="726">
        <v>-1</v>
      </c>
    </row>
    <row r="412" spans="1:15" ht="30" x14ac:dyDescent="0.25">
      <c r="A412" s="701"/>
      <c r="B412" s="730" t="s">
        <v>656</v>
      </c>
      <c r="C412" s="716"/>
      <c r="D412" s="729" t="s">
        <v>652</v>
      </c>
      <c r="E412" s="718"/>
      <c r="F412" s="723">
        <v>-1E-4</v>
      </c>
      <c r="G412" s="720">
        <v>15000</v>
      </c>
      <c r="H412" s="721">
        <v>-1.5</v>
      </c>
      <c r="I412" s="722"/>
      <c r="J412" s="723">
        <v>0</v>
      </c>
      <c r="K412" s="720">
        <v>15000</v>
      </c>
      <c r="L412" s="721">
        <v>0</v>
      </c>
      <c r="M412" s="722"/>
      <c r="N412" s="725">
        <v>1.5</v>
      </c>
      <c r="O412" s="726">
        <v>-1</v>
      </c>
    </row>
    <row r="413" spans="1:15" ht="45" x14ac:dyDescent="0.25">
      <c r="A413" s="701"/>
      <c r="B413" s="730" t="s">
        <v>657</v>
      </c>
      <c r="C413" s="716"/>
      <c r="D413" s="729" t="s">
        <v>652</v>
      </c>
      <c r="E413" s="718"/>
      <c r="F413" s="723">
        <v>0</v>
      </c>
      <c r="G413" s="720">
        <v>15000</v>
      </c>
      <c r="H413" s="721">
        <v>0</v>
      </c>
      <c r="I413" s="722"/>
      <c r="J413" s="723">
        <v>-1.9E-3</v>
      </c>
      <c r="K413" s="720">
        <v>15000</v>
      </c>
      <c r="L413" s="721">
        <v>-28.5</v>
      </c>
      <c r="M413" s="722"/>
      <c r="N413" s="725">
        <v>-28.5</v>
      </c>
      <c r="O413" s="726" t="s">
        <v>301</v>
      </c>
    </row>
    <row r="414" spans="1:15" x14ac:dyDescent="0.25">
      <c r="A414" s="701"/>
      <c r="B414" s="731"/>
      <c r="C414" s="716"/>
      <c r="D414" s="717"/>
      <c r="E414" s="718"/>
      <c r="F414" s="719"/>
      <c r="G414" s="720">
        <v>15000</v>
      </c>
      <c r="H414" s="721">
        <v>0</v>
      </c>
      <c r="I414" s="722"/>
      <c r="J414" s="723"/>
      <c r="K414" s="720">
        <v>15000</v>
      </c>
      <c r="L414" s="721">
        <v>0</v>
      </c>
      <c r="M414" s="722"/>
      <c r="N414" s="725">
        <v>0</v>
      </c>
      <c r="O414" s="726" t="s">
        <v>301</v>
      </c>
    </row>
    <row r="415" spans="1:15" x14ac:dyDescent="0.25">
      <c r="A415" s="701"/>
      <c r="B415" s="731"/>
      <c r="C415" s="716"/>
      <c r="D415" s="717"/>
      <c r="E415" s="718"/>
      <c r="F415" s="719"/>
      <c r="G415" s="720">
        <v>15000</v>
      </c>
      <c r="H415" s="721">
        <v>0</v>
      </c>
      <c r="I415" s="722"/>
      <c r="J415" s="723"/>
      <c r="K415" s="720">
        <v>15000</v>
      </c>
      <c r="L415" s="721">
        <v>0</v>
      </c>
      <c r="M415" s="722"/>
      <c r="N415" s="725">
        <v>0</v>
      </c>
      <c r="O415" s="726" t="s">
        <v>301</v>
      </c>
    </row>
    <row r="416" spans="1:15" x14ac:dyDescent="0.25">
      <c r="A416" s="701"/>
      <c r="B416" s="731"/>
      <c r="C416" s="716"/>
      <c r="D416" s="717"/>
      <c r="E416" s="718"/>
      <c r="F416" s="719"/>
      <c r="G416" s="720">
        <v>15000</v>
      </c>
      <c r="H416" s="721">
        <v>0</v>
      </c>
      <c r="I416" s="722"/>
      <c r="J416" s="723"/>
      <c r="K416" s="720">
        <v>15000</v>
      </c>
      <c r="L416" s="721">
        <v>0</v>
      </c>
      <c r="M416" s="722"/>
      <c r="N416" s="725">
        <v>0</v>
      </c>
      <c r="O416" s="726" t="s">
        <v>301</v>
      </c>
    </row>
    <row r="417" spans="1:15" x14ac:dyDescent="0.25">
      <c r="A417" s="701"/>
      <c r="B417" s="731"/>
      <c r="C417" s="716"/>
      <c r="D417" s="717"/>
      <c r="E417" s="718"/>
      <c r="F417" s="719"/>
      <c r="G417" s="720">
        <v>15000</v>
      </c>
      <c r="H417" s="721">
        <v>0</v>
      </c>
      <c r="I417" s="722"/>
      <c r="J417" s="723"/>
      <c r="K417" s="720">
        <v>15000</v>
      </c>
      <c r="L417" s="721">
        <v>0</v>
      </c>
      <c r="M417" s="722"/>
      <c r="N417" s="725">
        <v>0</v>
      </c>
      <c r="O417" s="726" t="s">
        <v>301</v>
      </c>
    </row>
    <row r="418" spans="1:15" x14ac:dyDescent="0.25">
      <c r="A418" s="732"/>
      <c r="B418" s="733" t="s">
        <v>658</v>
      </c>
      <c r="C418" s="734"/>
      <c r="D418" s="735"/>
      <c r="E418" s="734"/>
      <c r="F418" s="736"/>
      <c r="G418" s="737"/>
      <c r="H418" s="738">
        <v>515.16000000000008</v>
      </c>
      <c r="I418" s="739"/>
      <c r="J418" s="740"/>
      <c r="K418" s="741"/>
      <c r="L418" s="738">
        <v>504.03</v>
      </c>
      <c r="M418" s="739"/>
      <c r="N418" s="742">
        <v>-11.130000000000109</v>
      </c>
      <c r="O418" s="743">
        <v>-2.1604938271605145E-2</v>
      </c>
    </row>
    <row r="419" spans="1:15" ht="38.25" x14ac:dyDescent="0.25">
      <c r="A419" s="701"/>
      <c r="B419" s="744" t="s">
        <v>659</v>
      </c>
      <c r="C419" s="716"/>
      <c r="D419" s="729" t="s">
        <v>652</v>
      </c>
      <c r="E419" s="718"/>
      <c r="F419" s="723">
        <v>0</v>
      </c>
      <c r="G419" s="720">
        <v>15000</v>
      </c>
      <c r="H419" s="721">
        <v>0</v>
      </c>
      <c r="I419" s="722"/>
      <c r="J419" s="723">
        <v>-1.29E-2</v>
      </c>
      <c r="K419" s="720">
        <v>15000</v>
      </c>
      <c r="L419" s="721">
        <v>-193.5</v>
      </c>
      <c r="M419" s="722"/>
      <c r="N419" s="725">
        <v>-193.5</v>
      </c>
      <c r="O419" s="726" t="s">
        <v>301</v>
      </c>
    </row>
    <row r="420" spans="1:15" ht="38.25" x14ac:dyDescent="0.25">
      <c r="A420" s="701"/>
      <c r="B420" s="744" t="s">
        <v>660</v>
      </c>
      <c r="C420" s="716"/>
      <c r="D420" s="729" t="s">
        <v>652</v>
      </c>
      <c r="E420" s="718"/>
      <c r="F420" s="723">
        <v>0</v>
      </c>
      <c r="G420" s="720">
        <v>15000</v>
      </c>
      <c r="H420" s="721">
        <v>0</v>
      </c>
      <c r="I420" s="745"/>
      <c r="J420" s="723">
        <v>0</v>
      </c>
      <c r="K420" s="720">
        <v>15000</v>
      </c>
      <c r="L420" s="721">
        <v>0</v>
      </c>
      <c r="M420" s="746"/>
      <c r="N420" s="725">
        <v>0</v>
      </c>
      <c r="O420" s="726" t="s">
        <v>301</v>
      </c>
    </row>
    <row r="421" spans="1:15" x14ac:dyDescent="0.25">
      <c r="A421" s="701"/>
      <c r="B421" s="744"/>
      <c r="C421" s="716"/>
      <c r="D421" s="717"/>
      <c r="E421" s="718"/>
      <c r="F421" s="719"/>
      <c r="G421" s="720">
        <v>15000</v>
      </c>
      <c r="H421" s="721">
        <v>0</v>
      </c>
      <c r="I421" s="745"/>
      <c r="J421" s="723"/>
      <c r="K421" s="720">
        <v>15000</v>
      </c>
      <c r="L421" s="721">
        <v>0</v>
      </c>
      <c r="M421" s="746"/>
      <c r="N421" s="725">
        <v>0</v>
      </c>
      <c r="O421" s="726" t="s">
        <v>301</v>
      </c>
    </row>
    <row r="422" spans="1:15" x14ac:dyDescent="0.25">
      <c r="A422" s="701"/>
      <c r="B422" s="744"/>
      <c r="C422" s="716"/>
      <c r="D422" s="717"/>
      <c r="E422" s="718"/>
      <c r="F422" s="719"/>
      <c r="G422" s="720">
        <v>15000</v>
      </c>
      <c r="H422" s="721">
        <v>0</v>
      </c>
      <c r="I422" s="745"/>
      <c r="J422" s="723"/>
      <c r="K422" s="720">
        <v>15000</v>
      </c>
      <c r="L422" s="721">
        <v>0</v>
      </c>
      <c r="M422" s="746"/>
      <c r="N422" s="725">
        <v>0</v>
      </c>
      <c r="O422" s="726" t="s">
        <v>301</v>
      </c>
    </row>
    <row r="423" spans="1:15" x14ac:dyDescent="0.25">
      <c r="A423" s="701"/>
      <c r="B423" s="747" t="s">
        <v>661</v>
      </c>
      <c r="C423" s="716"/>
      <c r="D423" s="717"/>
      <c r="E423" s="718"/>
      <c r="F423" s="719"/>
      <c r="G423" s="720">
        <v>15000</v>
      </c>
      <c r="H423" s="721">
        <v>0</v>
      </c>
      <c r="I423" s="722"/>
      <c r="J423" s="723"/>
      <c r="K423" s="720">
        <v>15000</v>
      </c>
      <c r="L423" s="721">
        <v>0</v>
      </c>
      <c r="M423" s="722"/>
      <c r="N423" s="725">
        <v>0</v>
      </c>
      <c r="O423" s="726" t="s">
        <v>301</v>
      </c>
    </row>
    <row r="424" spans="1:15" x14ac:dyDescent="0.25">
      <c r="A424" s="701"/>
      <c r="B424" s="747" t="s">
        <v>662</v>
      </c>
      <c r="C424" s="716"/>
      <c r="D424" s="717" t="s">
        <v>652</v>
      </c>
      <c r="E424" s="718"/>
      <c r="F424" s="748">
        <v>8.8919999999999999E-2</v>
      </c>
      <c r="G424" s="749">
        <v>1296</v>
      </c>
      <c r="H424" s="721">
        <v>115.24032</v>
      </c>
      <c r="I424" s="722"/>
      <c r="J424" s="750">
        <v>8.8919999999999999E-2</v>
      </c>
      <c r="K424" s="749">
        <v>1375.4999999999982</v>
      </c>
      <c r="L424" s="721">
        <v>122.30945999999983</v>
      </c>
      <c r="M424" s="722"/>
      <c r="N424" s="725">
        <v>7.0691399999998339</v>
      </c>
      <c r="O424" s="726">
        <v>6.1342592592591151E-2</v>
      </c>
    </row>
    <row r="425" spans="1:15" x14ac:dyDescent="0.25">
      <c r="A425" s="701"/>
      <c r="B425" s="747" t="s">
        <v>663</v>
      </c>
      <c r="C425" s="716"/>
      <c r="D425" s="717" t="s">
        <v>649</v>
      </c>
      <c r="E425" s="718"/>
      <c r="F425" s="748">
        <v>0.79</v>
      </c>
      <c r="G425" s="720">
        <v>1</v>
      </c>
      <c r="H425" s="721">
        <v>0.79</v>
      </c>
      <c r="I425" s="722"/>
      <c r="J425" s="748">
        <v>0.79</v>
      </c>
      <c r="K425" s="720">
        <v>1</v>
      </c>
      <c r="L425" s="721">
        <v>0.79</v>
      </c>
      <c r="M425" s="722"/>
      <c r="N425" s="725">
        <v>0</v>
      </c>
      <c r="O425" s="726"/>
    </row>
    <row r="426" spans="1:15" ht="25.5" x14ac:dyDescent="0.25">
      <c r="A426" s="701"/>
      <c r="B426" s="751" t="s">
        <v>664</v>
      </c>
      <c r="C426" s="752"/>
      <c r="D426" s="752"/>
      <c r="E426" s="752"/>
      <c r="F426" s="753"/>
      <c r="G426" s="754"/>
      <c r="H426" s="755">
        <v>631.19032000000004</v>
      </c>
      <c r="I426" s="739"/>
      <c r="J426" s="754"/>
      <c r="K426" s="756"/>
      <c r="L426" s="755">
        <v>433.62945999999982</v>
      </c>
      <c r="M426" s="739"/>
      <c r="N426" s="742">
        <v>-197.56086000000022</v>
      </c>
      <c r="O426" s="743">
        <v>-0.31299729057948827</v>
      </c>
    </row>
    <row r="427" spans="1:15" x14ac:dyDescent="0.25">
      <c r="A427" s="701"/>
      <c r="B427" s="722" t="s">
        <v>665</v>
      </c>
      <c r="C427" s="722"/>
      <c r="D427" s="729" t="s">
        <v>652</v>
      </c>
      <c r="E427" s="757"/>
      <c r="F427" s="723">
        <v>7.0000000000000001E-3</v>
      </c>
      <c r="G427" s="758">
        <v>16296</v>
      </c>
      <c r="H427" s="721">
        <v>114.072</v>
      </c>
      <c r="I427" s="722"/>
      <c r="J427" s="723">
        <v>7.1999999999999998E-3</v>
      </c>
      <c r="K427" s="759">
        <v>16375.499999999998</v>
      </c>
      <c r="L427" s="721">
        <v>117.90359999999998</v>
      </c>
      <c r="M427" s="722"/>
      <c r="N427" s="725">
        <v>3.8315999999999804</v>
      </c>
      <c r="O427" s="726">
        <v>3.358931201346501E-2</v>
      </c>
    </row>
    <row r="428" spans="1:15" ht="30" x14ac:dyDescent="0.25">
      <c r="A428" s="701"/>
      <c r="B428" s="760" t="s">
        <v>666</v>
      </c>
      <c r="C428" s="722"/>
      <c r="D428" s="729" t="s">
        <v>652</v>
      </c>
      <c r="E428" s="757"/>
      <c r="F428" s="723">
        <v>5.1000000000000004E-3</v>
      </c>
      <c r="G428" s="758">
        <v>16296</v>
      </c>
      <c r="H428" s="721">
        <v>83.1096</v>
      </c>
      <c r="I428" s="722"/>
      <c r="J428" s="723">
        <v>5.1999999999999998E-3</v>
      </c>
      <c r="K428" s="759">
        <v>16375.499999999998</v>
      </c>
      <c r="L428" s="721">
        <v>85.152599999999993</v>
      </c>
      <c r="M428" s="722"/>
      <c r="N428" s="725">
        <v>2.0429999999999922</v>
      </c>
      <c r="O428" s="726">
        <v>2.4581997747552535E-2</v>
      </c>
    </row>
    <row r="429" spans="1:15" ht="25.5" x14ac:dyDescent="0.25">
      <c r="A429" s="701"/>
      <c r="B429" s="751" t="s">
        <v>667</v>
      </c>
      <c r="C429" s="734"/>
      <c r="D429" s="734"/>
      <c r="E429" s="734"/>
      <c r="F429" s="761"/>
      <c r="G429" s="754"/>
      <c r="H429" s="755">
        <v>828.37192000000005</v>
      </c>
      <c r="I429" s="762"/>
      <c r="J429" s="763"/>
      <c r="K429" s="764"/>
      <c r="L429" s="755">
        <v>636.68565999999976</v>
      </c>
      <c r="M429" s="762"/>
      <c r="N429" s="742">
        <v>-191.68626000000029</v>
      </c>
      <c r="O429" s="743">
        <v>-0.23140120442518172</v>
      </c>
    </row>
    <row r="430" spans="1:15" ht="30" x14ac:dyDescent="0.25">
      <c r="A430" s="701"/>
      <c r="B430" s="728" t="s">
        <v>668</v>
      </c>
      <c r="C430" s="716"/>
      <c r="D430" s="729" t="s">
        <v>652</v>
      </c>
      <c r="E430" s="718"/>
      <c r="F430" s="765">
        <v>4.4000000000000003E-3</v>
      </c>
      <c r="G430" s="758">
        <v>16296</v>
      </c>
      <c r="H430" s="766">
        <v>71.702399999999997</v>
      </c>
      <c r="I430" s="722"/>
      <c r="J430" s="765">
        <v>4.4000000000000003E-3</v>
      </c>
      <c r="K430" s="759">
        <v>16375.499999999998</v>
      </c>
      <c r="L430" s="766">
        <v>72.052199999999999</v>
      </c>
      <c r="M430" s="722"/>
      <c r="N430" s="725">
        <v>0.34980000000000189</v>
      </c>
      <c r="O430" s="767">
        <v>4.8784977908689518E-3</v>
      </c>
    </row>
    <row r="431" spans="1:15" ht="30" x14ac:dyDescent="0.25">
      <c r="A431" s="701"/>
      <c r="B431" s="728" t="s">
        <v>669</v>
      </c>
      <c r="C431" s="716"/>
      <c r="D431" s="729" t="s">
        <v>652</v>
      </c>
      <c r="E431" s="718"/>
      <c r="F431" s="765">
        <v>1.2999999999999999E-3</v>
      </c>
      <c r="G431" s="758">
        <v>16296</v>
      </c>
      <c r="H431" s="766">
        <v>21.184799999999999</v>
      </c>
      <c r="I431" s="722"/>
      <c r="J431" s="765">
        <v>1.2999999999999999E-3</v>
      </c>
      <c r="K431" s="759">
        <v>16375.499999999998</v>
      </c>
      <c r="L431" s="766">
        <v>21.288149999999998</v>
      </c>
      <c r="M431" s="722"/>
      <c r="N431" s="725">
        <v>0.10334999999999894</v>
      </c>
      <c r="O431" s="767">
        <v>4.8784977908688755E-3</v>
      </c>
    </row>
    <row r="432" spans="1:15" x14ac:dyDescent="0.25">
      <c r="A432" s="701"/>
      <c r="B432" s="716" t="s">
        <v>670</v>
      </c>
      <c r="C432" s="716"/>
      <c r="D432" s="717" t="s">
        <v>649</v>
      </c>
      <c r="E432" s="718"/>
      <c r="F432" s="768">
        <v>0.25</v>
      </c>
      <c r="G432" s="720">
        <v>1</v>
      </c>
      <c r="H432" s="766">
        <v>0.25</v>
      </c>
      <c r="I432" s="722"/>
      <c r="J432" s="765">
        <v>0.25</v>
      </c>
      <c r="K432" s="724">
        <v>1</v>
      </c>
      <c r="L432" s="766">
        <v>0.25</v>
      </c>
      <c r="M432" s="722"/>
      <c r="N432" s="725">
        <v>0</v>
      </c>
      <c r="O432" s="767">
        <v>0</v>
      </c>
    </row>
    <row r="433" spans="1:15" x14ac:dyDescent="0.25">
      <c r="A433" s="701"/>
      <c r="B433" s="716" t="s">
        <v>671</v>
      </c>
      <c r="C433" s="716"/>
      <c r="D433" s="717" t="s">
        <v>652</v>
      </c>
      <c r="E433" s="718"/>
      <c r="F433" s="768">
        <v>2E-3</v>
      </c>
      <c r="G433" s="769">
        <v>15000</v>
      </c>
      <c r="H433" s="766">
        <v>30</v>
      </c>
      <c r="I433" s="722"/>
      <c r="J433" s="765">
        <v>2E-3</v>
      </c>
      <c r="K433" s="770">
        <v>15000</v>
      </c>
      <c r="L433" s="766">
        <v>30</v>
      </c>
      <c r="M433" s="722"/>
      <c r="N433" s="725">
        <v>0</v>
      </c>
      <c r="O433" s="767">
        <v>0</v>
      </c>
    </row>
    <row r="434" spans="1:15" x14ac:dyDescent="0.25">
      <c r="A434" s="701"/>
      <c r="B434" s="747" t="s">
        <v>672</v>
      </c>
      <c r="C434" s="716"/>
      <c r="D434" s="717" t="s">
        <v>652</v>
      </c>
      <c r="E434" s="718"/>
      <c r="F434" s="771">
        <v>7.1999999999999995E-2</v>
      </c>
      <c r="G434" s="772">
        <v>9600</v>
      </c>
      <c r="H434" s="766">
        <v>691.19999999999993</v>
      </c>
      <c r="I434" s="722"/>
      <c r="J434" s="768">
        <v>7.1999999999999995E-2</v>
      </c>
      <c r="K434" s="772">
        <v>9600</v>
      </c>
      <c r="L434" s="766">
        <v>691.19999999999993</v>
      </c>
      <c r="M434" s="722"/>
      <c r="N434" s="725">
        <v>0</v>
      </c>
      <c r="O434" s="767">
        <v>0</v>
      </c>
    </row>
    <row r="435" spans="1:15" x14ac:dyDescent="0.25">
      <c r="A435" s="701"/>
      <c r="B435" s="747" t="s">
        <v>673</v>
      </c>
      <c r="C435" s="716"/>
      <c r="D435" s="717" t="s">
        <v>652</v>
      </c>
      <c r="E435" s="718"/>
      <c r="F435" s="771">
        <v>0.109</v>
      </c>
      <c r="G435" s="772">
        <v>2700</v>
      </c>
      <c r="H435" s="766">
        <v>294.3</v>
      </c>
      <c r="I435" s="722"/>
      <c r="J435" s="768">
        <v>0.109</v>
      </c>
      <c r="K435" s="772">
        <v>2700</v>
      </c>
      <c r="L435" s="766">
        <v>294.3</v>
      </c>
      <c r="M435" s="722"/>
      <c r="N435" s="725">
        <v>0</v>
      </c>
      <c r="O435" s="767">
        <v>0</v>
      </c>
    </row>
    <row r="436" spans="1:15" x14ac:dyDescent="0.25">
      <c r="A436" s="701"/>
      <c r="B436" s="706" t="s">
        <v>674</v>
      </c>
      <c r="C436" s="716"/>
      <c r="D436" s="717" t="s">
        <v>652</v>
      </c>
      <c r="E436" s="718"/>
      <c r="F436" s="771">
        <v>0.129</v>
      </c>
      <c r="G436" s="772">
        <v>2700</v>
      </c>
      <c r="H436" s="766">
        <v>348.3</v>
      </c>
      <c r="I436" s="722"/>
      <c r="J436" s="768">
        <v>0.129</v>
      </c>
      <c r="K436" s="772">
        <v>2700</v>
      </c>
      <c r="L436" s="766">
        <v>348.3</v>
      </c>
      <c r="M436" s="722"/>
      <c r="N436" s="725">
        <v>0</v>
      </c>
      <c r="O436" s="767">
        <v>0</v>
      </c>
    </row>
    <row r="437" spans="1:15" x14ac:dyDescent="0.25">
      <c r="A437" s="479"/>
      <c r="B437" s="773" t="s">
        <v>675</v>
      </c>
      <c r="C437" s="774"/>
      <c r="D437" s="775" t="s">
        <v>652</v>
      </c>
      <c r="E437" s="776"/>
      <c r="F437" s="771">
        <v>8.3000000000000004E-2</v>
      </c>
      <c r="G437" s="777">
        <v>600</v>
      </c>
      <c r="H437" s="766">
        <v>49.800000000000004</v>
      </c>
      <c r="I437" s="778"/>
      <c r="J437" s="768">
        <v>8.3000000000000004E-2</v>
      </c>
      <c r="K437" s="777">
        <v>600</v>
      </c>
      <c r="L437" s="766">
        <v>49.800000000000004</v>
      </c>
      <c r="M437" s="778"/>
      <c r="N437" s="779">
        <v>0</v>
      </c>
      <c r="O437" s="767">
        <v>0</v>
      </c>
    </row>
    <row r="438" spans="1:15" ht="15.75" thickBot="1" x14ac:dyDescent="0.3">
      <c r="A438" s="479"/>
      <c r="B438" s="773" t="s">
        <v>676</v>
      </c>
      <c r="C438" s="774"/>
      <c r="D438" s="775" t="s">
        <v>652</v>
      </c>
      <c r="E438" s="776"/>
      <c r="F438" s="771">
        <v>9.7000000000000003E-2</v>
      </c>
      <c r="G438" s="777">
        <v>14400</v>
      </c>
      <c r="H438" s="766">
        <v>1396.8</v>
      </c>
      <c r="I438" s="778"/>
      <c r="J438" s="768">
        <v>9.7000000000000003E-2</v>
      </c>
      <c r="K438" s="777">
        <v>14400</v>
      </c>
      <c r="L438" s="766">
        <v>1396.8</v>
      </c>
      <c r="M438" s="778"/>
      <c r="N438" s="779">
        <v>0</v>
      </c>
      <c r="O438" s="767">
        <v>0</v>
      </c>
    </row>
    <row r="439" spans="1:15" ht="15.75" thickBot="1" x14ac:dyDescent="0.3">
      <c r="A439" s="701"/>
      <c r="B439" s="780"/>
      <c r="C439" s="781"/>
      <c r="D439" s="782"/>
      <c r="E439" s="781"/>
      <c r="F439" s="783"/>
      <c r="G439" s="784"/>
      <c r="H439" s="785"/>
      <c r="I439" s="786"/>
      <c r="J439" s="783"/>
      <c r="K439" s="787"/>
      <c r="L439" s="785"/>
      <c r="M439" s="786"/>
      <c r="N439" s="788"/>
      <c r="O439" s="789"/>
    </row>
    <row r="440" spans="1:15" x14ac:dyDescent="0.25">
      <c r="A440" s="701"/>
      <c r="B440" s="790" t="s">
        <v>677</v>
      </c>
      <c r="C440" s="716"/>
      <c r="D440" s="716"/>
      <c r="E440" s="716"/>
      <c r="F440" s="791"/>
      <c r="G440" s="792"/>
      <c r="H440" s="793">
        <v>2285.3091199999999</v>
      </c>
      <c r="I440" s="794"/>
      <c r="J440" s="795"/>
      <c r="K440" s="795"/>
      <c r="L440" s="796">
        <v>2094.0760099999998</v>
      </c>
      <c r="M440" s="797"/>
      <c r="N440" s="798">
        <v>-191.23311000000012</v>
      </c>
      <c r="O440" s="799">
        <v>-8.3679318621018822E-2</v>
      </c>
    </row>
    <row r="441" spans="1:15" x14ac:dyDescent="0.25">
      <c r="A441" s="701"/>
      <c r="B441" s="800" t="s">
        <v>678</v>
      </c>
      <c r="C441" s="716"/>
      <c r="D441" s="716"/>
      <c r="E441" s="716"/>
      <c r="F441" s="801">
        <v>0.13</v>
      </c>
      <c r="G441" s="802"/>
      <c r="H441" s="803">
        <v>297.09018559999998</v>
      </c>
      <c r="I441" s="804"/>
      <c r="J441" s="805">
        <v>0.13</v>
      </c>
      <c r="K441" s="804"/>
      <c r="L441" s="806">
        <v>272.22988129999999</v>
      </c>
      <c r="M441" s="807"/>
      <c r="N441" s="808">
        <v>-24.860304299999996</v>
      </c>
      <c r="O441" s="809">
        <v>-8.3679318621018753E-2</v>
      </c>
    </row>
    <row r="442" spans="1:15" x14ac:dyDescent="0.25">
      <c r="A442" s="701"/>
      <c r="B442" s="810" t="s">
        <v>679</v>
      </c>
      <c r="C442" s="716"/>
      <c r="D442" s="716"/>
      <c r="E442" s="716"/>
      <c r="F442" s="811"/>
      <c r="G442" s="802"/>
      <c r="H442" s="803">
        <v>2582.3993055999999</v>
      </c>
      <c r="I442" s="804"/>
      <c r="J442" s="804"/>
      <c r="K442" s="804"/>
      <c r="L442" s="806">
        <v>2366.3058912999995</v>
      </c>
      <c r="M442" s="807"/>
      <c r="N442" s="808">
        <v>-216.0934143000004</v>
      </c>
      <c r="O442" s="809">
        <v>-8.3679318621018919E-2</v>
      </c>
    </row>
    <row r="443" spans="1:15" x14ac:dyDescent="0.25">
      <c r="A443" s="701"/>
      <c r="B443" s="1330" t="s">
        <v>680</v>
      </c>
      <c r="C443" s="1330"/>
      <c r="D443" s="1330"/>
      <c r="E443" s="716"/>
      <c r="F443" s="811"/>
      <c r="G443" s="802"/>
      <c r="H443" s="812">
        <v>-258.24</v>
      </c>
      <c r="I443" s="804"/>
      <c r="J443" s="804"/>
      <c r="K443" s="804"/>
      <c r="L443" s="813">
        <v>-236.63</v>
      </c>
      <c r="M443" s="807"/>
      <c r="N443" s="814">
        <v>21.610000000000014</v>
      </c>
      <c r="O443" s="815">
        <v>-8.3681846344485805E-2</v>
      </c>
    </row>
    <row r="444" spans="1:15" ht="15.75" thickBot="1" x14ac:dyDescent="0.3">
      <c r="A444" s="701"/>
      <c r="B444" s="1331" t="s">
        <v>681</v>
      </c>
      <c r="C444" s="1331"/>
      <c r="D444" s="1331"/>
      <c r="E444" s="816"/>
      <c r="F444" s="817"/>
      <c r="G444" s="818"/>
      <c r="H444" s="819">
        <v>2324.1593056000002</v>
      </c>
      <c r="I444" s="820"/>
      <c r="J444" s="820"/>
      <c r="K444" s="820"/>
      <c r="L444" s="821">
        <v>2129.6758912999994</v>
      </c>
      <c r="M444" s="822"/>
      <c r="N444" s="823">
        <v>-194.48341430000073</v>
      </c>
      <c r="O444" s="824">
        <v>-8.3679037762772163E-2</v>
      </c>
    </row>
    <row r="445" spans="1:15" ht="15.75" thickBot="1" x14ac:dyDescent="0.3">
      <c r="A445" s="479"/>
      <c r="B445" s="825"/>
      <c r="C445" s="826"/>
      <c r="D445" s="827"/>
      <c r="E445" s="826"/>
      <c r="F445" s="783"/>
      <c r="G445" s="828"/>
      <c r="H445" s="785"/>
      <c r="I445" s="829"/>
      <c r="J445" s="783"/>
      <c r="K445" s="830"/>
      <c r="L445" s="785"/>
      <c r="M445" s="829"/>
      <c r="N445" s="831"/>
      <c r="O445" s="789"/>
    </row>
    <row r="446" spans="1:15" x14ac:dyDescent="0.25">
      <c r="A446" s="479"/>
      <c r="B446" s="832" t="s">
        <v>682</v>
      </c>
      <c r="C446" s="774"/>
      <c r="D446" s="774"/>
      <c r="E446" s="774"/>
      <c r="F446" s="833"/>
      <c r="G446" s="834"/>
      <c r="H446" s="835">
        <v>2398.1091200000001</v>
      </c>
      <c r="I446" s="836"/>
      <c r="J446" s="837"/>
      <c r="K446" s="837"/>
      <c r="L446" s="838">
        <v>2206.8760099999995</v>
      </c>
      <c r="M446" s="839"/>
      <c r="N446" s="840">
        <v>-191.23311000000058</v>
      </c>
      <c r="O446" s="799">
        <v>-7.9743289579750465E-2</v>
      </c>
    </row>
    <row r="447" spans="1:15" x14ac:dyDescent="0.25">
      <c r="A447" s="479"/>
      <c r="B447" s="841" t="s">
        <v>678</v>
      </c>
      <c r="C447" s="774"/>
      <c r="D447" s="774"/>
      <c r="E447" s="774"/>
      <c r="F447" s="842">
        <v>0.13</v>
      </c>
      <c r="G447" s="834"/>
      <c r="H447" s="843">
        <v>311.75418560000003</v>
      </c>
      <c r="I447" s="844"/>
      <c r="J447" s="845">
        <v>0.13</v>
      </c>
      <c r="K447" s="846"/>
      <c r="L447" s="847">
        <v>286.89388129999992</v>
      </c>
      <c r="M447" s="848"/>
      <c r="N447" s="849">
        <v>-24.860304300000109</v>
      </c>
      <c r="O447" s="809">
        <v>-7.9743289579750576E-2</v>
      </c>
    </row>
    <row r="448" spans="1:15" x14ac:dyDescent="0.25">
      <c r="A448" s="479"/>
      <c r="B448" s="850" t="s">
        <v>679</v>
      </c>
      <c r="C448" s="774"/>
      <c r="D448" s="774"/>
      <c r="E448" s="774"/>
      <c r="F448" s="851"/>
      <c r="G448" s="852"/>
      <c r="H448" s="843">
        <v>2709.8633055999999</v>
      </c>
      <c r="I448" s="844"/>
      <c r="J448" s="844"/>
      <c r="K448" s="844"/>
      <c r="L448" s="847">
        <v>2493.7698912999995</v>
      </c>
      <c r="M448" s="848"/>
      <c r="N448" s="849">
        <v>-216.0934143000004</v>
      </c>
      <c r="O448" s="809">
        <v>-7.9743289579750382E-2</v>
      </c>
    </row>
    <row r="449" spans="1:15" x14ac:dyDescent="0.25">
      <c r="A449" s="479"/>
      <c r="B449" s="1332" t="s">
        <v>680</v>
      </c>
      <c r="C449" s="1332"/>
      <c r="D449" s="1332"/>
      <c r="E449" s="774"/>
      <c r="F449" s="851"/>
      <c r="G449" s="852"/>
      <c r="H449" s="853">
        <v>-270.99</v>
      </c>
      <c r="I449" s="844"/>
      <c r="J449" s="844"/>
      <c r="K449" s="844"/>
      <c r="L449" s="854">
        <v>-249.38</v>
      </c>
      <c r="M449" s="848"/>
      <c r="N449" s="855">
        <v>21.610000000000014</v>
      </c>
      <c r="O449" s="815">
        <v>-7.9744640023617155E-2</v>
      </c>
    </row>
    <row r="450" spans="1:15" ht="15.75" thickBot="1" x14ac:dyDescent="0.3">
      <c r="A450" s="479"/>
      <c r="B450" s="1339" t="s">
        <v>683</v>
      </c>
      <c r="C450" s="1339"/>
      <c r="D450" s="1339"/>
      <c r="E450" s="856"/>
      <c r="F450" s="857"/>
      <c r="G450" s="858"/>
      <c r="H450" s="859">
        <v>2438.8733056000001</v>
      </c>
      <c r="I450" s="860"/>
      <c r="J450" s="860"/>
      <c r="K450" s="860"/>
      <c r="L450" s="861">
        <v>2244.3898912999994</v>
      </c>
      <c r="M450" s="862"/>
      <c r="N450" s="863">
        <v>-194.48341430000073</v>
      </c>
      <c r="O450" s="864">
        <v>-7.9743139528174398E-2</v>
      </c>
    </row>
    <row r="451" spans="1:15" ht="15.75" thickBot="1" x14ac:dyDescent="0.3">
      <c r="A451" s="479"/>
      <c r="B451" s="825"/>
      <c r="C451" s="826"/>
      <c r="D451" s="827"/>
      <c r="E451" s="826"/>
      <c r="F451" s="865"/>
      <c r="G451" s="866"/>
      <c r="H451" s="867"/>
      <c r="I451" s="868"/>
      <c r="J451" s="865"/>
      <c r="K451" s="828"/>
      <c r="L451" s="869"/>
      <c r="M451" s="829"/>
      <c r="N451" s="870"/>
      <c r="O451" s="789"/>
    </row>
    <row r="452" spans="1:15" x14ac:dyDescent="0.25">
      <c r="A452" s="701"/>
      <c r="B452" s="701"/>
      <c r="C452" s="701"/>
      <c r="D452" s="701"/>
      <c r="E452" s="701"/>
      <c r="F452" s="701"/>
      <c r="G452" s="701"/>
      <c r="H452" s="701"/>
      <c r="I452" s="701"/>
      <c r="J452" s="701"/>
      <c r="K452" s="701"/>
      <c r="L452" s="871"/>
      <c r="M452" s="701"/>
      <c r="N452" s="701"/>
      <c r="O452" s="701"/>
    </row>
    <row r="453" spans="1:15" x14ac:dyDescent="0.25">
      <c r="A453" s="701"/>
      <c r="B453" s="707" t="s">
        <v>684</v>
      </c>
      <c r="C453" s="701"/>
      <c r="D453" s="701"/>
      <c r="E453" s="701"/>
      <c r="F453" s="872">
        <v>8.6400000000000005E-2</v>
      </c>
      <c r="G453" s="701"/>
      <c r="H453" s="701"/>
      <c r="I453" s="701"/>
      <c r="J453" s="872">
        <v>9.1700000000000004E-2</v>
      </c>
      <c r="K453" s="701"/>
      <c r="L453" s="701"/>
      <c r="M453" s="701"/>
      <c r="N453" s="701"/>
      <c r="O453" s="701"/>
    </row>
    <row r="456" spans="1:15" ht="15.75" x14ac:dyDescent="0.25">
      <c r="A456" s="701"/>
      <c r="B456" s="702" t="s">
        <v>634</v>
      </c>
      <c r="C456" s="701"/>
      <c r="D456" s="1335" t="s">
        <v>685</v>
      </c>
      <c r="E456" s="1335"/>
      <c r="F456" s="1335"/>
      <c r="G456" s="1335"/>
      <c r="H456" s="1335"/>
      <c r="I456" s="1335"/>
      <c r="J456" s="1335"/>
      <c r="K456" s="1335"/>
      <c r="L456" s="1335"/>
      <c r="M456" s="1335"/>
      <c r="N456" s="1335"/>
      <c r="O456" s="1335"/>
    </row>
    <row r="457" spans="1:15" ht="15.75" x14ac:dyDescent="0.25">
      <c r="A457" s="701"/>
      <c r="B457" s="703"/>
      <c r="C457" s="701"/>
      <c r="D457" s="704"/>
      <c r="E457" s="704"/>
      <c r="F457" s="704"/>
      <c r="G457" s="704"/>
      <c r="H457" s="704"/>
      <c r="I457" s="704"/>
      <c r="J457" s="704"/>
      <c r="K457" s="704"/>
      <c r="L457" s="704"/>
      <c r="M457" s="704"/>
      <c r="N457" s="704"/>
      <c r="O457" s="704"/>
    </row>
    <row r="458" spans="1:15" ht="15.75" x14ac:dyDescent="0.25">
      <c r="A458" s="701"/>
      <c r="B458" s="703"/>
      <c r="C458" s="701"/>
      <c r="D458" s="704"/>
      <c r="E458" s="704"/>
      <c r="F458" s="704"/>
      <c r="G458" s="704"/>
      <c r="H458" s="704"/>
      <c r="I458" s="704"/>
      <c r="J458" s="704"/>
      <c r="K458" s="704"/>
      <c r="L458" s="704"/>
      <c r="M458" s="704"/>
      <c r="N458" s="704"/>
      <c r="O458" s="704"/>
    </row>
    <row r="459" spans="1:15" x14ac:dyDescent="0.25">
      <c r="A459" s="701"/>
      <c r="B459" s="706"/>
      <c r="C459" s="701"/>
      <c r="D459" s="707" t="s">
        <v>638</v>
      </c>
      <c r="E459" s="707"/>
      <c r="F459" s="708">
        <v>30000</v>
      </c>
      <c r="G459" s="707" t="s">
        <v>639</v>
      </c>
      <c r="H459" s="701"/>
      <c r="I459" s="1340" t="s">
        <v>686</v>
      </c>
      <c r="J459" s="1340"/>
      <c r="K459" s="708">
        <v>50</v>
      </c>
      <c r="L459" s="874" t="s">
        <v>621</v>
      </c>
      <c r="M459" s="701"/>
      <c r="N459" s="701"/>
      <c r="O459" s="701"/>
    </row>
    <row r="460" spans="1:15" x14ac:dyDescent="0.25">
      <c r="A460" s="701"/>
      <c r="B460" s="706"/>
      <c r="C460" s="701"/>
      <c r="D460" s="701"/>
      <c r="E460" s="701"/>
      <c r="F460" s="701"/>
      <c r="G460" s="701"/>
      <c r="H460" s="701"/>
      <c r="I460" s="701"/>
      <c r="J460" s="701"/>
      <c r="K460" s="701"/>
      <c r="L460" s="701"/>
      <c r="M460" s="701"/>
      <c r="N460" s="701"/>
      <c r="O460" s="701"/>
    </row>
    <row r="461" spans="1:15" x14ac:dyDescent="0.25">
      <c r="A461" s="701"/>
      <c r="B461" s="706"/>
      <c r="C461" s="701"/>
      <c r="D461" s="709"/>
      <c r="E461" s="709"/>
      <c r="F461" s="1336" t="s">
        <v>640</v>
      </c>
      <c r="G461" s="1337"/>
      <c r="H461" s="1338"/>
      <c r="I461" s="701"/>
      <c r="J461" s="1336" t="s">
        <v>641</v>
      </c>
      <c r="K461" s="1337"/>
      <c r="L461" s="1338"/>
      <c r="M461" s="701"/>
      <c r="N461" s="1336" t="s">
        <v>642</v>
      </c>
      <c r="O461" s="1338"/>
    </row>
    <row r="462" spans="1:15" x14ac:dyDescent="0.25">
      <c r="A462" s="701"/>
      <c r="B462" s="706"/>
      <c r="C462" s="701"/>
      <c r="D462" s="1324" t="s">
        <v>643</v>
      </c>
      <c r="E462" s="710"/>
      <c r="F462" s="711" t="s">
        <v>644</v>
      </c>
      <c r="G462" s="711" t="s">
        <v>645</v>
      </c>
      <c r="H462" s="712" t="s">
        <v>646</v>
      </c>
      <c r="I462" s="701"/>
      <c r="J462" s="711" t="s">
        <v>644</v>
      </c>
      <c r="K462" s="713" t="s">
        <v>645</v>
      </c>
      <c r="L462" s="712" t="s">
        <v>646</v>
      </c>
      <c r="M462" s="701"/>
      <c r="N462" s="1326" t="s">
        <v>647</v>
      </c>
      <c r="O462" s="1328" t="s">
        <v>648</v>
      </c>
    </row>
    <row r="463" spans="1:15" x14ac:dyDescent="0.25">
      <c r="A463" s="701"/>
      <c r="B463" s="706"/>
      <c r="C463" s="701"/>
      <c r="D463" s="1325"/>
      <c r="E463" s="710"/>
      <c r="F463" s="714" t="s">
        <v>456</v>
      </c>
      <c r="G463" s="714"/>
      <c r="H463" s="715" t="s">
        <v>456</v>
      </c>
      <c r="I463" s="701"/>
      <c r="J463" s="714" t="s">
        <v>456</v>
      </c>
      <c r="K463" s="715"/>
      <c r="L463" s="715" t="s">
        <v>456</v>
      </c>
      <c r="M463" s="701"/>
      <c r="N463" s="1327"/>
      <c r="O463" s="1329"/>
    </row>
    <row r="464" spans="1:15" x14ac:dyDescent="0.25">
      <c r="A464" s="701"/>
      <c r="B464" s="716" t="s">
        <v>622</v>
      </c>
      <c r="C464" s="716"/>
      <c r="D464" s="717" t="s">
        <v>649</v>
      </c>
      <c r="E464" s="718"/>
      <c r="F464" s="719">
        <v>596.12</v>
      </c>
      <c r="G464" s="720">
        <v>1</v>
      </c>
      <c r="H464" s="721">
        <v>596.12</v>
      </c>
      <c r="I464" s="722"/>
      <c r="J464" s="723">
        <v>596.12</v>
      </c>
      <c r="K464" s="724">
        <v>1</v>
      </c>
      <c r="L464" s="721">
        <v>596.12</v>
      </c>
      <c r="M464" s="722"/>
      <c r="N464" s="725">
        <v>0</v>
      </c>
      <c r="O464" s="726">
        <v>0</v>
      </c>
    </row>
    <row r="465" spans="1:15" x14ac:dyDescent="0.25">
      <c r="A465" s="701"/>
      <c r="B465" s="716" t="s">
        <v>650</v>
      </c>
      <c r="C465" s="716"/>
      <c r="D465" s="717"/>
      <c r="E465" s="718"/>
      <c r="F465" s="719"/>
      <c r="G465" s="720">
        <v>1</v>
      </c>
      <c r="H465" s="721">
        <v>0</v>
      </c>
      <c r="I465" s="722"/>
      <c r="J465" s="723"/>
      <c r="K465" s="724">
        <v>1</v>
      </c>
      <c r="L465" s="721">
        <v>0</v>
      </c>
      <c r="M465" s="722"/>
      <c r="N465" s="725">
        <v>0</v>
      </c>
      <c r="O465" s="726" t="s">
        <v>301</v>
      </c>
    </row>
    <row r="466" spans="1:15" x14ac:dyDescent="0.25">
      <c r="A466" s="701"/>
      <c r="B466" s="727"/>
      <c r="C466" s="716"/>
      <c r="D466" s="717"/>
      <c r="E466" s="718"/>
      <c r="F466" s="719"/>
      <c r="G466" s="720">
        <v>1</v>
      </c>
      <c r="H466" s="721">
        <v>0</v>
      </c>
      <c r="I466" s="722"/>
      <c r="J466" s="723"/>
      <c r="K466" s="724">
        <v>1</v>
      </c>
      <c r="L466" s="721">
        <v>0</v>
      </c>
      <c r="M466" s="722"/>
      <c r="N466" s="725">
        <v>0</v>
      </c>
      <c r="O466" s="726" t="s">
        <v>301</v>
      </c>
    </row>
    <row r="467" spans="1:15" x14ac:dyDescent="0.25">
      <c r="A467" s="701"/>
      <c r="B467" s="727"/>
      <c r="C467" s="716"/>
      <c r="D467" s="717"/>
      <c r="E467" s="718"/>
      <c r="F467" s="719"/>
      <c r="G467" s="720">
        <v>1</v>
      </c>
      <c r="H467" s="721">
        <v>0</v>
      </c>
      <c r="I467" s="722"/>
      <c r="J467" s="723"/>
      <c r="K467" s="724">
        <v>1</v>
      </c>
      <c r="L467" s="721">
        <v>0</v>
      </c>
      <c r="M467" s="722"/>
      <c r="N467" s="725">
        <v>0</v>
      </c>
      <c r="O467" s="726" t="s">
        <v>301</v>
      </c>
    </row>
    <row r="468" spans="1:15" x14ac:dyDescent="0.25">
      <c r="A468" s="701"/>
      <c r="B468" s="727"/>
      <c r="C468" s="716"/>
      <c r="D468" s="717"/>
      <c r="E468" s="718"/>
      <c r="F468" s="719"/>
      <c r="G468" s="720">
        <v>1</v>
      </c>
      <c r="H468" s="721">
        <v>0</v>
      </c>
      <c r="I468" s="722"/>
      <c r="J468" s="723"/>
      <c r="K468" s="724">
        <v>1</v>
      </c>
      <c r="L468" s="721">
        <v>0</v>
      </c>
      <c r="M468" s="722"/>
      <c r="N468" s="725">
        <v>0</v>
      </c>
      <c r="O468" s="726" t="s">
        <v>301</v>
      </c>
    </row>
    <row r="469" spans="1:15" x14ac:dyDescent="0.25">
      <c r="A469" s="701"/>
      <c r="B469" s="727"/>
      <c r="C469" s="716"/>
      <c r="D469" s="717"/>
      <c r="E469" s="718"/>
      <c r="F469" s="719"/>
      <c r="G469" s="720">
        <v>1</v>
      </c>
      <c r="H469" s="721">
        <v>0</v>
      </c>
      <c r="I469" s="722"/>
      <c r="J469" s="723"/>
      <c r="K469" s="724">
        <v>1</v>
      </c>
      <c r="L469" s="721">
        <v>0</v>
      </c>
      <c r="M469" s="722"/>
      <c r="N469" s="725">
        <v>0</v>
      </c>
      <c r="O469" s="726" t="s">
        <v>301</v>
      </c>
    </row>
    <row r="470" spans="1:15" x14ac:dyDescent="0.25">
      <c r="A470" s="701"/>
      <c r="B470" s="716" t="s">
        <v>651</v>
      </c>
      <c r="C470" s="716"/>
      <c r="D470" s="717" t="s">
        <v>687</v>
      </c>
      <c r="E470" s="718"/>
      <c r="F470" s="719">
        <v>3.0886999999999998</v>
      </c>
      <c r="G470" s="875">
        <v>50</v>
      </c>
      <c r="H470" s="721">
        <v>154.435</v>
      </c>
      <c r="I470" s="722"/>
      <c r="J470" s="723">
        <v>3.2725</v>
      </c>
      <c r="K470" s="875">
        <v>50</v>
      </c>
      <c r="L470" s="721">
        <v>163.625</v>
      </c>
      <c r="M470" s="722"/>
      <c r="N470" s="725">
        <v>9.1899999999999977</v>
      </c>
      <c r="O470" s="726">
        <v>5.9507236054003286E-2</v>
      </c>
    </row>
    <row r="471" spans="1:15" x14ac:dyDescent="0.25">
      <c r="A471" s="701"/>
      <c r="B471" s="716" t="s">
        <v>653</v>
      </c>
      <c r="C471" s="716"/>
      <c r="D471" s="717"/>
      <c r="E471" s="718"/>
      <c r="F471" s="719"/>
      <c r="G471" s="720">
        <v>50</v>
      </c>
      <c r="H471" s="721">
        <v>0</v>
      </c>
      <c r="I471" s="722"/>
      <c r="J471" s="723"/>
      <c r="K471" s="720">
        <v>50</v>
      </c>
      <c r="L471" s="721">
        <v>0</v>
      </c>
      <c r="M471" s="722"/>
      <c r="N471" s="725">
        <v>0</v>
      </c>
      <c r="O471" s="726" t="s">
        <v>301</v>
      </c>
    </row>
    <row r="472" spans="1:15" ht="45" x14ac:dyDescent="0.25">
      <c r="A472" s="701"/>
      <c r="B472" s="728" t="s">
        <v>654</v>
      </c>
      <c r="C472" s="716"/>
      <c r="D472" s="729" t="s">
        <v>687</v>
      </c>
      <c r="E472" s="718"/>
      <c r="F472" s="723">
        <v>0</v>
      </c>
      <c r="G472" s="720">
        <v>50</v>
      </c>
      <c r="H472" s="721">
        <v>0</v>
      </c>
      <c r="I472" s="722"/>
      <c r="J472" s="723">
        <v>2.8999999999999998E-3</v>
      </c>
      <c r="K472" s="720">
        <v>50</v>
      </c>
      <c r="L472" s="721">
        <v>0.14499999999999999</v>
      </c>
      <c r="M472" s="722"/>
      <c r="N472" s="725">
        <v>0.14499999999999999</v>
      </c>
      <c r="O472" s="726" t="s">
        <v>301</v>
      </c>
    </row>
    <row r="473" spans="1:15" ht="30" x14ac:dyDescent="0.25">
      <c r="A473" s="701"/>
      <c r="B473" s="730" t="s">
        <v>655</v>
      </c>
      <c r="C473" s="716"/>
      <c r="D473" s="729" t="s">
        <v>687</v>
      </c>
      <c r="E473" s="718"/>
      <c r="F473" s="723">
        <v>3.8800000000000001E-2</v>
      </c>
      <c r="G473" s="720">
        <v>50</v>
      </c>
      <c r="H473" s="721">
        <v>1.94</v>
      </c>
      <c r="I473" s="722"/>
      <c r="J473" s="723">
        <v>0</v>
      </c>
      <c r="K473" s="720">
        <v>50</v>
      </c>
      <c r="L473" s="721">
        <v>0</v>
      </c>
      <c r="M473" s="722"/>
      <c r="N473" s="725">
        <v>-1.94</v>
      </c>
      <c r="O473" s="726">
        <v>-1</v>
      </c>
    </row>
    <row r="474" spans="1:15" ht="30" x14ac:dyDescent="0.25">
      <c r="A474" s="701"/>
      <c r="B474" s="730" t="s">
        <v>656</v>
      </c>
      <c r="C474" s="716"/>
      <c r="D474" s="729" t="s">
        <v>687</v>
      </c>
      <c r="E474" s="718"/>
      <c r="F474" s="723">
        <v>-1.4800000000000001E-2</v>
      </c>
      <c r="G474" s="720">
        <v>50</v>
      </c>
      <c r="H474" s="721">
        <v>-0.74</v>
      </c>
      <c r="I474" s="722"/>
      <c r="J474" s="723">
        <v>0</v>
      </c>
      <c r="K474" s="720">
        <v>50</v>
      </c>
      <c r="L474" s="721">
        <v>0</v>
      </c>
      <c r="M474" s="722"/>
      <c r="N474" s="725">
        <v>0.74</v>
      </c>
      <c r="O474" s="726">
        <v>-1</v>
      </c>
    </row>
    <row r="475" spans="1:15" ht="45" x14ac:dyDescent="0.25">
      <c r="A475" s="701"/>
      <c r="B475" s="730" t="s">
        <v>657</v>
      </c>
      <c r="C475" s="716"/>
      <c r="D475" s="729" t="s">
        <v>687</v>
      </c>
      <c r="E475" s="718"/>
      <c r="F475" s="723">
        <v>0</v>
      </c>
      <c r="G475" s="720">
        <v>50</v>
      </c>
      <c r="H475" s="721">
        <v>0</v>
      </c>
      <c r="I475" s="722"/>
      <c r="J475" s="723">
        <v>-0.78769999999999996</v>
      </c>
      <c r="K475" s="720">
        <v>50</v>
      </c>
      <c r="L475" s="721">
        <v>-39.384999999999998</v>
      </c>
      <c r="M475" s="722"/>
      <c r="N475" s="725">
        <v>-39.384999999999998</v>
      </c>
      <c r="O475" s="726" t="s">
        <v>301</v>
      </c>
    </row>
    <row r="476" spans="1:15" x14ac:dyDescent="0.25">
      <c r="A476" s="701"/>
      <c r="B476" s="731"/>
      <c r="C476" s="716"/>
      <c r="D476" s="717"/>
      <c r="E476" s="718"/>
      <c r="F476" s="719"/>
      <c r="G476" s="720">
        <v>50</v>
      </c>
      <c r="H476" s="721">
        <v>0</v>
      </c>
      <c r="I476" s="722"/>
      <c r="J476" s="723"/>
      <c r="K476" s="720">
        <v>50</v>
      </c>
      <c r="L476" s="721">
        <v>0</v>
      </c>
      <c r="M476" s="722"/>
      <c r="N476" s="725">
        <v>0</v>
      </c>
      <c r="O476" s="726" t="s">
        <v>301</v>
      </c>
    </row>
    <row r="477" spans="1:15" x14ac:dyDescent="0.25">
      <c r="A477" s="701"/>
      <c r="B477" s="731"/>
      <c r="C477" s="716"/>
      <c r="D477" s="717"/>
      <c r="E477" s="718"/>
      <c r="F477" s="719"/>
      <c r="G477" s="720">
        <v>50</v>
      </c>
      <c r="H477" s="721">
        <v>0</v>
      </c>
      <c r="I477" s="722"/>
      <c r="J477" s="723"/>
      <c r="K477" s="720">
        <v>50</v>
      </c>
      <c r="L477" s="721">
        <v>0</v>
      </c>
      <c r="M477" s="722"/>
      <c r="N477" s="725">
        <v>0</v>
      </c>
      <c r="O477" s="726" t="s">
        <v>301</v>
      </c>
    </row>
    <row r="478" spans="1:15" x14ac:dyDescent="0.25">
      <c r="A478" s="701"/>
      <c r="B478" s="731"/>
      <c r="C478" s="716"/>
      <c r="D478" s="717"/>
      <c r="E478" s="718"/>
      <c r="F478" s="719"/>
      <c r="G478" s="720">
        <v>50</v>
      </c>
      <c r="H478" s="721">
        <v>0</v>
      </c>
      <c r="I478" s="722"/>
      <c r="J478" s="723"/>
      <c r="K478" s="720">
        <v>50</v>
      </c>
      <c r="L478" s="721">
        <v>0</v>
      </c>
      <c r="M478" s="722"/>
      <c r="N478" s="725">
        <v>0</v>
      </c>
      <c r="O478" s="726" t="s">
        <v>301</v>
      </c>
    </row>
    <row r="479" spans="1:15" x14ac:dyDescent="0.25">
      <c r="A479" s="701"/>
      <c r="B479" s="731"/>
      <c r="C479" s="716"/>
      <c r="D479" s="717"/>
      <c r="E479" s="718"/>
      <c r="F479" s="719"/>
      <c r="G479" s="720">
        <v>50</v>
      </c>
      <c r="H479" s="721">
        <v>0</v>
      </c>
      <c r="I479" s="722"/>
      <c r="J479" s="723"/>
      <c r="K479" s="720">
        <v>50</v>
      </c>
      <c r="L479" s="721">
        <v>0</v>
      </c>
      <c r="M479" s="722"/>
      <c r="N479" s="725">
        <v>0</v>
      </c>
      <c r="O479" s="726" t="s">
        <v>301</v>
      </c>
    </row>
    <row r="480" spans="1:15" x14ac:dyDescent="0.25">
      <c r="A480" s="732"/>
      <c r="B480" s="733" t="s">
        <v>658</v>
      </c>
      <c r="C480" s="734"/>
      <c r="D480" s="735"/>
      <c r="E480" s="734"/>
      <c r="F480" s="736"/>
      <c r="G480" s="737"/>
      <c r="H480" s="738">
        <v>751.75500000000011</v>
      </c>
      <c r="I480" s="739"/>
      <c r="J480" s="740"/>
      <c r="K480" s="741"/>
      <c r="L480" s="738">
        <v>720.505</v>
      </c>
      <c r="M480" s="739"/>
      <c r="N480" s="742">
        <v>-31.250000000000114</v>
      </c>
      <c r="O480" s="743">
        <v>-4.1569394284042153E-2</v>
      </c>
    </row>
    <row r="481" spans="1:15" ht="38.25" x14ac:dyDescent="0.25">
      <c r="A481" s="701"/>
      <c r="B481" s="744" t="s">
        <v>659</v>
      </c>
      <c r="C481" s="716"/>
      <c r="D481" s="729" t="s">
        <v>687</v>
      </c>
      <c r="E481" s="718"/>
      <c r="F481" s="723">
        <v>0</v>
      </c>
      <c r="G481" s="720">
        <v>50</v>
      </c>
      <c r="H481" s="721">
        <v>0</v>
      </c>
      <c r="I481" s="722"/>
      <c r="J481" s="723">
        <v>-5.4025999999999996</v>
      </c>
      <c r="K481" s="720">
        <v>50</v>
      </c>
      <c r="L481" s="721">
        <v>-270.13</v>
      </c>
      <c r="M481" s="722"/>
      <c r="N481" s="725">
        <v>-270.13</v>
      </c>
      <c r="O481" s="726" t="s">
        <v>301</v>
      </c>
    </row>
    <row r="482" spans="1:15" ht="38.25" x14ac:dyDescent="0.25">
      <c r="A482" s="701"/>
      <c r="B482" s="744" t="s">
        <v>660</v>
      </c>
      <c r="C482" s="716"/>
      <c r="D482" s="729" t="s">
        <v>687</v>
      </c>
      <c r="E482" s="718"/>
      <c r="F482" s="723">
        <v>0</v>
      </c>
      <c r="G482" s="720">
        <v>50</v>
      </c>
      <c r="H482" s="721">
        <v>0</v>
      </c>
      <c r="I482" s="745"/>
      <c r="J482" s="723">
        <v>8.4103999999999992</v>
      </c>
      <c r="K482" s="720">
        <v>50</v>
      </c>
      <c r="L482" s="721">
        <v>420.52</v>
      </c>
      <c r="M482" s="746"/>
      <c r="N482" s="725">
        <v>420.52</v>
      </c>
      <c r="O482" s="726" t="s">
        <v>301</v>
      </c>
    </row>
    <row r="483" spans="1:15" x14ac:dyDescent="0.25">
      <c r="A483" s="701"/>
      <c r="B483" s="744"/>
      <c r="C483" s="716"/>
      <c r="D483" s="717"/>
      <c r="E483" s="718"/>
      <c r="F483" s="719"/>
      <c r="G483" s="720">
        <v>50</v>
      </c>
      <c r="H483" s="721">
        <v>0</v>
      </c>
      <c r="I483" s="745"/>
      <c r="J483" s="723"/>
      <c r="K483" s="720">
        <v>50</v>
      </c>
      <c r="L483" s="721">
        <v>0</v>
      </c>
      <c r="M483" s="746"/>
      <c r="N483" s="725">
        <v>0</v>
      </c>
      <c r="O483" s="726" t="s">
        <v>301</v>
      </c>
    </row>
    <row r="484" spans="1:15" x14ac:dyDescent="0.25">
      <c r="A484" s="701"/>
      <c r="B484" s="744"/>
      <c r="C484" s="716"/>
      <c r="D484" s="717"/>
      <c r="E484" s="718"/>
      <c r="F484" s="719"/>
      <c r="G484" s="720">
        <v>50</v>
      </c>
      <c r="H484" s="721">
        <v>0</v>
      </c>
      <c r="I484" s="745"/>
      <c r="J484" s="723"/>
      <c r="K484" s="720">
        <v>50</v>
      </c>
      <c r="L484" s="721">
        <v>0</v>
      </c>
      <c r="M484" s="746"/>
      <c r="N484" s="725">
        <v>0</v>
      </c>
      <c r="O484" s="726" t="s">
        <v>301</v>
      </c>
    </row>
    <row r="485" spans="1:15" x14ac:dyDescent="0.25">
      <c r="A485" s="701"/>
      <c r="B485" s="747" t="s">
        <v>661</v>
      </c>
      <c r="C485" s="716"/>
      <c r="D485" s="717"/>
      <c r="E485" s="718"/>
      <c r="F485" s="719"/>
      <c r="G485" s="720">
        <v>50</v>
      </c>
      <c r="H485" s="721">
        <v>0</v>
      </c>
      <c r="I485" s="722"/>
      <c r="J485" s="723"/>
      <c r="K485" s="720">
        <v>50</v>
      </c>
      <c r="L485" s="721">
        <v>0</v>
      </c>
      <c r="M485" s="722"/>
      <c r="N485" s="725">
        <v>0</v>
      </c>
      <c r="O485" s="726" t="s">
        <v>301</v>
      </c>
    </row>
    <row r="486" spans="1:15" x14ac:dyDescent="0.25">
      <c r="A486" s="701"/>
      <c r="B486" s="747" t="s">
        <v>662</v>
      </c>
      <c r="C486" s="716"/>
      <c r="D486" s="717" t="s">
        <v>652</v>
      </c>
      <c r="E486" s="718"/>
      <c r="F486" s="876">
        <v>8.949E-2</v>
      </c>
      <c r="G486" s="749">
        <v>2592</v>
      </c>
      <c r="H486" s="721">
        <v>231.95808</v>
      </c>
      <c r="I486" s="722"/>
      <c r="J486" s="877">
        <v>8.949E-2</v>
      </c>
      <c r="K486" s="749">
        <v>2750.9999999999964</v>
      </c>
      <c r="L486" s="721">
        <v>246.18698999999967</v>
      </c>
      <c r="M486" s="722"/>
      <c r="N486" s="725">
        <v>14.228909999999672</v>
      </c>
      <c r="O486" s="726">
        <v>6.1342592592591179E-2</v>
      </c>
    </row>
    <row r="487" spans="1:15" x14ac:dyDescent="0.25">
      <c r="A487" s="701"/>
      <c r="B487" s="747" t="s">
        <v>663</v>
      </c>
      <c r="C487" s="716"/>
      <c r="D487" s="717" t="s">
        <v>649</v>
      </c>
      <c r="E487" s="718"/>
      <c r="F487" s="748"/>
      <c r="G487" s="720">
        <v>1</v>
      </c>
      <c r="H487" s="721">
        <v>0</v>
      </c>
      <c r="I487" s="722"/>
      <c r="J487" s="748"/>
      <c r="K487" s="720">
        <v>1</v>
      </c>
      <c r="L487" s="721">
        <v>0</v>
      </c>
      <c r="M487" s="722"/>
      <c r="N487" s="725">
        <v>0</v>
      </c>
      <c r="O487" s="726"/>
    </row>
    <row r="488" spans="1:15" ht="25.5" x14ac:dyDescent="0.25">
      <c r="A488" s="701"/>
      <c r="B488" s="751" t="s">
        <v>664</v>
      </c>
      <c r="C488" s="752"/>
      <c r="D488" s="752"/>
      <c r="E488" s="752"/>
      <c r="F488" s="753"/>
      <c r="G488" s="754"/>
      <c r="H488" s="755">
        <v>983.7130800000001</v>
      </c>
      <c r="I488" s="739"/>
      <c r="J488" s="754"/>
      <c r="K488" s="756"/>
      <c r="L488" s="755">
        <v>1117.0819899999997</v>
      </c>
      <c r="M488" s="739"/>
      <c r="N488" s="742">
        <v>133.36890999999957</v>
      </c>
      <c r="O488" s="743">
        <v>0.13557704244412361</v>
      </c>
    </row>
    <row r="489" spans="1:15" x14ac:dyDescent="0.25">
      <c r="A489" s="701"/>
      <c r="B489" s="722" t="s">
        <v>665</v>
      </c>
      <c r="C489" s="722"/>
      <c r="D489" s="729" t="s">
        <v>687</v>
      </c>
      <c r="E489" s="757"/>
      <c r="F489" s="723">
        <v>2.5861000000000001</v>
      </c>
      <c r="G489" s="758">
        <v>54.32</v>
      </c>
      <c r="H489" s="721">
        <v>140.47695200000001</v>
      </c>
      <c r="I489" s="722"/>
      <c r="J489" s="723">
        <v>2.7770000000000001</v>
      </c>
      <c r="K489" s="759">
        <v>54.584999999999994</v>
      </c>
      <c r="L489" s="721">
        <v>151.58254499999998</v>
      </c>
      <c r="M489" s="722"/>
      <c r="N489" s="725">
        <v>11.105592999999971</v>
      </c>
      <c r="O489" s="726">
        <v>7.9056335163080485E-2</v>
      </c>
    </row>
    <row r="490" spans="1:15" ht="30" x14ac:dyDescent="0.25">
      <c r="A490" s="701"/>
      <c r="B490" s="760" t="s">
        <v>666</v>
      </c>
      <c r="C490" s="722"/>
      <c r="D490" s="729" t="s">
        <v>687</v>
      </c>
      <c r="E490" s="757"/>
      <c r="F490" s="723">
        <v>1.7988</v>
      </c>
      <c r="G490" s="758">
        <v>54.32</v>
      </c>
      <c r="H490" s="721">
        <v>97.710815999999994</v>
      </c>
      <c r="I490" s="722"/>
      <c r="J490" s="723">
        <v>1.9539</v>
      </c>
      <c r="K490" s="759">
        <v>54.584999999999994</v>
      </c>
      <c r="L490" s="721">
        <v>106.65363149999999</v>
      </c>
      <c r="M490" s="722"/>
      <c r="N490" s="725">
        <v>8.9428154999999947</v>
      </c>
      <c r="O490" s="726">
        <v>9.15232915463524E-2</v>
      </c>
    </row>
    <row r="491" spans="1:15" ht="25.5" x14ac:dyDescent="0.25">
      <c r="A491" s="701"/>
      <c r="B491" s="751" t="s">
        <v>667</v>
      </c>
      <c r="C491" s="734"/>
      <c r="D491" s="734"/>
      <c r="E491" s="734"/>
      <c r="F491" s="761"/>
      <c r="G491" s="754"/>
      <c r="H491" s="755">
        <v>1221.9008480000002</v>
      </c>
      <c r="I491" s="762"/>
      <c r="J491" s="763"/>
      <c r="K491" s="764"/>
      <c r="L491" s="755">
        <v>1375.3181664999997</v>
      </c>
      <c r="M491" s="762"/>
      <c r="N491" s="742">
        <v>153.41731849999951</v>
      </c>
      <c r="O491" s="743">
        <v>0.12555627467737013</v>
      </c>
    </row>
    <row r="492" spans="1:15" ht="30" x14ac:dyDescent="0.25">
      <c r="A492" s="701"/>
      <c r="B492" s="728" t="s">
        <v>668</v>
      </c>
      <c r="C492" s="716"/>
      <c r="D492" s="729" t="s">
        <v>652</v>
      </c>
      <c r="E492" s="718"/>
      <c r="F492" s="765">
        <v>4.4000000000000003E-3</v>
      </c>
      <c r="G492" s="758">
        <v>32592</v>
      </c>
      <c r="H492" s="766">
        <v>143.40479999999999</v>
      </c>
      <c r="I492" s="722"/>
      <c r="J492" s="765">
        <v>4.4000000000000003E-3</v>
      </c>
      <c r="K492" s="759">
        <v>32750.999999999996</v>
      </c>
      <c r="L492" s="766">
        <v>144.1044</v>
      </c>
      <c r="M492" s="722"/>
      <c r="N492" s="725">
        <v>0.69960000000000377</v>
      </c>
      <c r="O492" s="767">
        <v>4.8784977908689518E-3</v>
      </c>
    </row>
    <row r="493" spans="1:15" ht="30" x14ac:dyDescent="0.25">
      <c r="A493" s="701"/>
      <c r="B493" s="728" t="s">
        <v>669</v>
      </c>
      <c r="C493" s="716"/>
      <c r="D493" s="729" t="s">
        <v>652</v>
      </c>
      <c r="E493" s="718"/>
      <c r="F493" s="765">
        <v>1.2999999999999999E-3</v>
      </c>
      <c r="G493" s="758">
        <v>32592</v>
      </c>
      <c r="H493" s="766">
        <v>42.369599999999998</v>
      </c>
      <c r="I493" s="722"/>
      <c r="J493" s="765">
        <v>1.2999999999999999E-3</v>
      </c>
      <c r="K493" s="759">
        <v>32750.999999999996</v>
      </c>
      <c r="L493" s="766">
        <v>42.576299999999996</v>
      </c>
      <c r="M493" s="722"/>
      <c r="N493" s="725">
        <v>0.20669999999999789</v>
      </c>
      <c r="O493" s="767">
        <v>4.8784977908688755E-3</v>
      </c>
    </row>
    <row r="494" spans="1:15" x14ac:dyDescent="0.25">
      <c r="A494" s="701"/>
      <c r="B494" s="716" t="s">
        <v>670</v>
      </c>
      <c r="C494" s="716"/>
      <c r="D494" s="717" t="s">
        <v>649</v>
      </c>
      <c r="E494" s="718"/>
      <c r="F494" s="768">
        <v>0.25</v>
      </c>
      <c r="G494" s="720">
        <v>1</v>
      </c>
      <c r="H494" s="766">
        <v>0.25</v>
      </c>
      <c r="I494" s="722"/>
      <c r="J494" s="765">
        <v>0.25</v>
      </c>
      <c r="K494" s="724">
        <v>1</v>
      </c>
      <c r="L494" s="766">
        <v>0.25</v>
      </c>
      <c r="M494" s="722"/>
      <c r="N494" s="725">
        <v>0</v>
      </c>
      <c r="O494" s="767">
        <v>0</v>
      </c>
    </row>
    <row r="495" spans="1:15" x14ac:dyDescent="0.25">
      <c r="A495" s="701"/>
      <c r="B495" s="716" t="s">
        <v>671</v>
      </c>
      <c r="C495" s="716"/>
      <c r="D495" s="717" t="s">
        <v>652</v>
      </c>
      <c r="E495" s="718"/>
      <c r="F495" s="768">
        <v>2E-3</v>
      </c>
      <c r="G495" s="769">
        <v>30000</v>
      </c>
      <c r="H495" s="766">
        <v>60</v>
      </c>
      <c r="I495" s="722"/>
      <c r="J495" s="765">
        <v>2E-3</v>
      </c>
      <c r="K495" s="770">
        <v>30000</v>
      </c>
      <c r="L495" s="766">
        <v>60</v>
      </c>
      <c r="M495" s="722"/>
      <c r="N495" s="725">
        <v>0</v>
      </c>
      <c r="O495" s="767">
        <v>0</v>
      </c>
    </row>
    <row r="496" spans="1:15" ht="15.75" thickBot="1" x14ac:dyDescent="0.3">
      <c r="A496" s="701"/>
      <c r="B496" s="747" t="s">
        <v>688</v>
      </c>
      <c r="C496" s="716"/>
      <c r="D496" s="717" t="s">
        <v>652</v>
      </c>
      <c r="E496" s="718"/>
      <c r="F496" s="878">
        <v>8.949E-2</v>
      </c>
      <c r="G496" s="772">
        <v>30000</v>
      </c>
      <c r="H496" s="766">
        <v>2684.7</v>
      </c>
      <c r="I496" s="722"/>
      <c r="J496" s="879">
        <v>8.949E-2</v>
      </c>
      <c r="K496" s="772">
        <v>30000</v>
      </c>
      <c r="L496" s="766">
        <v>2684.7</v>
      </c>
      <c r="M496" s="722"/>
      <c r="N496" s="725">
        <v>0</v>
      </c>
      <c r="O496" s="767">
        <v>0</v>
      </c>
    </row>
    <row r="497" spans="1:15" ht="15.75" thickBot="1" x14ac:dyDescent="0.3">
      <c r="A497" s="701"/>
      <c r="B497" s="780"/>
      <c r="C497" s="781"/>
      <c r="D497" s="782"/>
      <c r="E497" s="781"/>
      <c r="F497" s="783"/>
      <c r="G497" s="784"/>
      <c r="H497" s="785"/>
      <c r="I497" s="786"/>
      <c r="J497" s="783"/>
      <c r="K497" s="787"/>
      <c r="L497" s="785"/>
      <c r="M497" s="786"/>
      <c r="N497" s="788"/>
      <c r="O497" s="789"/>
    </row>
    <row r="498" spans="1:15" x14ac:dyDescent="0.25">
      <c r="A498" s="701"/>
      <c r="B498" s="790" t="s">
        <v>689</v>
      </c>
      <c r="C498" s="716"/>
      <c r="D498" s="716"/>
      <c r="E498" s="716"/>
      <c r="F498" s="791"/>
      <c r="G498" s="792"/>
      <c r="H498" s="793">
        <v>4152.6252480000003</v>
      </c>
      <c r="I498" s="794"/>
      <c r="J498" s="795"/>
      <c r="K498" s="795"/>
      <c r="L498" s="796">
        <v>4306.948866499999</v>
      </c>
      <c r="M498" s="797"/>
      <c r="N498" s="798">
        <v>154.3236184999987</v>
      </c>
      <c r="O498" s="799">
        <v>3.716290521865042E-2</v>
      </c>
    </row>
    <row r="499" spans="1:15" x14ac:dyDescent="0.25">
      <c r="A499" s="701"/>
      <c r="B499" s="800" t="s">
        <v>678</v>
      </c>
      <c r="C499" s="716"/>
      <c r="D499" s="716"/>
      <c r="E499" s="716"/>
      <c r="F499" s="801">
        <v>0.13</v>
      </c>
      <c r="G499" s="802"/>
      <c r="H499" s="803">
        <v>539.84128224000006</v>
      </c>
      <c r="I499" s="804"/>
      <c r="J499" s="805">
        <v>0.13</v>
      </c>
      <c r="K499" s="804"/>
      <c r="L499" s="806">
        <v>559.90335264499993</v>
      </c>
      <c r="M499" s="807"/>
      <c r="N499" s="808">
        <v>20.062070404999872</v>
      </c>
      <c r="O499" s="809">
        <v>3.7162905218650497E-2</v>
      </c>
    </row>
    <row r="500" spans="1:15" ht="15.75" thickBot="1" x14ac:dyDescent="0.3">
      <c r="A500" s="701"/>
      <c r="B500" s="810" t="s">
        <v>679</v>
      </c>
      <c r="C500" s="716"/>
      <c r="D500" s="716"/>
      <c r="E500" s="716"/>
      <c r="F500" s="811"/>
      <c r="G500" s="802"/>
      <c r="H500" s="803">
        <v>4692.4665302400008</v>
      </c>
      <c r="I500" s="804"/>
      <c r="J500" s="804"/>
      <c r="K500" s="804"/>
      <c r="L500" s="806">
        <v>4866.8522191449993</v>
      </c>
      <c r="M500" s="807"/>
      <c r="N500" s="808">
        <v>174.38568890499846</v>
      </c>
      <c r="O500" s="809">
        <v>3.7162905218650399E-2</v>
      </c>
    </row>
    <row r="501" spans="1:15" ht="15.75" thickBot="1" x14ac:dyDescent="0.3">
      <c r="A501" s="479"/>
      <c r="B501" s="825"/>
      <c r="C501" s="826"/>
      <c r="D501" s="827"/>
      <c r="E501" s="826"/>
      <c r="F501" s="783"/>
      <c r="G501" s="828"/>
      <c r="H501" s="785"/>
      <c r="I501" s="829"/>
      <c r="J501" s="783"/>
      <c r="K501" s="830"/>
      <c r="L501" s="785"/>
      <c r="M501" s="829"/>
      <c r="N501" s="831"/>
      <c r="O501" s="789"/>
    </row>
    <row r="502" spans="1:15" x14ac:dyDescent="0.25">
      <c r="A502" s="701"/>
      <c r="B502" s="701"/>
      <c r="C502" s="701"/>
      <c r="D502" s="701"/>
      <c r="E502" s="701"/>
      <c r="F502" s="701"/>
      <c r="G502" s="701"/>
      <c r="H502" s="701"/>
      <c r="I502" s="701"/>
      <c r="J502" s="701"/>
      <c r="K502" s="701"/>
      <c r="L502" s="871"/>
      <c r="M502" s="701"/>
      <c r="N502" s="701"/>
      <c r="O502" s="701"/>
    </row>
    <row r="503" spans="1:15" x14ac:dyDescent="0.25">
      <c r="A503" s="701"/>
      <c r="B503" s="707" t="s">
        <v>684</v>
      </c>
      <c r="C503" s="701"/>
      <c r="D503" s="701"/>
      <c r="E503" s="701"/>
      <c r="F503" s="872">
        <v>8.6400000000000005E-2</v>
      </c>
      <c r="G503" s="701"/>
      <c r="H503" s="701"/>
      <c r="I503" s="701"/>
      <c r="J503" s="872">
        <v>9.1700000000000004E-2</v>
      </c>
      <c r="K503" s="701"/>
      <c r="L503" s="701"/>
      <c r="M503" s="701"/>
      <c r="N503" s="701"/>
      <c r="O503" s="701"/>
    </row>
    <row r="506" spans="1:15" ht="15.75" x14ac:dyDescent="0.25">
      <c r="A506" s="701"/>
      <c r="B506" s="702" t="s">
        <v>634</v>
      </c>
      <c r="C506" s="701"/>
      <c r="D506" s="1335" t="s">
        <v>685</v>
      </c>
      <c r="E506" s="1335"/>
      <c r="F506" s="1335"/>
      <c r="G506" s="1335"/>
      <c r="H506" s="1335"/>
      <c r="I506" s="1335"/>
      <c r="J506" s="1335"/>
      <c r="K506" s="1335"/>
      <c r="L506" s="1335"/>
      <c r="M506" s="1335"/>
      <c r="N506" s="1335"/>
      <c r="O506" s="1335"/>
    </row>
    <row r="507" spans="1:15" ht="15.75" x14ac:dyDescent="0.25">
      <c r="A507" s="701"/>
      <c r="B507" s="703"/>
      <c r="C507" s="701"/>
      <c r="D507" s="704"/>
      <c r="E507" s="704"/>
      <c r="F507" s="704"/>
      <c r="G507" s="704"/>
      <c r="H507" s="704"/>
      <c r="I507" s="704"/>
      <c r="J507" s="704"/>
      <c r="K507" s="704"/>
      <c r="L507" s="704"/>
      <c r="M507" s="704"/>
      <c r="N507" s="704"/>
      <c r="O507" s="704"/>
    </row>
    <row r="508" spans="1:15" ht="15.75" x14ac:dyDescent="0.25">
      <c r="A508" s="701"/>
      <c r="B508" s="703"/>
      <c r="C508" s="701"/>
      <c r="D508" s="704"/>
      <c r="E508" s="704"/>
      <c r="F508" s="704"/>
      <c r="G508" s="704"/>
      <c r="H508" s="704"/>
      <c r="I508" s="704"/>
      <c r="J508" s="704"/>
      <c r="K508" s="704"/>
      <c r="L508" s="704"/>
      <c r="M508" s="704"/>
      <c r="N508" s="704"/>
      <c r="O508" s="704"/>
    </row>
    <row r="509" spans="1:15" x14ac:dyDescent="0.25">
      <c r="A509" s="701"/>
      <c r="B509" s="706"/>
      <c r="C509" s="701"/>
      <c r="D509" s="707" t="s">
        <v>638</v>
      </c>
      <c r="E509" s="707"/>
      <c r="F509" s="708">
        <v>81000</v>
      </c>
      <c r="G509" s="707" t="s">
        <v>639</v>
      </c>
      <c r="H509" s="701"/>
      <c r="I509" s="1340" t="s">
        <v>686</v>
      </c>
      <c r="J509" s="1340"/>
      <c r="K509" s="708">
        <v>160</v>
      </c>
      <c r="L509" s="874" t="s">
        <v>621</v>
      </c>
      <c r="M509" s="701"/>
      <c r="N509" s="701"/>
      <c r="O509" s="701"/>
    </row>
    <row r="510" spans="1:15" x14ac:dyDescent="0.25">
      <c r="A510" s="701"/>
      <c r="B510" s="706"/>
      <c r="C510" s="701"/>
      <c r="D510" s="701"/>
      <c r="E510" s="701"/>
      <c r="F510" s="701"/>
      <c r="G510" s="701"/>
      <c r="H510" s="701"/>
      <c r="I510" s="701"/>
      <c r="J510" s="701"/>
      <c r="K510" s="701"/>
      <c r="L510" s="701"/>
      <c r="M510" s="701"/>
      <c r="N510" s="701"/>
      <c r="O510" s="701"/>
    </row>
    <row r="511" spans="1:15" x14ac:dyDescent="0.25">
      <c r="A511" s="701"/>
      <c r="B511" s="706"/>
      <c r="C511" s="701"/>
      <c r="D511" s="709"/>
      <c r="E511" s="709"/>
      <c r="F511" s="1336" t="s">
        <v>640</v>
      </c>
      <c r="G511" s="1337"/>
      <c r="H511" s="1338"/>
      <c r="I511" s="701"/>
      <c r="J511" s="1336" t="s">
        <v>641</v>
      </c>
      <c r="K511" s="1337"/>
      <c r="L511" s="1338"/>
      <c r="M511" s="701"/>
      <c r="N511" s="1336" t="s">
        <v>642</v>
      </c>
      <c r="O511" s="1338"/>
    </row>
    <row r="512" spans="1:15" x14ac:dyDescent="0.25">
      <c r="A512" s="701"/>
      <c r="B512" s="706"/>
      <c r="C512" s="701"/>
      <c r="D512" s="1324" t="s">
        <v>643</v>
      </c>
      <c r="E512" s="710"/>
      <c r="F512" s="711" t="s">
        <v>644</v>
      </c>
      <c r="G512" s="711" t="s">
        <v>645</v>
      </c>
      <c r="H512" s="712" t="s">
        <v>646</v>
      </c>
      <c r="I512" s="701"/>
      <c r="J512" s="711" t="s">
        <v>644</v>
      </c>
      <c r="K512" s="713" t="s">
        <v>645</v>
      </c>
      <c r="L512" s="712" t="s">
        <v>646</v>
      </c>
      <c r="M512" s="701"/>
      <c r="N512" s="1326" t="s">
        <v>647</v>
      </c>
      <c r="O512" s="1328" t="s">
        <v>648</v>
      </c>
    </row>
    <row r="513" spans="1:15" x14ac:dyDescent="0.25">
      <c r="A513" s="701"/>
      <c r="B513" s="706"/>
      <c r="C513" s="701"/>
      <c r="D513" s="1325"/>
      <c r="E513" s="710"/>
      <c r="F513" s="714" t="s">
        <v>456</v>
      </c>
      <c r="G513" s="714"/>
      <c r="H513" s="715" t="s">
        <v>456</v>
      </c>
      <c r="I513" s="701"/>
      <c r="J513" s="714" t="s">
        <v>456</v>
      </c>
      <c r="K513" s="715"/>
      <c r="L513" s="715" t="s">
        <v>456</v>
      </c>
      <c r="M513" s="701"/>
      <c r="N513" s="1327"/>
      <c r="O513" s="1329"/>
    </row>
    <row r="514" spans="1:15" x14ac:dyDescent="0.25">
      <c r="A514" s="701"/>
      <c r="B514" s="716" t="s">
        <v>622</v>
      </c>
      <c r="C514" s="716"/>
      <c r="D514" s="717" t="s">
        <v>649</v>
      </c>
      <c r="E514" s="718"/>
      <c r="F514" s="719">
        <v>596.12</v>
      </c>
      <c r="G514" s="720">
        <v>1</v>
      </c>
      <c r="H514" s="721">
        <v>596.12</v>
      </c>
      <c r="I514" s="722"/>
      <c r="J514" s="723">
        <v>596.12</v>
      </c>
      <c r="K514" s="724">
        <v>1</v>
      </c>
      <c r="L514" s="721">
        <v>596.12</v>
      </c>
      <c r="M514" s="722"/>
      <c r="N514" s="725">
        <v>0</v>
      </c>
      <c r="O514" s="726">
        <v>0</v>
      </c>
    </row>
    <row r="515" spans="1:15" x14ac:dyDescent="0.25">
      <c r="A515" s="701"/>
      <c r="B515" s="716" t="s">
        <v>650</v>
      </c>
      <c r="C515" s="716"/>
      <c r="D515" s="717"/>
      <c r="E515" s="718"/>
      <c r="F515" s="719"/>
      <c r="G515" s="720">
        <v>1</v>
      </c>
      <c r="H515" s="721">
        <v>0</v>
      </c>
      <c r="I515" s="722"/>
      <c r="J515" s="723"/>
      <c r="K515" s="724">
        <v>1</v>
      </c>
      <c r="L515" s="721">
        <v>0</v>
      </c>
      <c r="M515" s="722"/>
      <c r="N515" s="725">
        <v>0</v>
      </c>
      <c r="O515" s="726" t="s">
        <v>301</v>
      </c>
    </row>
    <row r="516" spans="1:15" x14ac:dyDescent="0.25">
      <c r="A516" s="701"/>
      <c r="B516" s="727"/>
      <c r="C516" s="716"/>
      <c r="D516" s="717"/>
      <c r="E516" s="718"/>
      <c r="F516" s="719"/>
      <c r="G516" s="720">
        <v>1</v>
      </c>
      <c r="H516" s="721">
        <v>0</v>
      </c>
      <c r="I516" s="722"/>
      <c r="J516" s="723"/>
      <c r="K516" s="724">
        <v>1</v>
      </c>
      <c r="L516" s="721">
        <v>0</v>
      </c>
      <c r="M516" s="722"/>
      <c r="N516" s="725">
        <v>0</v>
      </c>
      <c r="O516" s="726" t="s">
        <v>301</v>
      </c>
    </row>
    <row r="517" spans="1:15" x14ac:dyDescent="0.25">
      <c r="A517" s="701"/>
      <c r="B517" s="727"/>
      <c r="C517" s="716"/>
      <c r="D517" s="717"/>
      <c r="E517" s="718"/>
      <c r="F517" s="719"/>
      <c r="G517" s="720">
        <v>1</v>
      </c>
      <c r="H517" s="721">
        <v>0</v>
      </c>
      <c r="I517" s="722"/>
      <c r="J517" s="723"/>
      <c r="K517" s="724">
        <v>1</v>
      </c>
      <c r="L517" s="721">
        <v>0</v>
      </c>
      <c r="M517" s="722"/>
      <c r="N517" s="725">
        <v>0</v>
      </c>
      <c r="O517" s="726" t="s">
        <v>301</v>
      </c>
    </row>
    <row r="518" spans="1:15" x14ac:dyDescent="0.25">
      <c r="A518" s="701"/>
      <c r="B518" s="727"/>
      <c r="C518" s="716"/>
      <c r="D518" s="717"/>
      <c r="E518" s="718"/>
      <c r="F518" s="719"/>
      <c r="G518" s="720">
        <v>1</v>
      </c>
      <c r="H518" s="721">
        <v>0</v>
      </c>
      <c r="I518" s="722"/>
      <c r="J518" s="723"/>
      <c r="K518" s="724">
        <v>1</v>
      </c>
      <c r="L518" s="721">
        <v>0</v>
      </c>
      <c r="M518" s="722"/>
      <c r="N518" s="725">
        <v>0</v>
      </c>
      <c r="O518" s="726" t="s">
        <v>301</v>
      </c>
    </row>
    <row r="519" spans="1:15" x14ac:dyDescent="0.25">
      <c r="A519" s="701"/>
      <c r="B519" s="727"/>
      <c r="C519" s="716"/>
      <c r="D519" s="717"/>
      <c r="E519" s="718"/>
      <c r="F519" s="719"/>
      <c r="G519" s="720">
        <v>1</v>
      </c>
      <c r="H519" s="721">
        <v>0</v>
      </c>
      <c r="I519" s="722"/>
      <c r="J519" s="723"/>
      <c r="K519" s="724">
        <v>1</v>
      </c>
      <c r="L519" s="721">
        <v>0</v>
      </c>
      <c r="M519" s="722"/>
      <c r="N519" s="725">
        <v>0</v>
      </c>
      <c r="O519" s="726" t="s">
        <v>301</v>
      </c>
    </row>
    <row r="520" spans="1:15" x14ac:dyDescent="0.25">
      <c r="A520" s="701"/>
      <c r="B520" s="716" t="s">
        <v>651</v>
      </c>
      <c r="C520" s="716"/>
      <c r="D520" s="717" t="s">
        <v>687</v>
      </c>
      <c r="E520" s="718"/>
      <c r="F520" s="719">
        <v>3.0886999999999998</v>
      </c>
      <c r="G520" s="875">
        <v>160</v>
      </c>
      <c r="H520" s="721">
        <v>494.19199999999995</v>
      </c>
      <c r="I520" s="722"/>
      <c r="J520" s="723">
        <v>3.2725</v>
      </c>
      <c r="K520" s="875">
        <v>160</v>
      </c>
      <c r="L520" s="721">
        <v>523.6</v>
      </c>
      <c r="M520" s="722"/>
      <c r="N520" s="725">
        <v>29.408000000000072</v>
      </c>
      <c r="O520" s="726">
        <v>5.9507236054003453E-2</v>
      </c>
    </row>
    <row r="521" spans="1:15" x14ac:dyDescent="0.25">
      <c r="A521" s="701"/>
      <c r="B521" s="716" t="s">
        <v>653</v>
      </c>
      <c r="C521" s="716"/>
      <c r="D521" s="717"/>
      <c r="E521" s="718"/>
      <c r="F521" s="719"/>
      <c r="G521" s="720">
        <v>160</v>
      </c>
      <c r="H521" s="721">
        <v>0</v>
      </c>
      <c r="I521" s="722"/>
      <c r="J521" s="723"/>
      <c r="K521" s="720">
        <v>160</v>
      </c>
      <c r="L521" s="721">
        <v>0</v>
      </c>
      <c r="M521" s="722"/>
      <c r="N521" s="725">
        <v>0</v>
      </c>
      <c r="O521" s="726" t="s">
        <v>301</v>
      </c>
    </row>
    <row r="522" spans="1:15" ht="45" x14ac:dyDescent="0.25">
      <c r="A522" s="701"/>
      <c r="B522" s="728" t="s">
        <v>654</v>
      </c>
      <c r="C522" s="716"/>
      <c r="D522" s="729" t="s">
        <v>687</v>
      </c>
      <c r="E522" s="718"/>
      <c r="F522" s="723">
        <v>0</v>
      </c>
      <c r="G522" s="720">
        <v>160</v>
      </c>
      <c r="H522" s="721">
        <v>0</v>
      </c>
      <c r="I522" s="722"/>
      <c r="J522" s="723">
        <v>2.8999999999999998E-3</v>
      </c>
      <c r="K522" s="720">
        <v>160</v>
      </c>
      <c r="L522" s="721">
        <v>0.46399999999999997</v>
      </c>
      <c r="M522" s="722"/>
      <c r="N522" s="725">
        <v>0.46399999999999997</v>
      </c>
      <c r="O522" s="726" t="s">
        <v>301</v>
      </c>
    </row>
    <row r="523" spans="1:15" ht="30" x14ac:dyDescent="0.25">
      <c r="A523" s="701"/>
      <c r="B523" s="730" t="s">
        <v>655</v>
      </c>
      <c r="C523" s="716"/>
      <c r="D523" s="729" t="s">
        <v>687</v>
      </c>
      <c r="E523" s="718"/>
      <c r="F523" s="723">
        <v>3.8800000000000001E-2</v>
      </c>
      <c r="G523" s="720">
        <v>160</v>
      </c>
      <c r="H523" s="721">
        <v>6.2080000000000002</v>
      </c>
      <c r="I523" s="722"/>
      <c r="J523" s="723">
        <v>0</v>
      </c>
      <c r="K523" s="720">
        <v>160</v>
      </c>
      <c r="L523" s="721">
        <v>0</v>
      </c>
      <c r="M523" s="722"/>
      <c r="N523" s="725">
        <v>-6.2080000000000002</v>
      </c>
      <c r="O523" s="726">
        <v>-1</v>
      </c>
    </row>
    <row r="524" spans="1:15" ht="30" x14ac:dyDescent="0.25">
      <c r="A524" s="701"/>
      <c r="B524" s="730" t="s">
        <v>656</v>
      </c>
      <c r="C524" s="716"/>
      <c r="D524" s="729" t="s">
        <v>687</v>
      </c>
      <c r="E524" s="718"/>
      <c r="F524" s="723">
        <v>-1.4800000000000001E-2</v>
      </c>
      <c r="G524" s="720">
        <v>160</v>
      </c>
      <c r="H524" s="721">
        <v>-2.3680000000000003</v>
      </c>
      <c r="I524" s="722"/>
      <c r="J524" s="723">
        <v>0</v>
      </c>
      <c r="K524" s="720">
        <v>160</v>
      </c>
      <c r="L524" s="721">
        <v>0</v>
      </c>
      <c r="M524" s="722"/>
      <c r="N524" s="725">
        <v>2.3680000000000003</v>
      </c>
      <c r="O524" s="726">
        <v>-1</v>
      </c>
    </row>
    <row r="525" spans="1:15" ht="45" x14ac:dyDescent="0.25">
      <c r="A525" s="701"/>
      <c r="B525" s="730" t="s">
        <v>657</v>
      </c>
      <c r="C525" s="716"/>
      <c r="D525" s="729" t="s">
        <v>687</v>
      </c>
      <c r="E525" s="718"/>
      <c r="F525" s="723">
        <v>0</v>
      </c>
      <c r="G525" s="720">
        <v>160</v>
      </c>
      <c r="H525" s="721">
        <v>0</v>
      </c>
      <c r="I525" s="722"/>
      <c r="J525" s="723">
        <v>-0.78769999999999996</v>
      </c>
      <c r="K525" s="720">
        <v>160</v>
      </c>
      <c r="L525" s="721">
        <v>-126.032</v>
      </c>
      <c r="M525" s="722"/>
      <c r="N525" s="725">
        <v>-126.032</v>
      </c>
      <c r="O525" s="726" t="s">
        <v>301</v>
      </c>
    </row>
    <row r="526" spans="1:15" x14ac:dyDescent="0.25">
      <c r="A526" s="701"/>
      <c r="B526" s="731"/>
      <c r="C526" s="716"/>
      <c r="D526" s="717"/>
      <c r="E526" s="718"/>
      <c r="F526" s="719"/>
      <c r="G526" s="720">
        <v>160</v>
      </c>
      <c r="H526" s="721">
        <v>0</v>
      </c>
      <c r="I526" s="722"/>
      <c r="J526" s="723"/>
      <c r="K526" s="720">
        <v>160</v>
      </c>
      <c r="L526" s="721">
        <v>0</v>
      </c>
      <c r="M526" s="722"/>
      <c r="N526" s="725">
        <v>0</v>
      </c>
      <c r="O526" s="726" t="s">
        <v>301</v>
      </c>
    </row>
    <row r="527" spans="1:15" x14ac:dyDescent="0.25">
      <c r="A527" s="701"/>
      <c r="B527" s="731"/>
      <c r="C527" s="716"/>
      <c r="D527" s="717"/>
      <c r="E527" s="718"/>
      <c r="F527" s="719"/>
      <c r="G527" s="720">
        <v>160</v>
      </c>
      <c r="H527" s="721">
        <v>0</v>
      </c>
      <c r="I527" s="722"/>
      <c r="J527" s="723"/>
      <c r="K527" s="720">
        <v>160</v>
      </c>
      <c r="L527" s="721">
        <v>0</v>
      </c>
      <c r="M527" s="722"/>
      <c r="N527" s="725">
        <v>0</v>
      </c>
      <c r="O527" s="726" t="s">
        <v>301</v>
      </c>
    </row>
    <row r="528" spans="1:15" x14ac:dyDescent="0.25">
      <c r="A528" s="701"/>
      <c r="B528" s="731"/>
      <c r="C528" s="716"/>
      <c r="D528" s="717"/>
      <c r="E528" s="718"/>
      <c r="F528" s="719"/>
      <c r="G528" s="720">
        <v>160</v>
      </c>
      <c r="H528" s="721">
        <v>0</v>
      </c>
      <c r="I528" s="722"/>
      <c r="J528" s="723"/>
      <c r="K528" s="720">
        <v>160</v>
      </c>
      <c r="L528" s="721">
        <v>0</v>
      </c>
      <c r="M528" s="722"/>
      <c r="N528" s="725">
        <v>0</v>
      </c>
      <c r="O528" s="726" t="s">
        <v>301</v>
      </c>
    </row>
    <row r="529" spans="1:15" x14ac:dyDescent="0.25">
      <c r="A529" s="701"/>
      <c r="B529" s="731"/>
      <c r="C529" s="716"/>
      <c r="D529" s="717"/>
      <c r="E529" s="718"/>
      <c r="F529" s="719"/>
      <c r="G529" s="720">
        <v>160</v>
      </c>
      <c r="H529" s="721">
        <v>0</v>
      </c>
      <c r="I529" s="722"/>
      <c r="J529" s="723"/>
      <c r="K529" s="720">
        <v>160</v>
      </c>
      <c r="L529" s="721">
        <v>0</v>
      </c>
      <c r="M529" s="722"/>
      <c r="N529" s="725">
        <v>0</v>
      </c>
      <c r="O529" s="726" t="s">
        <v>301</v>
      </c>
    </row>
    <row r="530" spans="1:15" x14ac:dyDescent="0.25">
      <c r="A530" s="732"/>
      <c r="B530" s="733" t="s">
        <v>658</v>
      </c>
      <c r="C530" s="734"/>
      <c r="D530" s="735"/>
      <c r="E530" s="734"/>
      <c r="F530" s="736"/>
      <c r="G530" s="737"/>
      <c r="H530" s="738">
        <v>1094.152</v>
      </c>
      <c r="I530" s="739"/>
      <c r="J530" s="740"/>
      <c r="K530" s="741"/>
      <c r="L530" s="738">
        <v>994.15199999999993</v>
      </c>
      <c r="M530" s="739"/>
      <c r="N530" s="742">
        <v>-100.00000000000011</v>
      </c>
      <c r="O530" s="743">
        <v>-9.1394979856546543E-2</v>
      </c>
    </row>
    <row r="531" spans="1:15" ht="38.25" x14ac:dyDescent="0.25">
      <c r="A531" s="701"/>
      <c r="B531" s="744" t="s">
        <v>659</v>
      </c>
      <c r="C531" s="716"/>
      <c r="D531" s="729" t="s">
        <v>687</v>
      </c>
      <c r="E531" s="718"/>
      <c r="F531" s="723">
        <v>0</v>
      </c>
      <c r="G531" s="720">
        <v>160</v>
      </c>
      <c r="H531" s="721">
        <v>0</v>
      </c>
      <c r="I531" s="722"/>
      <c r="J531" s="723">
        <v>-5.4025999999999996</v>
      </c>
      <c r="K531" s="720">
        <v>160</v>
      </c>
      <c r="L531" s="721">
        <v>-864.41599999999994</v>
      </c>
      <c r="M531" s="722"/>
      <c r="N531" s="725">
        <v>-864.41599999999994</v>
      </c>
      <c r="O531" s="726" t="s">
        <v>301</v>
      </c>
    </row>
    <row r="532" spans="1:15" ht="38.25" x14ac:dyDescent="0.25">
      <c r="A532" s="701"/>
      <c r="B532" s="744" t="s">
        <v>660</v>
      </c>
      <c r="C532" s="716"/>
      <c r="D532" s="729" t="s">
        <v>687</v>
      </c>
      <c r="E532" s="718"/>
      <c r="F532" s="723">
        <v>0</v>
      </c>
      <c r="G532" s="720">
        <v>160</v>
      </c>
      <c r="H532" s="721">
        <v>0</v>
      </c>
      <c r="I532" s="745"/>
      <c r="J532" s="723">
        <v>8.4103999999999992</v>
      </c>
      <c r="K532" s="720">
        <v>160</v>
      </c>
      <c r="L532" s="721">
        <v>1345.6639999999998</v>
      </c>
      <c r="M532" s="746"/>
      <c r="N532" s="725">
        <v>1345.6639999999998</v>
      </c>
      <c r="O532" s="726" t="s">
        <v>301</v>
      </c>
    </row>
    <row r="533" spans="1:15" x14ac:dyDescent="0.25">
      <c r="A533" s="701"/>
      <c r="B533" s="744"/>
      <c r="C533" s="716"/>
      <c r="D533" s="717"/>
      <c r="E533" s="718"/>
      <c r="F533" s="719"/>
      <c r="G533" s="720">
        <v>160</v>
      </c>
      <c r="H533" s="721">
        <v>0</v>
      </c>
      <c r="I533" s="745"/>
      <c r="J533" s="723"/>
      <c r="K533" s="720">
        <v>160</v>
      </c>
      <c r="L533" s="721">
        <v>0</v>
      </c>
      <c r="M533" s="746"/>
      <c r="N533" s="725">
        <v>0</v>
      </c>
      <c r="O533" s="726" t="s">
        <v>301</v>
      </c>
    </row>
    <row r="534" spans="1:15" x14ac:dyDescent="0.25">
      <c r="A534" s="701"/>
      <c r="B534" s="744"/>
      <c r="C534" s="716"/>
      <c r="D534" s="717"/>
      <c r="E534" s="718"/>
      <c r="F534" s="719"/>
      <c r="G534" s="720">
        <v>160</v>
      </c>
      <c r="H534" s="721">
        <v>0</v>
      </c>
      <c r="I534" s="745"/>
      <c r="J534" s="723"/>
      <c r="K534" s="720">
        <v>160</v>
      </c>
      <c r="L534" s="721">
        <v>0</v>
      </c>
      <c r="M534" s="746"/>
      <c r="N534" s="725">
        <v>0</v>
      </c>
      <c r="O534" s="726" t="s">
        <v>301</v>
      </c>
    </row>
    <row r="535" spans="1:15" x14ac:dyDescent="0.25">
      <c r="A535" s="701"/>
      <c r="B535" s="747" t="s">
        <v>661</v>
      </c>
      <c r="C535" s="716"/>
      <c r="D535" s="717"/>
      <c r="E535" s="718"/>
      <c r="F535" s="719"/>
      <c r="G535" s="720">
        <v>160</v>
      </c>
      <c r="H535" s="721">
        <v>0</v>
      </c>
      <c r="I535" s="722"/>
      <c r="J535" s="723"/>
      <c r="K535" s="720">
        <v>160</v>
      </c>
      <c r="L535" s="721">
        <v>0</v>
      </c>
      <c r="M535" s="722"/>
      <c r="N535" s="725">
        <v>0</v>
      </c>
      <c r="O535" s="726" t="s">
        <v>301</v>
      </c>
    </row>
    <row r="536" spans="1:15" x14ac:dyDescent="0.25">
      <c r="A536" s="701"/>
      <c r="B536" s="747" t="s">
        <v>662</v>
      </c>
      <c r="C536" s="716"/>
      <c r="D536" s="717" t="s">
        <v>652</v>
      </c>
      <c r="E536" s="718"/>
      <c r="F536" s="876">
        <v>8.949E-2</v>
      </c>
      <c r="G536" s="749">
        <v>6998.4000000000087</v>
      </c>
      <c r="H536" s="721">
        <v>626.28681600000073</v>
      </c>
      <c r="I536" s="722"/>
      <c r="J536" s="877">
        <v>8.949E-2</v>
      </c>
      <c r="K536" s="749">
        <v>7427.6999999999971</v>
      </c>
      <c r="L536" s="721">
        <v>664.70487299999979</v>
      </c>
      <c r="M536" s="722"/>
      <c r="N536" s="725">
        <v>38.418056999999067</v>
      </c>
      <c r="O536" s="726">
        <v>6.1342592592591033E-2</v>
      </c>
    </row>
    <row r="537" spans="1:15" x14ac:dyDescent="0.25">
      <c r="A537" s="701"/>
      <c r="B537" s="747" t="s">
        <v>663</v>
      </c>
      <c r="C537" s="716"/>
      <c r="D537" s="717" t="s">
        <v>649</v>
      </c>
      <c r="E537" s="718"/>
      <c r="F537" s="748"/>
      <c r="G537" s="720">
        <v>1</v>
      </c>
      <c r="H537" s="721">
        <v>0</v>
      </c>
      <c r="I537" s="722"/>
      <c r="J537" s="748"/>
      <c r="K537" s="720">
        <v>1</v>
      </c>
      <c r="L537" s="721">
        <v>0</v>
      </c>
      <c r="M537" s="722"/>
      <c r="N537" s="725">
        <v>0</v>
      </c>
      <c r="O537" s="726"/>
    </row>
    <row r="538" spans="1:15" ht="25.5" x14ac:dyDescent="0.25">
      <c r="A538" s="701"/>
      <c r="B538" s="751" t="s">
        <v>664</v>
      </c>
      <c r="C538" s="752"/>
      <c r="D538" s="752"/>
      <c r="E538" s="752"/>
      <c r="F538" s="753"/>
      <c r="G538" s="754"/>
      <c r="H538" s="755">
        <v>1720.4388160000008</v>
      </c>
      <c r="I538" s="739"/>
      <c r="J538" s="754"/>
      <c r="K538" s="756"/>
      <c r="L538" s="755">
        <v>2140.1048729999998</v>
      </c>
      <c r="M538" s="739"/>
      <c r="N538" s="742">
        <v>419.666056999999</v>
      </c>
      <c r="O538" s="743">
        <v>0.24392966090809173</v>
      </c>
    </row>
    <row r="539" spans="1:15" x14ac:dyDescent="0.25">
      <c r="A539" s="701"/>
      <c r="B539" s="722" t="s">
        <v>665</v>
      </c>
      <c r="C539" s="722"/>
      <c r="D539" s="729" t="s">
        <v>687</v>
      </c>
      <c r="E539" s="757"/>
      <c r="F539" s="723">
        <v>2.5861000000000001</v>
      </c>
      <c r="G539" s="758">
        <v>173.82400000000001</v>
      </c>
      <c r="H539" s="721">
        <v>449.52624640000005</v>
      </c>
      <c r="I539" s="722"/>
      <c r="J539" s="723">
        <v>2.7770000000000001</v>
      </c>
      <c r="K539" s="759">
        <v>174.67199999999997</v>
      </c>
      <c r="L539" s="721">
        <v>485.06414399999994</v>
      </c>
      <c r="M539" s="722"/>
      <c r="N539" s="725">
        <v>35.537897599999894</v>
      </c>
      <c r="O539" s="726">
        <v>7.9056335163080457E-2</v>
      </c>
    </row>
    <row r="540" spans="1:15" ht="30" x14ac:dyDescent="0.25">
      <c r="A540" s="701"/>
      <c r="B540" s="760" t="s">
        <v>666</v>
      </c>
      <c r="C540" s="722"/>
      <c r="D540" s="729" t="s">
        <v>687</v>
      </c>
      <c r="E540" s="757"/>
      <c r="F540" s="723">
        <v>1.7988</v>
      </c>
      <c r="G540" s="758">
        <v>173.82400000000001</v>
      </c>
      <c r="H540" s="721">
        <v>312.67461120000002</v>
      </c>
      <c r="I540" s="722"/>
      <c r="J540" s="723">
        <v>1.9539</v>
      </c>
      <c r="K540" s="759">
        <v>174.67199999999997</v>
      </c>
      <c r="L540" s="721">
        <v>341.29162079999992</v>
      </c>
      <c r="M540" s="722"/>
      <c r="N540" s="725">
        <v>28.617009599999903</v>
      </c>
      <c r="O540" s="726">
        <v>9.1523291546352137E-2</v>
      </c>
    </row>
    <row r="541" spans="1:15" ht="25.5" x14ac:dyDescent="0.25">
      <c r="A541" s="701"/>
      <c r="B541" s="751" t="s">
        <v>667</v>
      </c>
      <c r="C541" s="734"/>
      <c r="D541" s="734"/>
      <c r="E541" s="734"/>
      <c r="F541" s="761"/>
      <c r="G541" s="754"/>
      <c r="H541" s="755">
        <v>2482.6396736000011</v>
      </c>
      <c r="I541" s="762"/>
      <c r="J541" s="763"/>
      <c r="K541" s="764"/>
      <c r="L541" s="755">
        <v>2966.4606377999999</v>
      </c>
      <c r="M541" s="762"/>
      <c r="N541" s="742">
        <v>483.8209641999988</v>
      </c>
      <c r="O541" s="743">
        <v>0.19488166943631596</v>
      </c>
    </row>
    <row r="542" spans="1:15" ht="30" x14ac:dyDescent="0.25">
      <c r="A542" s="701"/>
      <c r="B542" s="728" t="s">
        <v>668</v>
      </c>
      <c r="C542" s="716"/>
      <c r="D542" s="729" t="s">
        <v>652</v>
      </c>
      <c r="E542" s="718"/>
      <c r="F542" s="765">
        <v>4.4000000000000003E-3</v>
      </c>
      <c r="G542" s="758">
        <v>87998.400000000009</v>
      </c>
      <c r="H542" s="766">
        <v>387.19296000000008</v>
      </c>
      <c r="I542" s="722"/>
      <c r="J542" s="765">
        <v>4.4000000000000003E-3</v>
      </c>
      <c r="K542" s="759">
        <v>88427.7</v>
      </c>
      <c r="L542" s="766">
        <v>389.08188000000001</v>
      </c>
      <c r="M542" s="722"/>
      <c r="N542" s="725">
        <v>1.8889199999999278</v>
      </c>
      <c r="O542" s="767">
        <v>4.8784977908687376E-3</v>
      </c>
    </row>
    <row r="543" spans="1:15" ht="30" x14ac:dyDescent="0.25">
      <c r="A543" s="701"/>
      <c r="B543" s="728" t="s">
        <v>669</v>
      </c>
      <c r="C543" s="716"/>
      <c r="D543" s="729" t="s">
        <v>652</v>
      </c>
      <c r="E543" s="718"/>
      <c r="F543" s="765">
        <v>1.2999999999999999E-3</v>
      </c>
      <c r="G543" s="758">
        <v>87998.400000000009</v>
      </c>
      <c r="H543" s="766">
        <v>114.39792</v>
      </c>
      <c r="I543" s="722"/>
      <c r="J543" s="765">
        <v>1.2999999999999999E-3</v>
      </c>
      <c r="K543" s="759">
        <v>88427.7</v>
      </c>
      <c r="L543" s="766">
        <v>114.95600999999999</v>
      </c>
      <c r="M543" s="722"/>
      <c r="N543" s="725">
        <v>0.55808999999999287</v>
      </c>
      <c r="O543" s="767">
        <v>4.8784977908688625E-3</v>
      </c>
    </row>
    <row r="544" spans="1:15" x14ac:dyDescent="0.25">
      <c r="A544" s="701"/>
      <c r="B544" s="716" t="s">
        <v>670</v>
      </c>
      <c r="C544" s="716"/>
      <c r="D544" s="717" t="s">
        <v>649</v>
      </c>
      <c r="E544" s="718"/>
      <c r="F544" s="768">
        <v>0.25</v>
      </c>
      <c r="G544" s="720">
        <v>1</v>
      </c>
      <c r="H544" s="766">
        <v>0.25</v>
      </c>
      <c r="I544" s="722"/>
      <c r="J544" s="765">
        <v>0.25</v>
      </c>
      <c r="K544" s="724">
        <v>1</v>
      </c>
      <c r="L544" s="766">
        <v>0.25</v>
      </c>
      <c r="M544" s="722"/>
      <c r="N544" s="725">
        <v>0</v>
      </c>
      <c r="O544" s="767">
        <v>0</v>
      </c>
    </row>
    <row r="545" spans="1:15" x14ac:dyDescent="0.25">
      <c r="A545" s="701"/>
      <c r="B545" s="716" t="s">
        <v>671</v>
      </c>
      <c r="C545" s="716"/>
      <c r="D545" s="717" t="s">
        <v>652</v>
      </c>
      <c r="E545" s="718"/>
      <c r="F545" s="768">
        <v>2E-3</v>
      </c>
      <c r="G545" s="769">
        <v>81000</v>
      </c>
      <c r="H545" s="766">
        <v>162</v>
      </c>
      <c r="I545" s="722"/>
      <c r="J545" s="765">
        <v>2E-3</v>
      </c>
      <c r="K545" s="770">
        <v>81000</v>
      </c>
      <c r="L545" s="766">
        <v>162</v>
      </c>
      <c r="M545" s="722"/>
      <c r="N545" s="725">
        <v>0</v>
      </c>
      <c r="O545" s="767">
        <v>0</v>
      </c>
    </row>
    <row r="546" spans="1:15" ht="15.75" thickBot="1" x14ac:dyDescent="0.3">
      <c r="A546" s="701"/>
      <c r="B546" s="747" t="s">
        <v>688</v>
      </c>
      <c r="C546" s="716"/>
      <c r="D546" s="717" t="s">
        <v>652</v>
      </c>
      <c r="E546" s="718"/>
      <c r="F546" s="878">
        <v>8.949E-2</v>
      </c>
      <c r="G546" s="772">
        <v>81000</v>
      </c>
      <c r="H546" s="766">
        <v>7248.69</v>
      </c>
      <c r="I546" s="722"/>
      <c r="J546" s="879">
        <v>8.949E-2</v>
      </c>
      <c r="K546" s="772">
        <v>81000</v>
      </c>
      <c r="L546" s="766">
        <v>7248.69</v>
      </c>
      <c r="M546" s="722"/>
      <c r="N546" s="725">
        <v>0</v>
      </c>
      <c r="O546" s="767">
        <v>0</v>
      </c>
    </row>
    <row r="547" spans="1:15" ht="15.75" thickBot="1" x14ac:dyDescent="0.3">
      <c r="A547" s="701"/>
      <c r="B547" s="780"/>
      <c r="C547" s="781"/>
      <c r="D547" s="782"/>
      <c r="E547" s="781"/>
      <c r="F547" s="783"/>
      <c r="G547" s="784"/>
      <c r="H547" s="785"/>
      <c r="I547" s="786"/>
      <c r="J547" s="783"/>
      <c r="K547" s="787"/>
      <c r="L547" s="785"/>
      <c r="M547" s="786"/>
      <c r="N547" s="788"/>
      <c r="O547" s="789"/>
    </row>
    <row r="548" spans="1:15" x14ac:dyDescent="0.25">
      <c r="A548" s="701"/>
      <c r="B548" s="790" t="s">
        <v>689</v>
      </c>
      <c r="C548" s="716"/>
      <c r="D548" s="716"/>
      <c r="E548" s="716"/>
      <c r="F548" s="791"/>
      <c r="G548" s="792"/>
      <c r="H548" s="793">
        <v>10395.170553600001</v>
      </c>
      <c r="I548" s="794"/>
      <c r="J548" s="795"/>
      <c r="K548" s="795"/>
      <c r="L548" s="796">
        <v>10881.438527800001</v>
      </c>
      <c r="M548" s="797"/>
      <c r="N548" s="798">
        <v>486.26797420000003</v>
      </c>
      <c r="O548" s="799">
        <v>4.6778258393422728E-2</v>
      </c>
    </row>
    <row r="549" spans="1:15" x14ac:dyDescent="0.25">
      <c r="A549" s="701"/>
      <c r="B549" s="800" t="s">
        <v>678</v>
      </c>
      <c r="C549" s="716"/>
      <c r="D549" s="716"/>
      <c r="E549" s="716"/>
      <c r="F549" s="801">
        <v>0.13</v>
      </c>
      <c r="G549" s="802"/>
      <c r="H549" s="803">
        <v>1351.3721719680002</v>
      </c>
      <c r="I549" s="804"/>
      <c r="J549" s="805">
        <v>0.13</v>
      </c>
      <c r="K549" s="804"/>
      <c r="L549" s="806">
        <v>1414.5870086140001</v>
      </c>
      <c r="M549" s="807"/>
      <c r="N549" s="808">
        <v>63.214836645999867</v>
      </c>
      <c r="O549" s="809">
        <v>4.6778258393422624E-2</v>
      </c>
    </row>
    <row r="550" spans="1:15" ht="15.75" thickBot="1" x14ac:dyDescent="0.3">
      <c r="A550" s="701"/>
      <c r="B550" s="810" t="s">
        <v>679</v>
      </c>
      <c r="C550" s="716"/>
      <c r="D550" s="716"/>
      <c r="E550" s="716"/>
      <c r="F550" s="811"/>
      <c r="G550" s="802"/>
      <c r="H550" s="803">
        <v>11746.542725568001</v>
      </c>
      <c r="I550" s="804"/>
      <c r="J550" s="804"/>
      <c r="K550" s="804"/>
      <c r="L550" s="806">
        <v>12296.025536414001</v>
      </c>
      <c r="M550" s="807"/>
      <c r="N550" s="808">
        <v>549.48281084600058</v>
      </c>
      <c r="O550" s="809">
        <v>4.6778258393422777E-2</v>
      </c>
    </row>
    <row r="551" spans="1:15" ht="15.75" thickBot="1" x14ac:dyDescent="0.3">
      <c r="A551" s="479"/>
      <c r="B551" s="825"/>
      <c r="C551" s="826"/>
      <c r="D551" s="827"/>
      <c r="E551" s="826"/>
      <c r="F551" s="783"/>
      <c r="G551" s="828"/>
      <c r="H551" s="785"/>
      <c r="I551" s="829"/>
      <c r="J551" s="783"/>
      <c r="K551" s="830"/>
      <c r="L551" s="785"/>
      <c r="M551" s="829"/>
      <c r="N551" s="831"/>
      <c r="O551" s="789"/>
    </row>
    <row r="552" spans="1:15" x14ac:dyDescent="0.25">
      <c r="A552" s="701"/>
      <c r="B552" s="701"/>
      <c r="C552" s="701"/>
      <c r="D552" s="701"/>
      <c r="E552" s="701"/>
      <c r="F552" s="701"/>
      <c r="G552" s="701"/>
      <c r="H552" s="701"/>
      <c r="I552" s="701"/>
      <c r="J552" s="701"/>
      <c r="K552" s="701"/>
      <c r="L552" s="871"/>
      <c r="M552" s="701"/>
      <c r="N552" s="701"/>
      <c r="O552" s="701"/>
    </row>
    <row r="553" spans="1:15" x14ac:dyDescent="0.25">
      <c r="A553" s="701"/>
      <c r="B553" s="707" t="s">
        <v>684</v>
      </c>
      <c r="C553" s="701"/>
      <c r="D553" s="701"/>
      <c r="E553" s="701"/>
      <c r="F553" s="872">
        <v>8.6400000000000005E-2</v>
      </c>
      <c r="G553" s="701"/>
      <c r="H553" s="701"/>
      <c r="I553" s="701"/>
      <c r="J553" s="872">
        <v>9.1700000000000004E-2</v>
      </c>
      <c r="K553" s="701"/>
      <c r="L553" s="701"/>
      <c r="M553" s="701"/>
      <c r="N553" s="701"/>
      <c r="O553" s="701"/>
    </row>
    <row r="554" spans="1:15" x14ac:dyDescent="0.25">
      <c r="A554" s="701"/>
      <c r="B554" s="707"/>
      <c r="C554" s="701"/>
      <c r="D554" s="701"/>
      <c r="E554" s="701"/>
      <c r="F554" s="873"/>
      <c r="G554" s="701"/>
      <c r="H554" s="701"/>
      <c r="I554" s="701"/>
      <c r="J554" s="873"/>
      <c r="K554" s="701"/>
      <c r="L554" s="701"/>
      <c r="M554" s="701"/>
      <c r="N554" s="701"/>
      <c r="O554" s="701"/>
    </row>
    <row r="556" spans="1:15" x14ac:dyDescent="0.25">
      <c r="A556" s="701"/>
      <c r="B556" s="706"/>
      <c r="C556" s="701"/>
      <c r="D556" s="707" t="s">
        <v>638</v>
      </c>
      <c r="E556" s="707"/>
      <c r="F556" s="708">
        <v>90000</v>
      </c>
      <c r="G556" s="707" t="s">
        <v>639</v>
      </c>
      <c r="H556" s="701"/>
      <c r="I556" s="1340" t="s">
        <v>686</v>
      </c>
      <c r="J556" s="1340"/>
      <c r="K556" s="708">
        <v>225</v>
      </c>
      <c r="L556" s="874" t="s">
        <v>621</v>
      </c>
      <c r="M556" s="701"/>
      <c r="N556" s="701"/>
      <c r="O556" s="701"/>
    </row>
    <row r="557" spans="1:15" x14ac:dyDescent="0.25">
      <c r="A557" s="701"/>
      <c r="B557" s="706"/>
      <c r="C557" s="701"/>
      <c r="D557" s="701"/>
      <c r="E557" s="701"/>
      <c r="F557" s="701"/>
      <c r="G557" s="701"/>
      <c r="H557" s="701"/>
      <c r="I557" s="701"/>
      <c r="J557" s="701"/>
      <c r="K557" s="701"/>
      <c r="L557" s="701"/>
      <c r="M557" s="701"/>
      <c r="N557" s="701"/>
      <c r="O557" s="701"/>
    </row>
    <row r="558" spans="1:15" x14ac:dyDescent="0.25">
      <c r="A558" s="701"/>
      <c r="B558" s="706"/>
      <c r="C558" s="701"/>
      <c r="D558" s="709"/>
      <c r="E558" s="709"/>
      <c r="F558" s="1336" t="s">
        <v>640</v>
      </c>
      <c r="G558" s="1337"/>
      <c r="H558" s="1338"/>
      <c r="I558" s="701"/>
      <c r="J558" s="1336" t="s">
        <v>641</v>
      </c>
      <c r="K558" s="1337"/>
      <c r="L558" s="1338"/>
      <c r="M558" s="701"/>
      <c r="N558" s="1336" t="s">
        <v>642</v>
      </c>
      <c r="O558" s="1338"/>
    </row>
    <row r="559" spans="1:15" x14ac:dyDescent="0.25">
      <c r="A559" s="701"/>
      <c r="B559" s="706"/>
      <c r="C559" s="701"/>
      <c r="D559" s="1324" t="s">
        <v>643</v>
      </c>
      <c r="E559" s="710"/>
      <c r="F559" s="711" t="s">
        <v>644</v>
      </c>
      <c r="G559" s="711" t="s">
        <v>645</v>
      </c>
      <c r="H559" s="712" t="s">
        <v>646</v>
      </c>
      <c r="I559" s="701"/>
      <c r="J559" s="711" t="s">
        <v>644</v>
      </c>
      <c r="K559" s="713" t="s">
        <v>645</v>
      </c>
      <c r="L559" s="712" t="s">
        <v>646</v>
      </c>
      <c r="M559" s="701"/>
      <c r="N559" s="1326" t="s">
        <v>647</v>
      </c>
      <c r="O559" s="1328" t="s">
        <v>648</v>
      </c>
    </row>
    <row r="560" spans="1:15" x14ac:dyDescent="0.25">
      <c r="A560" s="701"/>
      <c r="B560" s="706"/>
      <c r="C560" s="701"/>
      <c r="D560" s="1325"/>
      <c r="E560" s="710"/>
      <c r="F560" s="714" t="s">
        <v>456</v>
      </c>
      <c r="G560" s="714"/>
      <c r="H560" s="715" t="s">
        <v>456</v>
      </c>
      <c r="I560" s="701"/>
      <c r="J560" s="714" t="s">
        <v>456</v>
      </c>
      <c r="K560" s="715"/>
      <c r="L560" s="715" t="s">
        <v>456</v>
      </c>
      <c r="M560" s="701"/>
      <c r="N560" s="1327"/>
      <c r="O560" s="1329"/>
    </row>
    <row r="561" spans="1:15" x14ac:dyDescent="0.25">
      <c r="A561" s="701"/>
      <c r="B561" s="716" t="s">
        <v>622</v>
      </c>
      <c r="C561" s="716"/>
      <c r="D561" s="717" t="s">
        <v>649</v>
      </c>
      <c r="E561" s="718"/>
      <c r="F561" s="719">
        <v>596.12</v>
      </c>
      <c r="G561" s="720">
        <v>1</v>
      </c>
      <c r="H561" s="721">
        <v>596.12</v>
      </c>
      <c r="I561" s="722"/>
      <c r="J561" s="723">
        <v>596.12</v>
      </c>
      <c r="K561" s="724">
        <v>1</v>
      </c>
      <c r="L561" s="721">
        <v>596.12</v>
      </c>
      <c r="M561" s="722"/>
      <c r="N561" s="725">
        <v>0</v>
      </c>
      <c r="O561" s="726">
        <v>0</v>
      </c>
    </row>
    <row r="562" spans="1:15" x14ac:dyDescent="0.25">
      <c r="A562" s="701"/>
      <c r="B562" s="716" t="s">
        <v>650</v>
      </c>
      <c r="C562" s="716"/>
      <c r="D562" s="717"/>
      <c r="E562" s="718"/>
      <c r="F562" s="719"/>
      <c r="G562" s="720">
        <v>1</v>
      </c>
      <c r="H562" s="721">
        <v>0</v>
      </c>
      <c r="I562" s="722"/>
      <c r="J562" s="723"/>
      <c r="K562" s="724">
        <v>1</v>
      </c>
      <c r="L562" s="721">
        <v>0</v>
      </c>
      <c r="M562" s="722"/>
      <c r="N562" s="725">
        <v>0</v>
      </c>
      <c r="O562" s="726" t="s">
        <v>301</v>
      </c>
    </row>
    <row r="563" spans="1:15" x14ac:dyDescent="0.25">
      <c r="A563" s="701"/>
      <c r="B563" s="727"/>
      <c r="C563" s="716"/>
      <c r="D563" s="717"/>
      <c r="E563" s="718"/>
      <c r="F563" s="719"/>
      <c r="G563" s="720">
        <v>1</v>
      </c>
      <c r="H563" s="721">
        <v>0</v>
      </c>
      <c r="I563" s="722"/>
      <c r="J563" s="723"/>
      <c r="K563" s="724">
        <v>1</v>
      </c>
      <c r="L563" s="721">
        <v>0</v>
      </c>
      <c r="M563" s="722"/>
      <c r="N563" s="725">
        <v>0</v>
      </c>
      <c r="O563" s="726" t="s">
        <v>301</v>
      </c>
    </row>
    <row r="564" spans="1:15" x14ac:dyDescent="0.25">
      <c r="A564" s="701"/>
      <c r="B564" s="727"/>
      <c r="C564" s="716"/>
      <c r="D564" s="717"/>
      <c r="E564" s="718"/>
      <c r="F564" s="719"/>
      <c r="G564" s="720">
        <v>1</v>
      </c>
      <c r="H564" s="721">
        <v>0</v>
      </c>
      <c r="I564" s="722"/>
      <c r="J564" s="723"/>
      <c r="K564" s="724">
        <v>1</v>
      </c>
      <c r="L564" s="721">
        <v>0</v>
      </c>
      <c r="M564" s="722"/>
      <c r="N564" s="725">
        <v>0</v>
      </c>
      <c r="O564" s="726" t="s">
        <v>301</v>
      </c>
    </row>
    <row r="565" spans="1:15" x14ac:dyDescent="0.25">
      <c r="A565" s="701"/>
      <c r="B565" s="727"/>
      <c r="C565" s="716"/>
      <c r="D565" s="717"/>
      <c r="E565" s="718"/>
      <c r="F565" s="719"/>
      <c r="G565" s="720">
        <v>1</v>
      </c>
      <c r="H565" s="721">
        <v>0</v>
      </c>
      <c r="I565" s="722"/>
      <c r="J565" s="723"/>
      <c r="K565" s="724">
        <v>1</v>
      </c>
      <c r="L565" s="721">
        <v>0</v>
      </c>
      <c r="M565" s="722"/>
      <c r="N565" s="725">
        <v>0</v>
      </c>
      <c r="O565" s="726" t="s">
        <v>301</v>
      </c>
    </row>
    <row r="566" spans="1:15" x14ac:dyDescent="0.25">
      <c r="A566" s="701"/>
      <c r="B566" s="727"/>
      <c r="C566" s="716"/>
      <c r="D566" s="717"/>
      <c r="E566" s="718"/>
      <c r="F566" s="719"/>
      <c r="G566" s="720">
        <v>1</v>
      </c>
      <c r="H566" s="721">
        <v>0</v>
      </c>
      <c r="I566" s="722"/>
      <c r="J566" s="723"/>
      <c r="K566" s="724">
        <v>1</v>
      </c>
      <c r="L566" s="721">
        <v>0</v>
      </c>
      <c r="M566" s="722"/>
      <c r="N566" s="725">
        <v>0</v>
      </c>
      <c r="O566" s="726" t="s">
        <v>301</v>
      </c>
    </row>
    <row r="567" spans="1:15" x14ac:dyDescent="0.25">
      <c r="A567" s="701"/>
      <c r="B567" s="716" t="s">
        <v>651</v>
      </c>
      <c r="C567" s="716"/>
      <c r="D567" s="717" t="s">
        <v>687</v>
      </c>
      <c r="E567" s="718"/>
      <c r="F567" s="719">
        <v>3.0886999999999998</v>
      </c>
      <c r="G567" s="875">
        <v>225</v>
      </c>
      <c r="H567" s="721">
        <v>694.95749999999998</v>
      </c>
      <c r="I567" s="722"/>
      <c r="J567" s="723">
        <v>3.2725</v>
      </c>
      <c r="K567" s="875">
        <v>225</v>
      </c>
      <c r="L567" s="721">
        <v>736.3125</v>
      </c>
      <c r="M567" s="722"/>
      <c r="N567" s="725">
        <v>41.355000000000018</v>
      </c>
      <c r="O567" s="726">
        <v>5.9507236054003328E-2</v>
      </c>
    </row>
    <row r="568" spans="1:15" x14ac:dyDescent="0.25">
      <c r="A568" s="701"/>
      <c r="B568" s="716" t="s">
        <v>653</v>
      </c>
      <c r="C568" s="716"/>
      <c r="D568" s="717"/>
      <c r="E568" s="718"/>
      <c r="F568" s="719"/>
      <c r="G568" s="720">
        <v>225</v>
      </c>
      <c r="H568" s="721">
        <v>0</v>
      </c>
      <c r="I568" s="722"/>
      <c r="J568" s="723"/>
      <c r="K568" s="720">
        <v>225</v>
      </c>
      <c r="L568" s="721">
        <v>0</v>
      </c>
      <c r="M568" s="722"/>
      <c r="N568" s="725">
        <v>0</v>
      </c>
      <c r="O568" s="726" t="s">
        <v>301</v>
      </c>
    </row>
    <row r="569" spans="1:15" ht="45" x14ac:dyDescent="0.25">
      <c r="A569" s="701"/>
      <c r="B569" s="728" t="s">
        <v>654</v>
      </c>
      <c r="C569" s="716"/>
      <c r="D569" s="729" t="s">
        <v>687</v>
      </c>
      <c r="E569" s="718"/>
      <c r="F569" s="723">
        <v>0</v>
      </c>
      <c r="G569" s="720">
        <v>225</v>
      </c>
      <c r="H569" s="721">
        <v>0</v>
      </c>
      <c r="I569" s="722"/>
      <c r="J569" s="723">
        <v>2.8999999999999998E-3</v>
      </c>
      <c r="K569" s="720">
        <v>225</v>
      </c>
      <c r="L569" s="721">
        <v>0.65249999999999997</v>
      </c>
      <c r="M569" s="722"/>
      <c r="N569" s="725">
        <v>0.65249999999999997</v>
      </c>
      <c r="O569" s="726" t="s">
        <v>301</v>
      </c>
    </row>
    <row r="570" spans="1:15" ht="30" x14ac:dyDescent="0.25">
      <c r="A570" s="701"/>
      <c r="B570" s="730" t="s">
        <v>655</v>
      </c>
      <c r="C570" s="716"/>
      <c r="D570" s="729" t="s">
        <v>687</v>
      </c>
      <c r="E570" s="718"/>
      <c r="F570" s="723">
        <v>3.8800000000000001E-2</v>
      </c>
      <c r="G570" s="720">
        <v>225</v>
      </c>
      <c r="H570" s="721">
        <v>8.73</v>
      </c>
      <c r="I570" s="722"/>
      <c r="J570" s="723">
        <v>0</v>
      </c>
      <c r="K570" s="720">
        <v>225</v>
      </c>
      <c r="L570" s="721">
        <v>0</v>
      </c>
      <c r="M570" s="722"/>
      <c r="N570" s="725">
        <v>-8.73</v>
      </c>
      <c r="O570" s="726">
        <v>-1</v>
      </c>
    </row>
    <row r="571" spans="1:15" ht="30" x14ac:dyDescent="0.25">
      <c r="A571" s="701"/>
      <c r="B571" s="730" t="s">
        <v>656</v>
      </c>
      <c r="C571" s="716"/>
      <c r="D571" s="729" t="s">
        <v>687</v>
      </c>
      <c r="E571" s="718"/>
      <c r="F571" s="723">
        <v>-1.4800000000000001E-2</v>
      </c>
      <c r="G571" s="720">
        <v>225</v>
      </c>
      <c r="H571" s="721">
        <v>-3.33</v>
      </c>
      <c r="I571" s="722"/>
      <c r="J571" s="723">
        <v>0</v>
      </c>
      <c r="K571" s="720">
        <v>225</v>
      </c>
      <c r="L571" s="721">
        <v>0</v>
      </c>
      <c r="M571" s="722"/>
      <c r="N571" s="725">
        <v>3.33</v>
      </c>
      <c r="O571" s="726">
        <v>-1</v>
      </c>
    </row>
    <row r="572" spans="1:15" ht="45" x14ac:dyDescent="0.25">
      <c r="A572" s="701"/>
      <c r="B572" s="730" t="s">
        <v>657</v>
      </c>
      <c r="C572" s="716"/>
      <c r="D572" s="729" t="s">
        <v>687</v>
      </c>
      <c r="E572" s="718"/>
      <c r="F572" s="723">
        <v>0</v>
      </c>
      <c r="G572" s="720">
        <v>225</v>
      </c>
      <c r="H572" s="721">
        <v>0</v>
      </c>
      <c r="I572" s="722"/>
      <c r="J572" s="723">
        <v>-0.78769999999999996</v>
      </c>
      <c r="K572" s="720">
        <v>225</v>
      </c>
      <c r="L572" s="721">
        <v>-177.23249999999999</v>
      </c>
      <c r="M572" s="722"/>
      <c r="N572" s="725">
        <v>-177.23249999999999</v>
      </c>
      <c r="O572" s="726" t="s">
        <v>301</v>
      </c>
    </row>
    <row r="573" spans="1:15" x14ac:dyDescent="0.25">
      <c r="A573" s="701"/>
      <c r="B573" s="731"/>
      <c r="C573" s="716"/>
      <c r="D573" s="717"/>
      <c r="E573" s="718"/>
      <c r="F573" s="719"/>
      <c r="G573" s="720">
        <v>225</v>
      </c>
      <c r="H573" s="721">
        <v>0</v>
      </c>
      <c r="I573" s="722"/>
      <c r="J573" s="723"/>
      <c r="K573" s="720">
        <v>225</v>
      </c>
      <c r="L573" s="721">
        <v>0</v>
      </c>
      <c r="M573" s="722"/>
      <c r="N573" s="725">
        <v>0</v>
      </c>
      <c r="O573" s="726" t="s">
        <v>301</v>
      </c>
    </row>
    <row r="574" spans="1:15" x14ac:dyDescent="0.25">
      <c r="A574" s="701"/>
      <c r="B574" s="731"/>
      <c r="C574" s="716"/>
      <c r="D574" s="717"/>
      <c r="E574" s="718"/>
      <c r="F574" s="719"/>
      <c r="G574" s="720">
        <v>225</v>
      </c>
      <c r="H574" s="721">
        <v>0</v>
      </c>
      <c r="I574" s="722"/>
      <c r="J574" s="723"/>
      <c r="K574" s="720">
        <v>225</v>
      </c>
      <c r="L574" s="721">
        <v>0</v>
      </c>
      <c r="M574" s="722"/>
      <c r="N574" s="725">
        <v>0</v>
      </c>
      <c r="O574" s="726" t="s">
        <v>301</v>
      </c>
    </row>
    <row r="575" spans="1:15" x14ac:dyDescent="0.25">
      <c r="A575" s="701"/>
      <c r="B575" s="731"/>
      <c r="C575" s="716"/>
      <c r="D575" s="717"/>
      <c r="E575" s="718"/>
      <c r="F575" s="719"/>
      <c r="G575" s="720">
        <v>225</v>
      </c>
      <c r="H575" s="721">
        <v>0</v>
      </c>
      <c r="I575" s="722"/>
      <c r="J575" s="723"/>
      <c r="K575" s="720">
        <v>225</v>
      </c>
      <c r="L575" s="721">
        <v>0</v>
      </c>
      <c r="M575" s="722"/>
      <c r="N575" s="725">
        <v>0</v>
      </c>
      <c r="O575" s="726" t="s">
        <v>301</v>
      </c>
    </row>
    <row r="576" spans="1:15" x14ac:dyDescent="0.25">
      <c r="A576" s="701"/>
      <c r="B576" s="731"/>
      <c r="C576" s="716"/>
      <c r="D576" s="717"/>
      <c r="E576" s="718"/>
      <c r="F576" s="719"/>
      <c r="G576" s="720">
        <v>225</v>
      </c>
      <c r="H576" s="721">
        <v>0</v>
      </c>
      <c r="I576" s="722"/>
      <c r="J576" s="723"/>
      <c r="K576" s="720">
        <v>225</v>
      </c>
      <c r="L576" s="721">
        <v>0</v>
      </c>
      <c r="M576" s="722"/>
      <c r="N576" s="725">
        <v>0</v>
      </c>
      <c r="O576" s="726" t="s">
        <v>301</v>
      </c>
    </row>
    <row r="577" spans="1:15" x14ac:dyDescent="0.25">
      <c r="A577" s="732"/>
      <c r="B577" s="733" t="s">
        <v>658</v>
      </c>
      <c r="C577" s="734"/>
      <c r="D577" s="735"/>
      <c r="E577" s="734"/>
      <c r="F577" s="736"/>
      <c r="G577" s="737"/>
      <c r="H577" s="738">
        <v>1296.4775</v>
      </c>
      <c r="I577" s="739"/>
      <c r="J577" s="740"/>
      <c r="K577" s="741"/>
      <c r="L577" s="738">
        <v>1155.8524999999997</v>
      </c>
      <c r="M577" s="739"/>
      <c r="N577" s="742">
        <v>-140.62500000000023</v>
      </c>
      <c r="O577" s="743">
        <v>-0.1084669807227663</v>
      </c>
    </row>
    <row r="578" spans="1:15" ht="38.25" x14ac:dyDescent="0.25">
      <c r="A578" s="701"/>
      <c r="B578" s="744" t="s">
        <v>659</v>
      </c>
      <c r="C578" s="716"/>
      <c r="D578" s="729" t="s">
        <v>687</v>
      </c>
      <c r="E578" s="718"/>
      <c r="F578" s="723">
        <v>0</v>
      </c>
      <c r="G578" s="720">
        <v>225</v>
      </c>
      <c r="H578" s="721">
        <v>0</v>
      </c>
      <c r="I578" s="722"/>
      <c r="J578" s="723">
        <v>-5.4025999999999996</v>
      </c>
      <c r="K578" s="720">
        <v>225</v>
      </c>
      <c r="L578" s="721">
        <v>-1215.5849999999998</v>
      </c>
      <c r="M578" s="722"/>
      <c r="N578" s="725">
        <v>-1215.5849999999998</v>
      </c>
      <c r="O578" s="726" t="s">
        <v>301</v>
      </c>
    </row>
    <row r="579" spans="1:15" ht="38.25" x14ac:dyDescent="0.25">
      <c r="A579" s="701"/>
      <c r="B579" s="744" t="s">
        <v>660</v>
      </c>
      <c r="C579" s="716"/>
      <c r="D579" s="729" t="s">
        <v>687</v>
      </c>
      <c r="E579" s="718"/>
      <c r="F579" s="723">
        <v>0</v>
      </c>
      <c r="G579" s="720">
        <v>225</v>
      </c>
      <c r="H579" s="721">
        <v>0</v>
      </c>
      <c r="I579" s="745"/>
      <c r="J579" s="723">
        <v>8.4103999999999992</v>
      </c>
      <c r="K579" s="720">
        <v>225</v>
      </c>
      <c r="L579" s="721">
        <v>1892.34</v>
      </c>
      <c r="M579" s="746"/>
      <c r="N579" s="725">
        <v>1892.34</v>
      </c>
      <c r="O579" s="726" t="s">
        <v>301</v>
      </c>
    </row>
    <row r="580" spans="1:15" x14ac:dyDescent="0.25">
      <c r="A580" s="701"/>
      <c r="B580" s="744"/>
      <c r="C580" s="716"/>
      <c r="D580" s="717"/>
      <c r="E580" s="718"/>
      <c r="F580" s="719"/>
      <c r="G580" s="720">
        <v>225</v>
      </c>
      <c r="H580" s="721">
        <v>0</v>
      </c>
      <c r="I580" s="745"/>
      <c r="J580" s="723"/>
      <c r="K580" s="720">
        <v>225</v>
      </c>
      <c r="L580" s="721">
        <v>0</v>
      </c>
      <c r="M580" s="746"/>
      <c r="N580" s="725">
        <v>0</v>
      </c>
      <c r="O580" s="726" t="s">
        <v>301</v>
      </c>
    </row>
    <row r="581" spans="1:15" x14ac:dyDescent="0.25">
      <c r="A581" s="701"/>
      <c r="B581" s="744"/>
      <c r="C581" s="716"/>
      <c r="D581" s="717"/>
      <c r="E581" s="718"/>
      <c r="F581" s="719"/>
      <c r="G581" s="720">
        <v>225</v>
      </c>
      <c r="H581" s="721">
        <v>0</v>
      </c>
      <c r="I581" s="745"/>
      <c r="J581" s="723"/>
      <c r="K581" s="720">
        <v>225</v>
      </c>
      <c r="L581" s="721">
        <v>0</v>
      </c>
      <c r="M581" s="746"/>
      <c r="N581" s="725">
        <v>0</v>
      </c>
      <c r="O581" s="726" t="s">
        <v>301</v>
      </c>
    </row>
    <row r="582" spans="1:15" x14ac:dyDescent="0.25">
      <c r="A582" s="701"/>
      <c r="B582" s="747" t="s">
        <v>661</v>
      </c>
      <c r="C582" s="716"/>
      <c r="D582" s="717"/>
      <c r="E582" s="718"/>
      <c r="F582" s="719"/>
      <c r="G582" s="720">
        <v>225</v>
      </c>
      <c r="H582" s="721">
        <v>0</v>
      </c>
      <c r="I582" s="722"/>
      <c r="J582" s="723"/>
      <c r="K582" s="720">
        <v>225</v>
      </c>
      <c r="L582" s="721">
        <v>0</v>
      </c>
      <c r="M582" s="722"/>
      <c r="N582" s="725">
        <v>0</v>
      </c>
      <c r="O582" s="726" t="s">
        <v>301</v>
      </c>
    </row>
    <row r="583" spans="1:15" x14ac:dyDescent="0.25">
      <c r="A583" s="701"/>
      <c r="B583" s="747" t="s">
        <v>662</v>
      </c>
      <c r="C583" s="716"/>
      <c r="D583" s="717" t="s">
        <v>652</v>
      </c>
      <c r="E583" s="718"/>
      <c r="F583" s="876">
        <v>8.949E-2</v>
      </c>
      <c r="G583" s="749">
        <v>7776</v>
      </c>
      <c r="H583" s="721">
        <v>695.87423999999999</v>
      </c>
      <c r="I583" s="722"/>
      <c r="J583" s="877">
        <v>8.949E-2</v>
      </c>
      <c r="K583" s="749">
        <v>8252.9999999999854</v>
      </c>
      <c r="L583" s="721">
        <v>738.56096999999875</v>
      </c>
      <c r="M583" s="722"/>
      <c r="N583" s="725">
        <v>42.686729999998761</v>
      </c>
      <c r="O583" s="726">
        <v>6.1342592592590811E-2</v>
      </c>
    </row>
    <row r="584" spans="1:15" x14ac:dyDescent="0.25">
      <c r="A584" s="701"/>
      <c r="B584" s="747" t="s">
        <v>663</v>
      </c>
      <c r="C584" s="716"/>
      <c r="D584" s="717" t="s">
        <v>649</v>
      </c>
      <c r="E584" s="718"/>
      <c r="F584" s="748"/>
      <c r="G584" s="720">
        <v>1</v>
      </c>
      <c r="H584" s="721">
        <v>0</v>
      </c>
      <c r="I584" s="722"/>
      <c r="J584" s="748"/>
      <c r="K584" s="720">
        <v>1</v>
      </c>
      <c r="L584" s="721">
        <v>0</v>
      </c>
      <c r="M584" s="722"/>
      <c r="N584" s="725">
        <v>0</v>
      </c>
      <c r="O584" s="726"/>
    </row>
    <row r="585" spans="1:15" ht="25.5" x14ac:dyDescent="0.25">
      <c r="A585" s="701"/>
      <c r="B585" s="751" t="s">
        <v>664</v>
      </c>
      <c r="C585" s="752"/>
      <c r="D585" s="752"/>
      <c r="E585" s="752"/>
      <c r="F585" s="753"/>
      <c r="G585" s="754"/>
      <c r="H585" s="755">
        <v>1992.3517400000001</v>
      </c>
      <c r="I585" s="739"/>
      <c r="J585" s="754"/>
      <c r="K585" s="756"/>
      <c r="L585" s="755">
        <v>2571.1684699999987</v>
      </c>
      <c r="M585" s="739"/>
      <c r="N585" s="742">
        <v>578.81672999999864</v>
      </c>
      <c r="O585" s="743">
        <v>0.29051934875716207</v>
      </c>
    </row>
    <row r="586" spans="1:15" x14ac:dyDescent="0.25">
      <c r="A586" s="701"/>
      <c r="B586" s="722" t="s">
        <v>665</v>
      </c>
      <c r="C586" s="722"/>
      <c r="D586" s="729" t="s">
        <v>687</v>
      </c>
      <c r="E586" s="757"/>
      <c r="F586" s="723">
        <v>2.5861000000000001</v>
      </c>
      <c r="G586" s="758">
        <v>244.44</v>
      </c>
      <c r="H586" s="721">
        <v>632.14628400000004</v>
      </c>
      <c r="I586" s="722"/>
      <c r="J586" s="723">
        <v>2.7770000000000001</v>
      </c>
      <c r="K586" s="759">
        <v>245.63249999999996</v>
      </c>
      <c r="L586" s="721">
        <v>682.12145249999992</v>
      </c>
      <c r="M586" s="722"/>
      <c r="N586" s="725">
        <v>49.975168499999882</v>
      </c>
      <c r="O586" s="726">
        <v>7.9056335163080513E-2</v>
      </c>
    </row>
    <row r="587" spans="1:15" ht="30" x14ac:dyDescent="0.25">
      <c r="A587" s="701"/>
      <c r="B587" s="760" t="s">
        <v>666</v>
      </c>
      <c r="C587" s="722"/>
      <c r="D587" s="729" t="s">
        <v>687</v>
      </c>
      <c r="E587" s="757"/>
      <c r="F587" s="723">
        <v>1.7988</v>
      </c>
      <c r="G587" s="758">
        <v>244.44</v>
      </c>
      <c r="H587" s="721">
        <v>439.69867199999999</v>
      </c>
      <c r="I587" s="722"/>
      <c r="J587" s="723">
        <v>1.9539</v>
      </c>
      <c r="K587" s="759">
        <v>245.63249999999996</v>
      </c>
      <c r="L587" s="721">
        <v>479.94134174999994</v>
      </c>
      <c r="M587" s="722"/>
      <c r="N587" s="725">
        <v>40.242669749999948</v>
      </c>
      <c r="O587" s="726">
        <v>9.1523291546352331E-2</v>
      </c>
    </row>
    <row r="588" spans="1:15" ht="25.5" x14ac:dyDescent="0.25">
      <c r="A588" s="701"/>
      <c r="B588" s="751" t="s">
        <v>667</v>
      </c>
      <c r="C588" s="734"/>
      <c r="D588" s="734"/>
      <c r="E588" s="734"/>
      <c r="F588" s="761"/>
      <c r="G588" s="754"/>
      <c r="H588" s="755">
        <v>3064.196696</v>
      </c>
      <c r="I588" s="762"/>
      <c r="J588" s="763"/>
      <c r="K588" s="764"/>
      <c r="L588" s="755">
        <v>3733.2312642499987</v>
      </c>
      <c r="M588" s="762"/>
      <c r="N588" s="742">
        <v>669.03456824999876</v>
      </c>
      <c r="O588" s="743">
        <v>0.21833930214837577</v>
      </c>
    </row>
    <row r="589" spans="1:15" ht="30" x14ac:dyDescent="0.25">
      <c r="A589" s="701"/>
      <c r="B589" s="728" t="s">
        <v>668</v>
      </c>
      <c r="C589" s="716"/>
      <c r="D589" s="729" t="s">
        <v>652</v>
      </c>
      <c r="E589" s="718"/>
      <c r="F589" s="765">
        <v>4.4000000000000003E-3</v>
      </c>
      <c r="G589" s="758">
        <v>97776</v>
      </c>
      <c r="H589" s="766">
        <v>430.21440000000001</v>
      </c>
      <c r="I589" s="722"/>
      <c r="J589" s="765">
        <v>4.4000000000000003E-3</v>
      </c>
      <c r="K589" s="759">
        <v>98252.999999999985</v>
      </c>
      <c r="L589" s="766">
        <v>432.31319999999994</v>
      </c>
      <c r="M589" s="722"/>
      <c r="N589" s="725">
        <v>2.0987999999999261</v>
      </c>
      <c r="O589" s="767">
        <v>4.8784977908687532E-3</v>
      </c>
    </row>
    <row r="590" spans="1:15" ht="30" x14ac:dyDescent="0.25">
      <c r="A590" s="701"/>
      <c r="B590" s="728" t="s">
        <v>669</v>
      </c>
      <c r="C590" s="716"/>
      <c r="D590" s="729" t="s">
        <v>652</v>
      </c>
      <c r="E590" s="718"/>
      <c r="F590" s="765">
        <v>1.2999999999999999E-3</v>
      </c>
      <c r="G590" s="758">
        <v>97776</v>
      </c>
      <c r="H590" s="766">
        <v>127.10879999999999</v>
      </c>
      <c r="I590" s="722"/>
      <c r="J590" s="765">
        <v>1.2999999999999999E-3</v>
      </c>
      <c r="K590" s="759">
        <v>98252.999999999985</v>
      </c>
      <c r="L590" s="766">
        <v>127.72889999999998</v>
      </c>
      <c r="M590" s="722"/>
      <c r="N590" s="725">
        <v>0.62009999999999366</v>
      </c>
      <c r="O590" s="767">
        <v>4.8784977908688755E-3</v>
      </c>
    </row>
    <row r="591" spans="1:15" x14ac:dyDescent="0.25">
      <c r="A591" s="701"/>
      <c r="B591" s="716" t="s">
        <v>670</v>
      </c>
      <c r="C591" s="716"/>
      <c r="D591" s="717" t="s">
        <v>649</v>
      </c>
      <c r="E591" s="718"/>
      <c r="F591" s="768">
        <v>0.25</v>
      </c>
      <c r="G591" s="720">
        <v>1</v>
      </c>
      <c r="H591" s="766">
        <v>0.25</v>
      </c>
      <c r="I591" s="722"/>
      <c r="J591" s="765">
        <v>0.25</v>
      </c>
      <c r="K591" s="724">
        <v>1</v>
      </c>
      <c r="L591" s="766">
        <v>0.25</v>
      </c>
      <c r="M591" s="722"/>
      <c r="N591" s="725">
        <v>0</v>
      </c>
      <c r="O591" s="767">
        <v>0</v>
      </c>
    </row>
    <row r="592" spans="1:15" x14ac:dyDescent="0.25">
      <c r="A592" s="701"/>
      <c r="B592" s="716" t="s">
        <v>671</v>
      </c>
      <c r="C592" s="716"/>
      <c r="D592" s="717" t="s">
        <v>652</v>
      </c>
      <c r="E592" s="718"/>
      <c r="F592" s="768">
        <v>2E-3</v>
      </c>
      <c r="G592" s="769">
        <v>90000</v>
      </c>
      <c r="H592" s="766">
        <v>180</v>
      </c>
      <c r="I592" s="722"/>
      <c r="J592" s="765">
        <v>2E-3</v>
      </c>
      <c r="K592" s="770">
        <v>90000</v>
      </c>
      <c r="L592" s="766">
        <v>180</v>
      </c>
      <c r="M592" s="722"/>
      <c r="N592" s="725">
        <v>0</v>
      </c>
      <c r="O592" s="767">
        <v>0</v>
      </c>
    </row>
    <row r="593" spans="1:15" ht="15.75" thickBot="1" x14ac:dyDescent="0.3">
      <c r="A593" s="701"/>
      <c r="B593" s="747" t="s">
        <v>688</v>
      </c>
      <c r="C593" s="716"/>
      <c r="D593" s="717" t="s">
        <v>652</v>
      </c>
      <c r="E593" s="718"/>
      <c r="F593" s="878">
        <v>8.949E-2</v>
      </c>
      <c r="G593" s="772">
        <v>90000</v>
      </c>
      <c r="H593" s="766">
        <v>8054.1</v>
      </c>
      <c r="I593" s="722"/>
      <c r="J593" s="879">
        <v>8.949E-2</v>
      </c>
      <c r="K593" s="772">
        <v>90000</v>
      </c>
      <c r="L593" s="766">
        <v>8054.1</v>
      </c>
      <c r="M593" s="722"/>
      <c r="N593" s="725">
        <v>0</v>
      </c>
      <c r="O593" s="767">
        <v>0</v>
      </c>
    </row>
    <row r="594" spans="1:15" ht="15.75" thickBot="1" x14ac:dyDescent="0.3">
      <c r="A594" s="701"/>
      <c r="B594" s="780"/>
      <c r="C594" s="781"/>
      <c r="D594" s="782"/>
      <c r="E594" s="781"/>
      <c r="F594" s="783"/>
      <c r="G594" s="784"/>
      <c r="H594" s="785"/>
      <c r="I594" s="786"/>
      <c r="J594" s="783"/>
      <c r="K594" s="787"/>
      <c r="L594" s="785"/>
      <c r="M594" s="786"/>
      <c r="N594" s="788"/>
      <c r="O594" s="789"/>
    </row>
    <row r="595" spans="1:15" x14ac:dyDescent="0.25">
      <c r="A595" s="701"/>
      <c r="B595" s="790" t="s">
        <v>689</v>
      </c>
      <c r="C595" s="716"/>
      <c r="D595" s="716"/>
      <c r="E595" s="716"/>
      <c r="F595" s="791"/>
      <c r="G595" s="792"/>
      <c r="H595" s="793">
        <v>11855.869896</v>
      </c>
      <c r="I595" s="794"/>
      <c r="J595" s="795"/>
      <c r="K595" s="795"/>
      <c r="L595" s="796">
        <v>12527.623364249999</v>
      </c>
      <c r="M595" s="797"/>
      <c r="N595" s="798">
        <v>671.75346824999906</v>
      </c>
      <c r="O595" s="799">
        <v>5.6659989873593247E-2</v>
      </c>
    </row>
    <row r="596" spans="1:15" x14ac:dyDescent="0.25">
      <c r="A596" s="701"/>
      <c r="B596" s="800" t="s">
        <v>678</v>
      </c>
      <c r="C596" s="716"/>
      <c r="D596" s="716"/>
      <c r="E596" s="716"/>
      <c r="F596" s="801">
        <v>0.13</v>
      </c>
      <c r="G596" s="802"/>
      <c r="H596" s="803">
        <v>1541.2630864800001</v>
      </c>
      <c r="I596" s="804"/>
      <c r="J596" s="805">
        <v>0.13</v>
      </c>
      <c r="K596" s="804"/>
      <c r="L596" s="806">
        <v>1628.5910373525001</v>
      </c>
      <c r="M596" s="807"/>
      <c r="N596" s="808">
        <v>87.327950872499969</v>
      </c>
      <c r="O596" s="809">
        <v>5.6659989873593303E-2</v>
      </c>
    </row>
    <row r="597" spans="1:15" ht="15.75" thickBot="1" x14ac:dyDescent="0.3">
      <c r="A597" s="701"/>
      <c r="B597" s="810" t="s">
        <v>679</v>
      </c>
      <c r="C597" s="716"/>
      <c r="D597" s="716"/>
      <c r="E597" s="716"/>
      <c r="F597" s="811"/>
      <c r="G597" s="802"/>
      <c r="H597" s="803">
        <v>13397.13298248</v>
      </c>
      <c r="I597" s="804"/>
      <c r="J597" s="804"/>
      <c r="K597" s="804"/>
      <c r="L597" s="806">
        <v>14156.214401602499</v>
      </c>
      <c r="M597" s="807"/>
      <c r="N597" s="808">
        <v>759.08141912249994</v>
      </c>
      <c r="O597" s="809">
        <v>5.6659989873593324E-2</v>
      </c>
    </row>
    <row r="598" spans="1:15" ht="15.75" thickBot="1" x14ac:dyDescent="0.3">
      <c r="A598" s="479"/>
      <c r="B598" s="825"/>
      <c r="C598" s="826"/>
      <c r="D598" s="827"/>
      <c r="E598" s="826"/>
      <c r="F598" s="783"/>
      <c r="G598" s="828"/>
      <c r="H598" s="785"/>
      <c r="I598" s="829"/>
      <c r="J598" s="783"/>
      <c r="K598" s="830"/>
      <c r="L598" s="785"/>
      <c r="M598" s="829"/>
      <c r="N598" s="831"/>
      <c r="O598" s="789"/>
    </row>
    <row r="599" spans="1:15" x14ac:dyDescent="0.25">
      <c r="A599" s="701"/>
      <c r="B599" s="701"/>
      <c r="C599" s="701"/>
      <c r="D599" s="701"/>
      <c r="E599" s="701"/>
      <c r="F599" s="701"/>
      <c r="G599" s="701"/>
      <c r="H599" s="701"/>
      <c r="I599" s="701"/>
      <c r="J599" s="701"/>
      <c r="K599" s="701"/>
      <c r="L599" s="871"/>
      <c r="M599" s="701"/>
      <c r="N599" s="701"/>
      <c r="O599" s="701"/>
    </row>
    <row r="600" spans="1:15" x14ac:dyDescent="0.25">
      <c r="A600" s="701"/>
      <c r="B600" s="707" t="s">
        <v>684</v>
      </c>
      <c r="C600" s="701"/>
      <c r="D600" s="701"/>
      <c r="E600" s="701"/>
      <c r="F600" s="872">
        <v>8.6400000000000005E-2</v>
      </c>
      <c r="G600" s="701"/>
      <c r="H600" s="701"/>
      <c r="I600" s="701"/>
      <c r="J600" s="872">
        <v>9.1700000000000004E-2</v>
      </c>
      <c r="K600" s="701"/>
      <c r="L600" s="701"/>
      <c r="M600" s="701"/>
      <c r="N600" s="701"/>
      <c r="O600" s="701"/>
    </row>
    <row r="603" spans="1:15" ht="15.75" x14ac:dyDescent="0.25">
      <c r="A603" s="701"/>
      <c r="B603" s="702" t="s">
        <v>634</v>
      </c>
      <c r="C603" s="701"/>
      <c r="D603" s="1335" t="s">
        <v>685</v>
      </c>
      <c r="E603" s="1335"/>
      <c r="F603" s="1335"/>
      <c r="G603" s="1335"/>
      <c r="H603" s="1335"/>
      <c r="I603" s="1335"/>
      <c r="J603" s="1335"/>
      <c r="K603" s="1335"/>
      <c r="L603" s="1335"/>
      <c r="M603" s="1335"/>
      <c r="N603" s="1335"/>
      <c r="O603" s="1335"/>
    </row>
    <row r="604" spans="1:15" ht="15.75" x14ac:dyDescent="0.25">
      <c r="A604" s="701"/>
      <c r="B604" s="703"/>
      <c r="C604" s="701"/>
      <c r="D604" s="704"/>
      <c r="E604" s="704"/>
      <c r="F604" s="704"/>
      <c r="G604" s="704"/>
      <c r="H604" s="704"/>
      <c r="I604" s="704"/>
      <c r="J604" s="704"/>
      <c r="K604" s="704"/>
      <c r="L604" s="704"/>
      <c r="M604" s="704"/>
      <c r="N604" s="704"/>
      <c r="O604" s="704"/>
    </row>
    <row r="605" spans="1:15" ht="15.75" x14ac:dyDescent="0.25">
      <c r="A605" s="701"/>
      <c r="B605" s="703"/>
      <c r="C605" s="701"/>
      <c r="D605" s="704"/>
      <c r="E605" s="704"/>
      <c r="F605" s="704"/>
      <c r="G605" s="704"/>
      <c r="H605" s="704"/>
      <c r="I605" s="704"/>
      <c r="J605" s="704"/>
      <c r="K605" s="704"/>
      <c r="L605" s="704"/>
      <c r="M605" s="704"/>
      <c r="N605" s="704"/>
      <c r="O605" s="704"/>
    </row>
    <row r="606" spans="1:15" x14ac:dyDescent="0.25">
      <c r="A606" s="701"/>
      <c r="B606" s="706"/>
      <c r="C606" s="701"/>
      <c r="D606" s="707" t="s">
        <v>638</v>
      </c>
      <c r="E606" s="707"/>
      <c r="F606" s="708">
        <v>4100000</v>
      </c>
      <c r="G606" s="707" t="s">
        <v>639</v>
      </c>
      <c r="H606" s="701"/>
      <c r="I606" s="1340" t="s">
        <v>686</v>
      </c>
      <c r="J606" s="1340"/>
      <c r="K606" s="708">
        <v>6000</v>
      </c>
      <c r="L606" s="874" t="s">
        <v>621</v>
      </c>
      <c r="M606" s="701"/>
      <c r="N606" s="701"/>
      <c r="O606" s="701"/>
    </row>
    <row r="607" spans="1:15" x14ac:dyDescent="0.25">
      <c r="A607" s="701"/>
      <c r="B607" s="706"/>
      <c r="C607" s="701"/>
      <c r="D607" s="701"/>
      <c r="E607" s="701"/>
      <c r="F607" s="701"/>
      <c r="G607" s="701"/>
      <c r="H607" s="701"/>
      <c r="I607" s="701"/>
      <c r="J607" s="701"/>
      <c r="K607" s="701"/>
      <c r="L607" s="701"/>
      <c r="M607" s="701"/>
      <c r="N607" s="701"/>
      <c r="O607" s="701"/>
    </row>
    <row r="608" spans="1:15" x14ac:dyDescent="0.25">
      <c r="A608" s="701"/>
      <c r="B608" s="706"/>
      <c r="C608" s="701"/>
      <c r="D608" s="709"/>
      <c r="E608" s="709"/>
      <c r="F608" s="1336" t="s">
        <v>640</v>
      </c>
      <c r="G608" s="1337"/>
      <c r="H608" s="1338"/>
      <c r="I608" s="701"/>
      <c r="J608" s="1336" t="s">
        <v>641</v>
      </c>
      <c r="K608" s="1337"/>
      <c r="L608" s="1338"/>
      <c r="M608" s="701"/>
      <c r="N608" s="1336" t="s">
        <v>642</v>
      </c>
      <c r="O608" s="1338"/>
    </row>
    <row r="609" spans="1:15" x14ac:dyDescent="0.25">
      <c r="A609" s="701"/>
      <c r="B609" s="706"/>
      <c r="C609" s="701"/>
      <c r="D609" s="1324" t="s">
        <v>643</v>
      </c>
      <c r="E609" s="710"/>
      <c r="F609" s="711" t="s">
        <v>644</v>
      </c>
      <c r="G609" s="711" t="s">
        <v>645</v>
      </c>
      <c r="H609" s="712" t="s">
        <v>646</v>
      </c>
      <c r="I609" s="701"/>
      <c r="J609" s="711" t="s">
        <v>644</v>
      </c>
      <c r="K609" s="713" t="s">
        <v>645</v>
      </c>
      <c r="L609" s="712" t="s">
        <v>646</v>
      </c>
      <c r="M609" s="701"/>
      <c r="N609" s="1326" t="s">
        <v>647</v>
      </c>
      <c r="O609" s="1328" t="s">
        <v>648</v>
      </c>
    </row>
    <row r="610" spans="1:15" x14ac:dyDescent="0.25">
      <c r="A610" s="701"/>
      <c r="B610" s="706"/>
      <c r="C610" s="701"/>
      <c r="D610" s="1325"/>
      <c r="E610" s="710"/>
      <c r="F610" s="714" t="s">
        <v>456</v>
      </c>
      <c r="G610" s="714"/>
      <c r="H610" s="715" t="s">
        <v>456</v>
      </c>
      <c r="I610" s="701"/>
      <c r="J610" s="714" t="s">
        <v>456</v>
      </c>
      <c r="K610" s="715"/>
      <c r="L610" s="715" t="s">
        <v>456</v>
      </c>
      <c r="M610" s="701"/>
      <c r="N610" s="1327"/>
      <c r="O610" s="1329"/>
    </row>
    <row r="611" spans="1:15" x14ac:dyDescent="0.25">
      <c r="A611" s="701"/>
      <c r="B611" s="716" t="s">
        <v>622</v>
      </c>
      <c r="C611" s="716"/>
      <c r="D611" s="717" t="s">
        <v>649</v>
      </c>
      <c r="E611" s="718"/>
      <c r="F611" s="719">
        <v>596.12</v>
      </c>
      <c r="G611" s="720">
        <v>1</v>
      </c>
      <c r="H611" s="721">
        <v>596.12</v>
      </c>
      <c r="I611" s="722"/>
      <c r="J611" s="723">
        <v>596.12</v>
      </c>
      <c r="K611" s="724">
        <v>1</v>
      </c>
      <c r="L611" s="721">
        <v>596.12</v>
      </c>
      <c r="M611" s="722"/>
      <c r="N611" s="725">
        <v>0</v>
      </c>
      <c r="O611" s="726">
        <v>0</v>
      </c>
    </row>
    <row r="612" spans="1:15" x14ac:dyDescent="0.25">
      <c r="A612" s="701"/>
      <c r="B612" s="716" t="s">
        <v>650</v>
      </c>
      <c r="C612" s="716"/>
      <c r="D612" s="717"/>
      <c r="E612" s="718"/>
      <c r="F612" s="719"/>
      <c r="G612" s="720">
        <v>1</v>
      </c>
      <c r="H612" s="721">
        <v>0</v>
      </c>
      <c r="I612" s="722"/>
      <c r="J612" s="723"/>
      <c r="K612" s="724">
        <v>1</v>
      </c>
      <c r="L612" s="721">
        <v>0</v>
      </c>
      <c r="M612" s="722"/>
      <c r="N612" s="725">
        <v>0</v>
      </c>
      <c r="O612" s="726" t="s">
        <v>301</v>
      </c>
    </row>
    <row r="613" spans="1:15" x14ac:dyDescent="0.25">
      <c r="A613" s="701"/>
      <c r="B613" s="727"/>
      <c r="C613" s="716"/>
      <c r="D613" s="717"/>
      <c r="E613" s="718"/>
      <c r="F613" s="719"/>
      <c r="G613" s="720">
        <v>1</v>
      </c>
      <c r="H613" s="721">
        <v>0</v>
      </c>
      <c r="I613" s="722"/>
      <c r="J613" s="723"/>
      <c r="K613" s="724">
        <v>1</v>
      </c>
      <c r="L613" s="721">
        <v>0</v>
      </c>
      <c r="M613" s="722"/>
      <c r="N613" s="725">
        <v>0</v>
      </c>
      <c r="O613" s="726" t="s">
        <v>301</v>
      </c>
    </row>
    <row r="614" spans="1:15" x14ac:dyDescent="0.25">
      <c r="A614" s="701"/>
      <c r="B614" s="727"/>
      <c r="C614" s="716"/>
      <c r="D614" s="717"/>
      <c r="E614" s="718"/>
      <c r="F614" s="719"/>
      <c r="G614" s="720">
        <v>1</v>
      </c>
      <c r="H614" s="721">
        <v>0</v>
      </c>
      <c r="I614" s="722"/>
      <c r="J614" s="723"/>
      <c r="K614" s="724">
        <v>1</v>
      </c>
      <c r="L614" s="721">
        <v>0</v>
      </c>
      <c r="M614" s="722"/>
      <c r="N614" s="725">
        <v>0</v>
      </c>
      <c r="O614" s="726" t="s">
        <v>301</v>
      </c>
    </row>
    <row r="615" spans="1:15" x14ac:dyDescent="0.25">
      <c r="A615" s="701"/>
      <c r="B615" s="727"/>
      <c r="C615" s="716"/>
      <c r="D615" s="717"/>
      <c r="E615" s="718"/>
      <c r="F615" s="719"/>
      <c r="G615" s="720">
        <v>1</v>
      </c>
      <c r="H615" s="721">
        <v>0</v>
      </c>
      <c r="I615" s="722"/>
      <c r="J615" s="723"/>
      <c r="K615" s="724">
        <v>1</v>
      </c>
      <c r="L615" s="721">
        <v>0</v>
      </c>
      <c r="M615" s="722"/>
      <c r="N615" s="725">
        <v>0</v>
      </c>
      <c r="O615" s="726" t="s">
        <v>301</v>
      </c>
    </row>
    <row r="616" spans="1:15" x14ac:dyDescent="0.25">
      <c r="A616" s="701"/>
      <c r="B616" s="727"/>
      <c r="C616" s="716"/>
      <c r="D616" s="717"/>
      <c r="E616" s="718"/>
      <c r="F616" s="719"/>
      <c r="G616" s="720">
        <v>1</v>
      </c>
      <c r="H616" s="721">
        <v>0</v>
      </c>
      <c r="I616" s="722"/>
      <c r="J616" s="723"/>
      <c r="K616" s="724">
        <v>1</v>
      </c>
      <c r="L616" s="721">
        <v>0</v>
      </c>
      <c r="M616" s="722"/>
      <c r="N616" s="725">
        <v>0</v>
      </c>
      <c r="O616" s="726" t="s">
        <v>301</v>
      </c>
    </row>
    <row r="617" spans="1:15" x14ac:dyDescent="0.25">
      <c r="A617" s="701"/>
      <c r="B617" s="716" t="s">
        <v>651</v>
      </c>
      <c r="C617" s="716"/>
      <c r="D617" s="717" t="s">
        <v>687</v>
      </c>
      <c r="E617" s="718"/>
      <c r="F617" s="719">
        <v>3.0886999999999998</v>
      </c>
      <c r="G617" s="875">
        <v>6000</v>
      </c>
      <c r="H617" s="721">
        <v>18532.199999999997</v>
      </c>
      <c r="I617" s="722"/>
      <c r="J617" s="723">
        <v>3.2725</v>
      </c>
      <c r="K617" s="875">
        <v>6000</v>
      </c>
      <c r="L617" s="721">
        <v>19635</v>
      </c>
      <c r="M617" s="722"/>
      <c r="N617" s="725">
        <v>1102.8000000000029</v>
      </c>
      <c r="O617" s="726">
        <v>5.9507236054003466E-2</v>
      </c>
    </row>
    <row r="618" spans="1:15" x14ac:dyDescent="0.25">
      <c r="A618" s="701"/>
      <c r="B618" s="716" t="s">
        <v>653</v>
      </c>
      <c r="C618" s="716"/>
      <c r="D618" s="717"/>
      <c r="E618" s="718"/>
      <c r="F618" s="719"/>
      <c r="G618" s="720">
        <v>6000</v>
      </c>
      <c r="H618" s="721">
        <v>0</v>
      </c>
      <c r="I618" s="722"/>
      <c r="J618" s="723"/>
      <c r="K618" s="720">
        <v>6000</v>
      </c>
      <c r="L618" s="721">
        <v>0</v>
      </c>
      <c r="M618" s="722"/>
      <c r="N618" s="725">
        <v>0</v>
      </c>
      <c r="O618" s="726" t="s">
        <v>301</v>
      </c>
    </row>
    <row r="619" spans="1:15" ht="45" x14ac:dyDescent="0.25">
      <c r="A619" s="701"/>
      <c r="B619" s="728" t="s">
        <v>654</v>
      </c>
      <c r="C619" s="716"/>
      <c r="D619" s="729" t="s">
        <v>687</v>
      </c>
      <c r="E619" s="718"/>
      <c r="F619" s="723">
        <v>0</v>
      </c>
      <c r="G619" s="720">
        <v>6000</v>
      </c>
      <c r="H619" s="721">
        <v>0</v>
      </c>
      <c r="I619" s="722"/>
      <c r="J619" s="723">
        <v>2.8999999999999998E-3</v>
      </c>
      <c r="K619" s="720">
        <v>6000</v>
      </c>
      <c r="L619" s="721">
        <v>17.399999999999999</v>
      </c>
      <c r="M619" s="722"/>
      <c r="N619" s="725">
        <v>17.399999999999999</v>
      </c>
      <c r="O619" s="726" t="s">
        <v>301</v>
      </c>
    </row>
    <row r="620" spans="1:15" ht="30" x14ac:dyDescent="0.25">
      <c r="A620" s="701"/>
      <c r="B620" s="730" t="s">
        <v>655</v>
      </c>
      <c r="C620" s="716"/>
      <c r="D620" s="729" t="s">
        <v>687</v>
      </c>
      <c r="E620" s="718"/>
      <c r="F620" s="723">
        <v>3.8800000000000001E-2</v>
      </c>
      <c r="G620" s="720">
        <v>6000</v>
      </c>
      <c r="H620" s="721">
        <v>232.8</v>
      </c>
      <c r="I620" s="722"/>
      <c r="J620" s="723">
        <v>0</v>
      </c>
      <c r="K620" s="720">
        <v>6000</v>
      </c>
      <c r="L620" s="721">
        <v>0</v>
      </c>
      <c r="M620" s="722"/>
      <c r="N620" s="725">
        <v>-232.8</v>
      </c>
      <c r="O620" s="726">
        <v>-1</v>
      </c>
    </row>
    <row r="621" spans="1:15" ht="30" x14ac:dyDescent="0.25">
      <c r="A621" s="701"/>
      <c r="B621" s="730" t="s">
        <v>656</v>
      </c>
      <c r="C621" s="716"/>
      <c r="D621" s="729" t="s">
        <v>687</v>
      </c>
      <c r="E621" s="718"/>
      <c r="F621" s="723">
        <v>-1.4800000000000001E-2</v>
      </c>
      <c r="G621" s="720">
        <v>6000</v>
      </c>
      <c r="H621" s="721">
        <v>-88.8</v>
      </c>
      <c r="I621" s="722"/>
      <c r="J621" s="723">
        <v>0</v>
      </c>
      <c r="K621" s="720">
        <v>6000</v>
      </c>
      <c r="L621" s="721">
        <v>0</v>
      </c>
      <c r="M621" s="722"/>
      <c r="N621" s="725">
        <v>88.8</v>
      </c>
      <c r="O621" s="726">
        <v>-1</v>
      </c>
    </row>
    <row r="622" spans="1:15" ht="45" x14ac:dyDescent="0.25">
      <c r="A622" s="701"/>
      <c r="B622" s="730" t="s">
        <v>657</v>
      </c>
      <c r="C622" s="716"/>
      <c r="D622" s="729" t="s">
        <v>687</v>
      </c>
      <c r="E622" s="718"/>
      <c r="F622" s="723">
        <v>0</v>
      </c>
      <c r="G622" s="720">
        <v>6000</v>
      </c>
      <c r="H622" s="721">
        <v>0</v>
      </c>
      <c r="I622" s="722"/>
      <c r="J622" s="723">
        <v>-0.78769999999999996</v>
      </c>
      <c r="K622" s="720">
        <v>6000</v>
      </c>
      <c r="L622" s="721">
        <v>-4726.2</v>
      </c>
      <c r="M622" s="722"/>
      <c r="N622" s="725">
        <v>-4726.2</v>
      </c>
      <c r="O622" s="726" t="s">
        <v>301</v>
      </c>
    </row>
    <row r="623" spans="1:15" x14ac:dyDescent="0.25">
      <c r="A623" s="701"/>
      <c r="B623" s="731"/>
      <c r="C623" s="716"/>
      <c r="D623" s="717"/>
      <c r="E623" s="718"/>
      <c r="F623" s="719"/>
      <c r="G623" s="720">
        <v>6000</v>
      </c>
      <c r="H623" s="721">
        <v>0</v>
      </c>
      <c r="I623" s="722"/>
      <c r="J623" s="723"/>
      <c r="K623" s="720">
        <v>6000</v>
      </c>
      <c r="L623" s="721">
        <v>0</v>
      </c>
      <c r="M623" s="722"/>
      <c r="N623" s="725">
        <v>0</v>
      </c>
      <c r="O623" s="726" t="s">
        <v>301</v>
      </c>
    </row>
    <row r="624" spans="1:15" x14ac:dyDescent="0.25">
      <c r="A624" s="701"/>
      <c r="B624" s="731"/>
      <c r="C624" s="716"/>
      <c r="D624" s="717"/>
      <c r="E624" s="718"/>
      <c r="F624" s="719"/>
      <c r="G624" s="720">
        <v>6000</v>
      </c>
      <c r="H624" s="721">
        <v>0</v>
      </c>
      <c r="I624" s="722"/>
      <c r="J624" s="723"/>
      <c r="K624" s="720">
        <v>6000</v>
      </c>
      <c r="L624" s="721">
        <v>0</v>
      </c>
      <c r="M624" s="722"/>
      <c r="N624" s="725">
        <v>0</v>
      </c>
      <c r="O624" s="726" t="s">
        <v>301</v>
      </c>
    </row>
    <row r="625" spans="1:15" x14ac:dyDescent="0.25">
      <c r="A625" s="701"/>
      <c r="B625" s="731"/>
      <c r="C625" s="716"/>
      <c r="D625" s="717"/>
      <c r="E625" s="718"/>
      <c r="F625" s="719"/>
      <c r="G625" s="720">
        <v>6000</v>
      </c>
      <c r="H625" s="721">
        <v>0</v>
      </c>
      <c r="I625" s="722"/>
      <c r="J625" s="723"/>
      <c r="K625" s="720">
        <v>6000</v>
      </c>
      <c r="L625" s="721">
        <v>0</v>
      </c>
      <c r="M625" s="722"/>
      <c r="N625" s="725">
        <v>0</v>
      </c>
      <c r="O625" s="726" t="s">
        <v>301</v>
      </c>
    </row>
    <row r="626" spans="1:15" x14ac:dyDescent="0.25">
      <c r="A626" s="701"/>
      <c r="B626" s="731"/>
      <c r="C626" s="716"/>
      <c r="D626" s="717"/>
      <c r="E626" s="718"/>
      <c r="F626" s="719"/>
      <c r="G626" s="720">
        <v>6000</v>
      </c>
      <c r="H626" s="721">
        <v>0</v>
      </c>
      <c r="I626" s="722"/>
      <c r="J626" s="723"/>
      <c r="K626" s="720">
        <v>6000</v>
      </c>
      <c r="L626" s="721">
        <v>0</v>
      </c>
      <c r="M626" s="722"/>
      <c r="N626" s="725">
        <v>0</v>
      </c>
      <c r="O626" s="726" t="s">
        <v>301</v>
      </c>
    </row>
    <row r="627" spans="1:15" x14ac:dyDescent="0.25">
      <c r="A627" s="732"/>
      <c r="B627" s="733" t="s">
        <v>658</v>
      </c>
      <c r="C627" s="734"/>
      <c r="D627" s="735"/>
      <c r="E627" s="734"/>
      <c r="F627" s="736"/>
      <c r="G627" s="737"/>
      <c r="H627" s="738">
        <v>19272.319999999996</v>
      </c>
      <c r="I627" s="739"/>
      <c r="J627" s="740"/>
      <c r="K627" s="741"/>
      <c r="L627" s="738">
        <v>15522.32</v>
      </c>
      <c r="M627" s="739"/>
      <c r="N627" s="742">
        <v>-3749.9999999999964</v>
      </c>
      <c r="O627" s="743">
        <v>-0.19457958356855828</v>
      </c>
    </row>
    <row r="628" spans="1:15" ht="38.25" x14ac:dyDescent="0.25">
      <c r="A628" s="701"/>
      <c r="B628" s="744" t="s">
        <v>659</v>
      </c>
      <c r="C628" s="716"/>
      <c r="D628" s="729" t="s">
        <v>687</v>
      </c>
      <c r="E628" s="718"/>
      <c r="F628" s="723">
        <v>0</v>
      </c>
      <c r="G628" s="720">
        <v>6000</v>
      </c>
      <c r="H628" s="721">
        <v>0</v>
      </c>
      <c r="I628" s="722"/>
      <c r="J628" s="723">
        <v>-5.4025999999999996</v>
      </c>
      <c r="K628" s="720">
        <v>6000</v>
      </c>
      <c r="L628" s="721">
        <v>-32415.599999999999</v>
      </c>
      <c r="M628" s="722"/>
      <c r="N628" s="725">
        <v>-32415.599999999999</v>
      </c>
      <c r="O628" s="726" t="s">
        <v>301</v>
      </c>
    </row>
    <row r="629" spans="1:15" ht="38.25" x14ac:dyDescent="0.25">
      <c r="A629" s="701"/>
      <c r="B629" s="744" t="s">
        <v>660</v>
      </c>
      <c r="C629" s="716"/>
      <c r="D629" s="729" t="s">
        <v>687</v>
      </c>
      <c r="E629" s="718"/>
      <c r="F629" s="723">
        <v>0</v>
      </c>
      <c r="G629" s="720">
        <v>6000</v>
      </c>
      <c r="H629" s="721">
        <v>0</v>
      </c>
      <c r="I629" s="745"/>
      <c r="J629" s="723">
        <v>8.4103999999999992</v>
      </c>
      <c r="K629" s="720">
        <v>6000</v>
      </c>
      <c r="L629" s="721">
        <v>50462.399999999994</v>
      </c>
      <c r="M629" s="746"/>
      <c r="N629" s="725">
        <v>50462.399999999994</v>
      </c>
      <c r="O629" s="726" t="s">
        <v>301</v>
      </c>
    </row>
    <row r="630" spans="1:15" x14ac:dyDescent="0.25">
      <c r="A630" s="701"/>
      <c r="B630" s="744"/>
      <c r="C630" s="716"/>
      <c r="D630" s="717"/>
      <c r="E630" s="718"/>
      <c r="F630" s="719"/>
      <c r="G630" s="720">
        <v>6000</v>
      </c>
      <c r="H630" s="721">
        <v>0</v>
      </c>
      <c r="I630" s="745"/>
      <c r="J630" s="723"/>
      <c r="K630" s="720">
        <v>6000</v>
      </c>
      <c r="L630" s="721">
        <v>0</v>
      </c>
      <c r="M630" s="746"/>
      <c r="N630" s="725">
        <v>0</v>
      </c>
      <c r="O630" s="726" t="s">
        <v>301</v>
      </c>
    </row>
    <row r="631" spans="1:15" x14ac:dyDescent="0.25">
      <c r="A631" s="701"/>
      <c r="B631" s="744"/>
      <c r="C631" s="716"/>
      <c r="D631" s="717"/>
      <c r="E631" s="718"/>
      <c r="F631" s="719"/>
      <c r="G631" s="720">
        <v>6000</v>
      </c>
      <c r="H631" s="721">
        <v>0</v>
      </c>
      <c r="I631" s="745"/>
      <c r="J631" s="723"/>
      <c r="K631" s="720">
        <v>6000</v>
      </c>
      <c r="L631" s="721">
        <v>0</v>
      </c>
      <c r="M631" s="746"/>
      <c r="N631" s="725">
        <v>0</v>
      </c>
      <c r="O631" s="726" t="s">
        <v>301</v>
      </c>
    </row>
    <row r="632" spans="1:15" x14ac:dyDescent="0.25">
      <c r="A632" s="701"/>
      <c r="B632" s="747" t="s">
        <v>661</v>
      </c>
      <c r="C632" s="716"/>
      <c r="D632" s="717"/>
      <c r="E632" s="718"/>
      <c r="F632" s="719"/>
      <c r="G632" s="720">
        <v>6000</v>
      </c>
      <c r="H632" s="721">
        <v>0</v>
      </c>
      <c r="I632" s="722"/>
      <c r="J632" s="723"/>
      <c r="K632" s="720">
        <v>6000</v>
      </c>
      <c r="L632" s="721">
        <v>0</v>
      </c>
      <c r="M632" s="722"/>
      <c r="N632" s="725">
        <v>0</v>
      </c>
      <c r="O632" s="726" t="s">
        <v>301</v>
      </c>
    </row>
    <row r="633" spans="1:15" x14ac:dyDescent="0.25">
      <c r="A633" s="701"/>
      <c r="B633" s="747" t="s">
        <v>662</v>
      </c>
      <c r="C633" s="716"/>
      <c r="D633" s="717" t="s">
        <v>652</v>
      </c>
      <c r="E633" s="718"/>
      <c r="F633" s="876">
        <v>8.949E-2</v>
      </c>
      <c r="G633" s="749">
        <v>354240</v>
      </c>
      <c r="H633" s="721">
        <v>31700.937600000001</v>
      </c>
      <c r="I633" s="722"/>
      <c r="J633" s="877">
        <v>8.949E-2</v>
      </c>
      <c r="K633" s="749">
        <v>375970</v>
      </c>
      <c r="L633" s="721">
        <v>33645.5553</v>
      </c>
      <c r="M633" s="722"/>
      <c r="N633" s="725">
        <v>1944.6176999999989</v>
      </c>
      <c r="O633" s="726">
        <v>6.1342592592592553E-2</v>
      </c>
    </row>
    <row r="634" spans="1:15" x14ac:dyDescent="0.25">
      <c r="A634" s="701"/>
      <c r="B634" s="747" t="s">
        <v>663</v>
      </c>
      <c r="C634" s="716"/>
      <c r="D634" s="717" t="s">
        <v>649</v>
      </c>
      <c r="E634" s="718"/>
      <c r="F634" s="748"/>
      <c r="G634" s="720">
        <v>1</v>
      </c>
      <c r="H634" s="721">
        <v>0</v>
      </c>
      <c r="I634" s="722"/>
      <c r="J634" s="748"/>
      <c r="K634" s="720">
        <v>1</v>
      </c>
      <c r="L634" s="721">
        <v>0</v>
      </c>
      <c r="M634" s="722"/>
      <c r="N634" s="725">
        <v>0</v>
      </c>
      <c r="O634" s="726"/>
    </row>
    <row r="635" spans="1:15" ht="25.5" x14ac:dyDescent="0.25">
      <c r="A635" s="701"/>
      <c r="B635" s="751" t="s">
        <v>664</v>
      </c>
      <c r="C635" s="752"/>
      <c r="D635" s="752"/>
      <c r="E635" s="752"/>
      <c r="F635" s="753"/>
      <c r="G635" s="754"/>
      <c r="H635" s="755">
        <v>50973.257599999997</v>
      </c>
      <c r="I635" s="739"/>
      <c r="J635" s="754"/>
      <c r="K635" s="756"/>
      <c r="L635" s="755">
        <v>67214.675300000003</v>
      </c>
      <c r="M635" s="739"/>
      <c r="N635" s="742">
        <v>16241.417700000005</v>
      </c>
      <c r="O635" s="743">
        <v>0.31862624569633169</v>
      </c>
    </row>
    <row r="636" spans="1:15" x14ac:dyDescent="0.25">
      <c r="A636" s="701"/>
      <c r="B636" s="722" t="s">
        <v>665</v>
      </c>
      <c r="C636" s="722"/>
      <c r="D636" s="729" t="s">
        <v>687</v>
      </c>
      <c r="E636" s="757"/>
      <c r="F636" s="723">
        <v>2.5861000000000001</v>
      </c>
      <c r="G636" s="758">
        <v>6518.4000000000005</v>
      </c>
      <c r="H636" s="721">
        <v>16857.234240000002</v>
      </c>
      <c r="I636" s="722"/>
      <c r="J636" s="723">
        <v>2.7770000000000001</v>
      </c>
      <c r="K636" s="759">
        <v>6550.1999999999989</v>
      </c>
      <c r="L636" s="721">
        <v>18189.9054</v>
      </c>
      <c r="M636" s="722"/>
      <c r="N636" s="725">
        <v>1332.6711599999981</v>
      </c>
      <c r="O636" s="726">
        <v>7.9056335163080582E-2</v>
      </c>
    </row>
    <row r="637" spans="1:15" ht="30" x14ac:dyDescent="0.25">
      <c r="A637" s="701"/>
      <c r="B637" s="760" t="s">
        <v>666</v>
      </c>
      <c r="C637" s="722"/>
      <c r="D637" s="729" t="s">
        <v>687</v>
      </c>
      <c r="E637" s="757"/>
      <c r="F637" s="723">
        <v>1.7988</v>
      </c>
      <c r="G637" s="758">
        <v>6518.4000000000005</v>
      </c>
      <c r="H637" s="721">
        <v>11725.297920000001</v>
      </c>
      <c r="I637" s="722"/>
      <c r="J637" s="723">
        <v>1.9539</v>
      </c>
      <c r="K637" s="759">
        <v>6550.1999999999989</v>
      </c>
      <c r="L637" s="721">
        <v>12798.435779999998</v>
      </c>
      <c r="M637" s="722"/>
      <c r="N637" s="725">
        <v>1073.1378599999971</v>
      </c>
      <c r="O637" s="726">
        <v>9.1523291546352192E-2</v>
      </c>
    </row>
    <row r="638" spans="1:15" ht="25.5" x14ac:dyDescent="0.25">
      <c r="A638" s="701"/>
      <c r="B638" s="751" t="s">
        <v>667</v>
      </c>
      <c r="C638" s="734"/>
      <c r="D638" s="734"/>
      <c r="E638" s="734"/>
      <c r="F638" s="761"/>
      <c r="G638" s="754"/>
      <c r="H638" s="755">
        <v>79555.78976</v>
      </c>
      <c r="I638" s="762"/>
      <c r="J638" s="763"/>
      <c r="K638" s="764"/>
      <c r="L638" s="755">
        <v>98203.016480000006</v>
      </c>
      <c r="M638" s="762"/>
      <c r="N638" s="742">
        <v>18647.226720000006</v>
      </c>
      <c r="O638" s="743">
        <v>0.23439182460829117</v>
      </c>
    </row>
    <row r="639" spans="1:15" ht="30" x14ac:dyDescent="0.25">
      <c r="A639" s="701"/>
      <c r="B639" s="728" t="s">
        <v>668</v>
      </c>
      <c r="C639" s="716"/>
      <c r="D639" s="729" t="s">
        <v>652</v>
      </c>
      <c r="E639" s="718"/>
      <c r="F639" s="765">
        <v>4.4000000000000003E-3</v>
      </c>
      <c r="G639" s="758">
        <v>4454240</v>
      </c>
      <c r="H639" s="766">
        <v>19598.656000000003</v>
      </c>
      <c r="I639" s="722"/>
      <c r="J639" s="765">
        <v>4.4000000000000003E-3</v>
      </c>
      <c r="K639" s="759">
        <v>4475970</v>
      </c>
      <c r="L639" s="766">
        <v>19694.268</v>
      </c>
      <c r="M639" s="722"/>
      <c r="N639" s="725">
        <v>95.611999999997352</v>
      </c>
      <c r="O639" s="767">
        <v>4.8784977908687887E-3</v>
      </c>
    </row>
    <row r="640" spans="1:15" ht="30" x14ac:dyDescent="0.25">
      <c r="A640" s="701"/>
      <c r="B640" s="728" t="s">
        <v>669</v>
      </c>
      <c r="C640" s="716"/>
      <c r="D640" s="729" t="s">
        <v>652</v>
      </c>
      <c r="E640" s="718"/>
      <c r="F640" s="765">
        <v>1.2999999999999999E-3</v>
      </c>
      <c r="G640" s="758">
        <v>4454240</v>
      </c>
      <c r="H640" s="766">
        <v>5790.5119999999997</v>
      </c>
      <c r="I640" s="722"/>
      <c r="J640" s="765">
        <v>1.2999999999999999E-3</v>
      </c>
      <c r="K640" s="759">
        <v>4475970</v>
      </c>
      <c r="L640" s="766">
        <v>5818.7609999999995</v>
      </c>
      <c r="M640" s="722"/>
      <c r="N640" s="725">
        <v>28.248999999999796</v>
      </c>
      <c r="O640" s="767">
        <v>4.8784977908688902E-3</v>
      </c>
    </row>
    <row r="641" spans="1:15" x14ac:dyDescent="0.25">
      <c r="A641" s="701"/>
      <c r="B641" s="716" t="s">
        <v>670</v>
      </c>
      <c r="C641" s="716"/>
      <c r="D641" s="717" t="s">
        <v>649</v>
      </c>
      <c r="E641" s="718"/>
      <c r="F641" s="768">
        <v>0.25</v>
      </c>
      <c r="G641" s="720">
        <v>1</v>
      </c>
      <c r="H641" s="766">
        <v>0.25</v>
      </c>
      <c r="I641" s="722"/>
      <c r="J641" s="765">
        <v>0.25</v>
      </c>
      <c r="K641" s="724">
        <v>1</v>
      </c>
      <c r="L641" s="766">
        <v>0.25</v>
      </c>
      <c r="M641" s="722"/>
      <c r="N641" s="725">
        <v>0</v>
      </c>
      <c r="O641" s="767">
        <v>0</v>
      </c>
    </row>
    <row r="642" spans="1:15" x14ac:dyDescent="0.25">
      <c r="A642" s="701"/>
      <c r="B642" s="716" t="s">
        <v>671</v>
      </c>
      <c r="C642" s="716"/>
      <c r="D642" s="717" t="s">
        <v>652</v>
      </c>
      <c r="E642" s="718"/>
      <c r="F642" s="768">
        <v>2E-3</v>
      </c>
      <c r="G642" s="769">
        <v>4100000</v>
      </c>
      <c r="H642" s="766">
        <v>8200</v>
      </c>
      <c r="I642" s="722"/>
      <c r="J642" s="765">
        <v>2E-3</v>
      </c>
      <c r="K642" s="770">
        <v>4100000</v>
      </c>
      <c r="L642" s="766">
        <v>8200</v>
      </c>
      <c r="M642" s="722"/>
      <c r="N642" s="725">
        <v>0</v>
      </c>
      <c r="O642" s="767">
        <v>0</v>
      </c>
    </row>
    <row r="643" spans="1:15" ht="15.75" thickBot="1" x14ac:dyDescent="0.3">
      <c r="A643" s="701"/>
      <c r="B643" s="747" t="s">
        <v>688</v>
      </c>
      <c r="C643" s="716"/>
      <c r="D643" s="717" t="s">
        <v>652</v>
      </c>
      <c r="E643" s="718"/>
      <c r="F643" s="878">
        <v>8.949E-2</v>
      </c>
      <c r="G643" s="772">
        <v>4100000</v>
      </c>
      <c r="H643" s="766">
        <v>366909</v>
      </c>
      <c r="I643" s="722"/>
      <c r="J643" s="879">
        <v>8.949E-2</v>
      </c>
      <c r="K643" s="772">
        <v>4100000</v>
      </c>
      <c r="L643" s="766">
        <v>366909</v>
      </c>
      <c r="M643" s="722"/>
      <c r="N643" s="725">
        <v>0</v>
      </c>
      <c r="O643" s="767">
        <v>0</v>
      </c>
    </row>
    <row r="644" spans="1:15" ht="15.75" thickBot="1" x14ac:dyDescent="0.3">
      <c r="A644" s="701"/>
      <c r="B644" s="780"/>
      <c r="C644" s="781"/>
      <c r="D644" s="782"/>
      <c r="E644" s="781"/>
      <c r="F644" s="783"/>
      <c r="G644" s="784"/>
      <c r="H644" s="785"/>
      <c r="I644" s="786"/>
      <c r="J644" s="783"/>
      <c r="K644" s="787"/>
      <c r="L644" s="785"/>
      <c r="M644" s="786"/>
      <c r="N644" s="788"/>
      <c r="O644" s="789"/>
    </row>
    <row r="645" spans="1:15" x14ac:dyDescent="0.25">
      <c r="A645" s="701"/>
      <c r="B645" s="790" t="s">
        <v>689</v>
      </c>
      <c r="C645" s="716"/>
      <c r="D645" s="716"/>
      <c r="E645" s="716"/>
      <c r="F645" s="791"/>
      <c r="G645" s="792"/>
      <c r="H645" s="793">
        <v>480054.20776000002</v>
      </c>
      <c r="I645" s="794"/>
      <c r="J645" s="795"/>
      <c r="K645" s="795"/>
      <c r="L645" s="796">
        <v>498825.29547999997</v>
      </c>
      <c r="M645" s="797"/>
      <c r="N645" s="798">
        <v>18771.087719999952</v>
      </c>
      <c r="O645" s="799">
        <v>3.9102016848448155E-2</v>
      </c>
    </row>
    <row r="646" spans="1:15" x14ac:dyDescent="0.25">
      <c r="A646" s="701"/>
      <c r="B646" s="800" t="s">
        <v>678</v>
      </c>
      <c r="C646" s="716"/>
      <c r="D646" s="716"/>
      <c r="E646" s="716"/>
      <c r="F646" s="801">
        <v>0.13</v>
      </c>
      <c r="G646" s="802"/>
      <c r="H646" s="803">
        <v>62407.047008800007</v>
      </c>
      <c r="I646" s="804"/>
      <c r="J646" s="805">
        <v>0.13</v>
      </c>
      <c r="K646" s="804"/>
      <c r="L646" s="806">
        <v>64847.288412399997</v>
      </c>
      <c r="M646" s="807"/>
      <c r="N646" s="808">
        <v>2440.24140359999</v>
      </c>
      <c r="O646" s="809">
        <v>3.9102016848448093E-2</v>
      </c>
    </row>
    <row r="647" spans="1:15" ht="15.75" thickBot="1" x14ac:dyDescent="0.3">
      <c r="A647" s="701"/>
      <c r="B647" s="810" t="s">
        <v>679</v>
      </c>
      <c r="C647" s="716"/>
      <c r="D647" s="716"/>
      <c r="E647" s="716"/>
      <c r="F647" s="811"/>
      <c r="G647" s="802"/>
      <c r="H647" s="803">
        <v>542461.25476879999</v>
      </c>
      <c r="I647" s="804"/>
      <c r="J647" s="804"/>
      <c r="K647" s="804"/>
      <c r="L647" s="806">
        <v>563672.58389239991</v>
      </c>
      <c r="M647" s="807"/>
      <c r="N647" s="808">
        <v>21211.32912359992</v>
      </c>
      <c r="O647" s="809">
        <v>3.9102016848448114E-2</v>
      </c>
    </row>
    <row r="648" spans="1:15" ht="15.75" thickBot="1" x14ac:dyDescent="0.3">
      <c r="A648" s="479"/>
      <c r="B648" s="825"/>
      <c r="C648" s="826"/>
      <c r="D648" s="827"/>
      <c r="E648" s="826"/>
      <c r="F648" s="783"/>
      <c r="G648" s="828"/>
      <c r="H648" s="785"/>
      <c r="I648" s="829"/>
      <c r="J648" s="783"/>
      <c r="K648" s="830"/>
      <c r="L648" s="785"/>
      <c r="M648" s="829"/>
      <c r="N648" s="831"/>
      <c r="O648" s="789"/>
    </row>
    <row r="649" spans="1:15" x14ac:dyDescent="0.25">
      <c r="A649" s="701"/>
      <c r="B649" s="701"/>
      <c r="C649" s="701"/>
      <c r="D649" s="701"/>
      <c r="E649" s="701"/>
      <c r="F649" s="701"/>
      <c r="G649" s="701"/>
      <c r="H649" s="701"/>
      <c r="I649" s="701"/>
      <c r="J649" s="701"/>
      <c r="K649" s="701"/>
      <c r="L649" s="871"/>
      <c r="M649" s="701"/>
      <c r="N649" s="701"/>
      <c r="O649" s="701"/>
    </row>
    <row r="650" spans="1:15" x14ac:dyDescent="0.25">
      <c r="A650" s="701"/>
      <c r="B650" s="707" t="s">
        <v>684</v>
      </c>
      <c r="C650" s="701"/>
      <c r="D650" s="701"/>
      <c r="E650" s="701"/>
      <c r="F650" s="872">
        <v>8.6400000000000005E-2</v>
      </c>
      <c r="G650" s="701"/>
      <c r="H650" s="701"/>
      <c r="I650" s="701"/>
      <c r="J650" s="872">
        <v>9.1700000000000004E-2</v>
      </c>
      <c r="K650" s="701"/>
      <c r="L650" s="701"/>
      <c r="M650" s="701"/>
      <c r="N650" s="701"/>
      <c r="O650" s="701"/>
    </row>
    <row r="653" spans="1:15" ht="15.75" x14ac:dyDescent="0.25">
      <c r="A653" s="701"/>
      <c r="B653" s="702" t="s">
        <v>634</v>
      </c>
      <c r="C653" s="701"/>
      <c r="D653" s="1335" t="s">
        <v>690</v>
      </c>
      <c r="E653" s="1335"/>
      <c r="F653" s="1335"/>
      <c r="G653" s="1335"/>
      <c r="H653" s="1335"/>
      <c r="I653" s="1335"/>
      <c r="J653" s="1335"/>
      <c r="K653" s="1335"/>
      <c r="L653" s="1335"/>
      <c r="M653" s="1335"/>
      <c r="N653" s="1335"/>
      <c r="O653" s="1335"/>
    </row>
    <row r="654" spans="1:15" ht="15.75" x14ac:dyDescent="0.25">
      <c r="A654" s="701"/>
      <c r="B654" s="703"/>
      <c r="C654" s="701"/>
      <c r="D654" s="704"/>
      <c r="E654" s="704"/>
      <c r="F654" s="704"/>
      <c r="G654" s="704"/>
      <c r="H654" s="704"/>
      <c r="I654" s="704"/>
      <c r="J654" s="704"/>
      <c r="K654" s="704"/>
      <c r="L654" s="704"/>
      <c r="M654" s="704"/>
      <c r="N654" s="704"/>
      <c r="O654" s="704"/>
    </row>
    <row r="655" spans="1:15" ht="15.75" x14ac:dyDescent="0.25">
      <c r="A655" s="701"/>
      <c r="B655" s="703"/>
      <c r="C655" s="701"/>
      <c r="D655" s="704"/>
      <c r="E655" s="704"/>
      <c r="F655" s="704"/>
      <c r="G655" s="704"/>
      <c r="H655" s="704"/>
      <c r="I655" s="704"/>
      <c r="J655" s="704"/>
      <c r="K655" s="704"/>
      <c r="L655" s="704"/>
      <c r="M655" s="704"/>
      <c r="N655" s="704"/>
      <c r="O655" s="704"/>
    </row>
    <row r="656" spans="1:15" x14ac:dyDescent="0.25">
      <c r="A656" s="701"/>
      <c r="B656" s="706"/>
      <c r="C656" s="701"/>
      <c r="D656" s="707" t="s">
        <v>638</v>
      </c>
      <c r="E656" s="707"/>
      <c r="F656" s="708">
        <v>90000</v>
      </c>
      <c r="G656" s="707" t="s">
        <v>639</v>
      </c>
      <c r="H656" s="701"/>
      <c r="I656" s="1340" t="s">
        <v>686</v>
      </c>
      <c r="J656" s="1340"/>
      <c r="K656" s="708">
        <v>225</v>
      </c>
      <c r="L656" s="874" t="s">
        <v>621</v>
      </c>
      <c r="M656" s="701"/>
      <c r="N656" s="701"/>
      <c r="O656" s="701"/>
    </row>
    <row r="657" spans="1:15" x14ac:dyDescent="0.25">
      <c r="A657" s="701"/>
      <c r="B657" s="706"/>
      <c r="C657" s="701"/>
      <c r="D657" s="701"/>
      <c r="E657" s="701"/>
      <c r="F657" s="701"/>
      <c r="G657" s="701"/>
      <c r="H657" s="701"/>
      <c r="I657" s="701"/>
      <c r="J657" s="701"/>
      <c r="K657" s="701"/>
      <c r="L657" s="701"/>
      <c r="M657" s="701"/>
      <c r="N657" s="701"/>
      <c r="O657" s="701"/>
    </row>
    <row r="658" spans="1:15" x14ac:dyDescent="0.25">
      <c r="A658" s="701"/>
      <c r="B658" s="706"/>
      <c r="C658" s="701"/>
      <c r="D658" s="709"/>
      <c r="E658" s="709"/>
      <c r="F658" s="1336" t="s">
        <v>640</v>
      </c>
      <c r="G658" s="1337"/>
      <c r="H658" s="1338"/>
      <c r="I658" s="701"/>
      <c r="J658" s="1336" t="s">
        <v>641</v>
      </c>
      <c r="K658" s="1337"/>
      <c r="L658" s="1338"/>
      <c r="M658" s="701"/>
      <c r="N658" s="1336" t="s">
        <v>642</v>
      </c>
      <c r="O658" s="1338"/>
    </row>
    <row r="659" spans="1:15" x14ac:dyDescent="0.25">
      <c r="A659" s="701"/>
      <c r="B659" s="706"/>
      <c r="C659" s="701"/>
      <c r="D659" s="1324" t="s">
        <v>643</v>
      </c>
      <c r="E659" s="710"/>
      <c r="F659" s="711" t="s">
        <v>644</v>
      </c>
      <c r="G659" s="711" t="s">
        <v>645</v>
      </c>
      <c r="H659" s="712" t="s">
        <v>646</v>
      </c>
      <c r="I659" s="701"/>
      <c r="J659" s="711" t="s">
        <v>644</v>
      </c>
      <c r="K659" s="713" t="s">
        <v>645</v>
      </c>
      <c r="L659" s="712" t="s">
        <v>646</v>
      </c>
      <c r="M659" s="701"/>
      <c r="N659" s="1326" t="s">
        <v>647</v>
      </c>
      <c r="O659" s="1328" t="s">
        <v>648</v>
      </c>
    </row>
    <row r="660" spans="1:15" x14ac:dyDescent="0.25">
      <c r="A660" s="701"/>
      <c r="B660" s="706"/>
      <c r="C660" s="701"/>
      <c r="D660" s="1325"/>
      <c r="E660" s="710"/>
      <c r="F660" s="714" t="s">
        <v>456</v>
      </c>
      <c r="G660" s="714"/>
      <c r="H660" s="715" t="s">
        <v>456</v>
      </c>
      <c r="I660" s="701"/>
      <c r="J660" s="714" t="s">
        <v>456</v>
      </c>
      <c r="K660" s="715"/>
      <c r="L660" s="715" t="s">
        <v>456</v>
      </c>
      <c r="M660" s="701"/>
      <c r="N660" s="1327"/>
      <c r="O660" s="1329"/>
    </row>
    <row r="661" spans="1:15" x14ac:dyDescent="0.25">
      <c r="A661" s="701"/>
      <c r="B661" s="716" t="s">
        <v>622</v>
      </c>
      <c r="C661" s="716"/>
      <c r="D661" s="717" t="s">
        <v>649</v>
      </c>
      <c r="E661" s="718"/>
      <c r="F661" s="719">
        <v>596.12</v>
      </c>
      <c r="G661" s="720">
        <v>1</v>
      </c>
      <c r="H661" s="721">
        <v>596.12</v>
      </c>
      <c r="I661" s="722"/>
      <c r="J661" s="723">
        <v>596.12</v>
      </c>
      <c r="K661" s="724">
        <v>1</v>
      </c>
      <c r="L661" s="721">
        <v>596.12</v>
      </c>
      <c r="M661" s="722"/>
      <c r="N661" s="725">
        <v>0</v>
      </c>
      <c r="O661" s="726">
        <v>0</v>
      </c>
    </row>
    <row r="662" spans="1:15" x14ac:dyDescent="0.25">
      <c r="A662" s="701"/>
      <c r="B662" s="716" t="s">
        <v>650</v>
      </c>
      <c r="C662" s="716"/>
      <c r="D662" s="717"/>
      <c r="E662" s="718"/>
      <c r="F662" s="719"/>
      <c r="G662" s="720">
        <v>1</v>
      </c>
      <c r="H662" s="721">
        <v>0</v>
      </c>
      <c r="I662" s="722"/>
      <c r="J662" s="723"/>
      <c r="K662" s="724">
        <v>1</v>
      </c>
      <c r="L662" s="721">
        <v>0</v>
      </c>
      <c r="M662" s="722"/>
      <c r="N662" s="725">
        <v>0</v>
      </c>
      <c r="O662" s="726" t="s">
        <v>301</v>
      </c>
    </row>
    <row r="663" spans="1:15" x14ac:dyDescent="0.25">
      <c r="A663" s="701"/>
      <c r="B663" s="727"/>
      <c r="C663" s="716"/>
      <c r="D663" s="717"/>
      <c r="E663" s="718"/>
      <c r="F663" s="719"/>
      <c r="G663" s="720">
        <v>1</v>
      </c>
      <c r="H663" s="721">
        <v>0</v>
      </c>
      <c r="I663" s="722"/>
      <c r="J663" s="723"/>
      <c r="K663" s="724">
        <v>1</v>
      </c>
      <c r="L663" s="721">
        <v>0</v>
      </c>
      <c r="M663" s="722"/>
      <c r="N663" s="725">
        <v>0</v>
      </c>
      <c r="O663" s="726" t="s">
        <v>301</v>
      </c>
    </row>
    <row r="664" spans="1:15" x14ac:dyDescent="0.25">
      <c r="A664" s="701"/>
      <c r="B664" s="727"/>
      <c r="C664" s="716"/>
      <c r="D664" s="717"/>
      <c r="E664" s="718"/>
      <c r="F664" s="719"/>
      <c r="G664" s="720">
        <v>1</v>
      </c>
      <c r="H664" s="721">
        <v>0</v>
      </c>
      <c r="I664" s="722"/>
      <c r="J664" s="723"/>
      <c r="K664" s="724">
        <v>1</v>
      </c>
      <c r="L664" s="721">
        <v>0</v>
      </c>
      <c r="M664" s="722"/>
      <c r="N664" s="725">
        <v>0</v>
      </c>
      <c r="O664" s="726" t="s">
        <v>301</v>
      </c>
    </row>
    <row r="665" spans="1:15" x14ac:dyDescent="0.25">
      <c r="A665" s="701"/>
      <c r="B665" s="727"/>
      <c r="C665" s="716"/>
      <c r="D665" s="717"/>
      <c r="E665" s="718"/>
      <c r="F665" s="719"/>
      <c r="G665" s="720">
        <v>1</v>
      </c>
      <c r="H665" s="721">
        <v>0</v>
      </c>
      <c r="I665" s="722"/>
      <c r="J665" s="723"/>
      <c r="K665" s="724">
        <v>1</v>
      </c>
      <c r="L665" s="721">
        <v>0</v>
      </c>
      <c r="M665" s="722"/>
      <c r="N665" s="725">
        <v>0</v>
      </c>
      <c r="O665" s="726" t="s">
        <v>301</v>
      </c>
    </row>
    <row r="666" spans="1:15" x14ac:dyDescent="0.25">
      <c r="A666" s="701"/>
      <c r="B666" s="727"/>
      <c r="C666" s="716"/>
      <c r="D666" s="717"/>
      <c r="E666" s="718"/>
      <c r="F666" s="719"/>
      <c r="G666" s="720">
        <v>1</v>
      </c>
      <c r="H666" s="721">
        <v>0</v>
      </c>
      <c r="I666" s="722"/>
      <c r="J666" s="723"/>
      <c r="K666" s="724">
        <v>1</v>
      </c>
      <c r="L666" s="721">
        <v>0</v>
      </c>
      <c r="M666" s="722"/>
      <c r="N666" s="725">
        <v>0</v>
      </c>
      <c r="O666" s="726" t="s">
        <v>301</v>
      </c>
    </row>
    <row r="667" spans="1:15" x14ac:dyDescent="0.25">
      <c r="A667" s="701"/>
      <c r="B667" s="716" t="s">
        <v>651</v>
      </c>
      <c r="C667" s="716"/>
      <c r="D667" s="717" t="s">
        <v>687</v>
      </c>
      <c r="E667" s="718"/>
      <c r="F667" s="719">
        <v>3.0886999999999998</v>
      </c>
      <c r="G667" s="875">
        <v>225</v>
      </c>
      <c r="H667" s="721">
        <v>694.95749999999998</v>
      </c>
      <c r="I667" s="722"/>
      <c r="J667" s="723">
        <v>3.2725</v>
      </c>
      <c r="K667" s="875">
        <v>225</v>
      </c>
      <c r="L667" s="721">
        <v>736.3125</v>
      </c>
      <c r="M667" s="722"/>
      <c r="N667" s="725">
        <v>41.355000000000018</v>
      </c>
      <c r="O667" s="726">
        <v>5.9507236054003328E-2</v>
      </c>
    </row>
    <row r="668" spans="1:15" x14ac:dyDescent="0.25">
      <c r="A668" s="701"/>
      <c r="B668" s="716" t="s">
        <v>653</v>
      </c>
      <c r="C668" s="716"/>
      <c r="D668" s="717"/>
      <c r="E668" s="718"/>
      <c r="F668" s="719"/>
      <c r="G668" s="720">
        <v>225</v>
      </c>
      <c r="H668" s="721">
        <v>0</v>
      </c>
      <c r="I668" s="722"/>
      <c r="J668" s="723"/>
      <c r="K668" s="720">
        <v>225</v>
      </c>
      <c r="L668" s="721">
        <v>0</v>
      </c>
      <c r="M668" s="722"/>
      <c r="N668" s="725">
        <v>0</v>
      </c>
      <c r="O668" s="726" t="s">
        <v>301</v>
      </c>
    </row>
    <row r="669" spans="1:15" ht="45" x14ac:dyDescent="0.25">
      <c r="A669" s="701"/>
      <c r="B669" s="728" t="s">
        <v>654</v>
      </c>
      <c r="C669" s="716"/>
      <c r="D669" s="729" t="s">
        <v>687</v>
      </c>
      <c r="E669" s="718"/>
      <c r="F669" s="723">
        <v>0</v>
      </c>
      <c r="G669" s="720">
        <v>225</v>
      </c>
      <c r="H669" s="721">
        <v>0</v>
      </c>
      <c r="I669" s="722"/>
      <c r="J669" s="723">
        <v>2.8999999999999998E-3</v>
      </c>
      <c r="K669" s="720">
        <v>225</v>
      </c>
      <c r="L669" s="721">
        <v>0.65249999999999997</v>
      </c>
      <c r="M669" s="722"/>
      <c r="N669" s="725">
        <v>0.65249999999999997</v>
      </c>
      <c r="O669" s="726" t="s">
        <v>301</v>
      </c>
    </row>
    <row r="670" spans="1:15" ht="30" x14ac:dyDescent="0.25">
      <c r="A670" s="701"/>
      <c r="B670" s="730" t="s">
        <v>655</v>
      </c>
      <c r="C670" s="716"/>
      <c r="D670" s="729" t="s">
        <v>687</v>
      </c>
      <c r="E670" s="718"/>
      <c r="F670" s="723">
        <v>3.8800000000000001E-2</v>
      </c>
      <c r="G670" s="720">
        <v>225</v>
      </c>
      <c r="H670" s="721">
        <v>8.73</v>
      </c>
      <c r="I670" s="722"/>
      <c r="J670" s="723">
        <v>0</v>
      </c>
      <c r="K670" s="720">
        <v>225</v>
      </c>
      <c r="L670" s="721">
        <v>0</v>
      </c>
      <c r="M670" s="722"/>
      <c r="N670" s="725">
        <v>-8.73</v>
      </c>
      <c r="O670" s="726">
        <v>-1</v>
      </c>
    </row>
    <row r="671" spans="1:15" ht="30" x14ac:dyDescent="0.25">
      <c r="A671" s="701"/>
      <c r="B671" s="730" t="s">
        <v>656</v>
      </c>
      <c r="C671" s="716"/>
      <c r="D671" s="729" t="s">
        <v>687</v>
      </c>
      <c r="E671" s="718"/>
      <c r="F671" s="723">
        <v>-1.4800000000000001E-2</v>
      </c>
      <c r="G671" s="720">
        <v>225</v>
      </c>
      <c r="H671" s="721">
        <v>-3.33</v>
      </c>
      <c r="I671" s="722"/>
      <c r="J671" s="723">
        <v>0</v>
      </c>
      <c r="K671" s="720">
        <v>225</v>
      </c>
      <c r="L671" s="721">
        <v>0</v>
      </c>
      <c r="M671" s="722"/>
      <c r="N671" s="725">
        <v>3.33</v>
      </c>
      <c r="O671" s="726">
        <v>-1</v>
      </c>
    </row>
    <row r="672" spans="1:15" ht="45" x14ac:dyDescent="0.25">
      <c r="A672" s="701"/>
      <c r="B672" s="730" t="s">
        <v>657</v>
      </c>
      <c r="C672" s="716"/>
      <c r="D672" s="729" t="s">
        <v>687</v>
      </c>
      <c r="E672" s="718"/>
      <c r="F672" s="723">
        <v>0</v>
      </c>
      <c r="G672" s="720">
        <v>225</v>
      </c>
      <c r="H672" s="721">
        <v>0</v>
      </c>
      <c r="I672" s="722"/>
      <c r="J672" s="723">
        <v>-0.78769999999999996</v>
      </c>
      <c r="K672" s="720">
        <v>225</v>
      </c>
      <c r="L672" s="721">
        <v>-177.23249999999999</v>
      </c>
      <c r="M672" s="722"/>
      <c r="N672" s="725">
        <v>-177.23249999999999</v>
      </c>
      <c r="O672" s="726" t="s">
        <v>301</v>
      </c>
    </row>
    <row r="673" spans="1:15" x14ac:dyDescent="0.25">
      <c r="A673" s="701"/>
      <c r="B673" s="731"/>
      <c r="C673" s="716"/>
      <c r="D673" s="717"/>
      <c r="E673" s="718"/>
      <c r="F673" s="719"/>
      <c r="G673" s="720">
        <v>225</v>
      </c>
      <c r="H673" s="721">
        <v>0</v>
      </c>
      <c r="I673" s="722"/>
      <c r="J673" s="723"/>
      <c r="K673" s="720">
        <v>225</v>
      </c>
      <c r="L673" s="721">
        <v>0</v>
      </c>
      <c r="M673" s="722"/>
      <c r="N673" s="725">
        <v>0</v>
      </c>
      <c r="O673" s="726" t="s">
        <v>301</v>
      </c>
    </row>
    <row r="674" spans="1:15" x14ac:dyDescent="0.25">
      <c r="A674" s="701"/>
      <c r="B674" s="731"/>
      <c r="C674" s="716"/>
      <c r="D674" s="717"/>
      <c r="E674" s="718"/>
      <c r="F674" s="719"/>
      <c r="G674" s="720">
        <v>225</v>
      </c>
      <c r="H674" s="721">
        <v>0</v>
      </c>
      <c r="I674" s="722"/>
      <c r="J674" s="723"/>
      <c r="K674" s="720">
        <v>225</v>
      </c>
      <c r="L674" s="721">
        <v>0</v>
      </c>
      <c r="M674" s="722"/>
      <c r="N674" s="725">
        <v>0</v>
      </c>
      <c r="O674" s="726" t="s">
        <v>301</v>
      </c>
    </row>
    <row r="675" spans="1:15" x14ac:dyDescent="0.25">
      <c r="A675" s="701"/>
      <c r="B675" s="731"/>
      <c r="C675" s="716"/>
      <c r="D675" s="717"/>
      <c r="E675" s="718"/>
      <c r="F675" s="719"/>
      <c r="G675" s="720">
        <v>225</v>
      </c>
      <c r="H675" s="721">
        <v>0</v>
      </c>
      <c r="I675" s="722"/>
      <c r="J675" s="723"/>
      <c r="K675" s="720">
        <v>225</v>
      </c>
      <c r="L675" s="721">
        <v>0</v>
      </c>
      <c r="M675" s="722"/>
      <c r="N675" s="725">
        <v>0</v>
      </c>
      <c r="O675" s="726" t="s">
        <v>301</v>
      </c>
    </row>
    <row r="676" spans="1:15" x14ac:dyDescent="0.25">
      <c r="A676" s="701"/>
      <c r="B676" s="731"/>
      <c r="C676" s="716"/>
      <c r="D676" s="717"/>
      <c r="E676" s="718"/>
      <c r="F676" s="719"/>
      <c r="G676" s="720">
        <v>225</v>
      </c>
      <c r="H676" s="721">
        <v>0</v>
      </c>
      <c r="I676" s="722"/>
      <c r="J676" s="723"/>
      <c r="K676" s="720">
        <v>225</v>
      </c>
      <c r="L676" s="721">
        <v>0</v>
      </c>
      <c r="M676" s="722"/>
      <c r="N676" s="725">
        <v>0</v>
      </c>
      <c r="O676" s="726" t="s">
        <v>301</v>
      </c>
    </row>
    <row r="677" spans="1:15" x14ac:dyDescent="0.25">
      <c r="A677" s="732"/>
      <c r="B677" s="733" t="s">
        <v>658</v>
      </c>
      <c r="C677" s="734"/>
      <c r="D677" s="735"/>
      <c r="E677" s="734"/>
      <c r="F677" s="736"/>
      <c r="G677" s="737"/>
      <c r="H677" s="738">
        <v>1296.4775</v>
      </c>
      <c r="I677" s="739"/>
      <c r="J677" s="740"/>
      <c r="K677" s="741"/>
      <c r="L677" s="738">
        <v>1155.8524999999997</v>
      </c>
      <c r="M677" s="739"/>
      <c r="N677" s="742">
        <v>-140.62500000000023</v>
      </c>
      <c r="O677" s="743">
        <v>-0.1084669807227663</v>
      </c>
    </row>
    <row r="678" spans="1:15" ht="38.25" x14ac:dyDescent="0.25">
      <c r="A678" s="701"/>
      <c r="B678" s="744" t="s">
        <v>659</v>
      </c>
      <c r="C678" s="716"/>
      <c r="D678" s="729" t="s">
        <v>687</v>
      </c>
      <c r="E678" s="718"/>
      <c r="F678" s="723">
        <v>0</v>
      </c>
      <c r="G678" s="720">
        <v>225</v>
      </c>
      <c r="H678" s="721">
        <v>0</v>
      </c>
      <c r="I678" s="722"/>
      <c r="J678" s="723">
        <v>-5.4025999999999996</v>
      </c>
      <c r="K678" s="720">
        <v>225</v>
      </c>
      <c r="L678" s="721">
        <v>-1215.5849999999998</v>
      </c>
      <c r="M678" s="722"/>
      <c r="N678" s="725">
        <v>-1215.5849999999998</v>
      </c>
      <c r="O678" s="726" t="s">
        <v>301</v>
      </c>
    </row>
    <row r="679" spans="1:15" ht="38.25" x14ac:dyDescent="0.25">
      <c r="A679" s="701"/>
      <c r="B679" s="744" t="s">
        <v>660</v>
      </c>
      <c r="C679" s="716"/>
      <c r="D679" s="729" t="s">
        <v>687</v>
      </c>
      <c r="E679" s="718"/>
      <c r="F679" s="723">
        <v>0</v>
      </c>
      <c r="G679" s="720">
        <v>225</v>
      </c>
      <c r="H679" s="721">
        <v>0</v>
      </c>
      <c r="I679" s="745"/>
      <c r="J679" s="723">
        <v>8.4103999999999992</v>
      </c>
      <c r="K679" s="720">
        <v>225</v>
      </c>
      <c r="L679" s="721">
        <v>1892.34</v>
      </c>
      <c r="M679" s="746"/>
      <c r="N679" s="725">
        <v>1892.34</v>
      </c>
      <c r="O679" s="726" t="s">
        <v>301</v>
      </c>
    </row>
    <row r="680" spans="1:15" x14ac:dyDescent="0.25">
      <c r="A680" s="701"/>
      <c r="B680" s="744"/>
      <c r="C680" s="716"/>
      <c r="D680" s="717"/>
      <c r="E680" s="718"/>
      <c r="F680" s="719"/>
      <c r="G680" s="720">
        <v>225</v>
      </c>
      <c r="H680" s="721">
        <v>0</v>
      </c>
      <c r="I680" s="745"/>
      <c r="J680" s="723"/>
      <c r="K680" s="720">
        <v>225</v>
      </c>
      <c r="L680" s="721">
        <v>0</v>
      </c>
      <c r="M680" s="746"/>
      <c r="N680" s="725">
        <v>0</v>
      </c>
      <c r="O680" s="726" t="s">
        <v>301</v>
      </c>
    </row>
    <row r="681" spans="1:15" x14ac:dyDescent="0.25">
      <c r="A681" s="701"/>
      <c r="B681" s="744"/>
      <c r="C681" s="716"/>
      <c r="D681" s="717"/>
      <c r="E681" s="718"/>
      <c r="F681" s="719"/>
      <c r="G681" s="720">
        <v>225</v>
      </c>
      <c r="H681" s="721">
        <v>0</v>
      </c>
      <c r="I681" s="745"/>
      <c r="J681" s="723"/>
      <c r="K681" s="720">
        <v>225</v>
      </c>
      <c r="L681" s="721">
        <v>0</v>
      </c>
      <c r="M681" s="746"/>
      <c r="N681" s="725">
        <v>0</v>
      </c>
      <c r="O681" s="726" t="s">
        <v>301</v>
      </c>
    </row>
    <row r="682" spans="1:15" x14ac:dyDescent="0.25">
      <c r="A682" s="701"/>
      <c r="B682" s="747" t="s">
        <v>661</v>
      </c>
      <c r="C682" s="716"/>
      <c r="D682" s="717"/>
      <c r="E682" s="718"/>
      <c r="F682" s="719"/>
      <c r="G682" s="720">
        <v>225</v>
      </c>
      <c r="H682" s="721">
        <v>0</v>
      </c>
      <c r="I682" s="722"/>
      <c r="J682" s="723"/>
      <c r="K682" s="720">
        <v>225</v>
      </c>
      <c r="L682" s="721">
        <v>0</v>
      </c>
      <c r="M682" s="722"/>
      <c r="N682" s="725">
        <v>0</v>
      </c>
      <c r="O682" s="726" t="s">
        <v>301</v>
      </c>
    </row>
    <row r="683" spans="1:15" x14ac:dyDescent="0.25">
      <c r="A683" s="701"/>
      <c r="B683" s="747" t="s">
        <v>662</v>
      </c>
      <c r="C683" s="716"/>
      <c r="D683" s="717" t="s">
        <v>652</v>
      </c>
      <c r="E683" s="718"/>
      <c r="F683" s="876">
        <v>8.949E-2</v>
      </c>
      <c r="G683" s="749">
        <v>7776</v>
      </c>
      <c r="H683" s="721">
        <v>695.87423999999999</v>
      </c>
      <c r="I683" s="722"/>
      <c r="J683" s="877">
        <v>8.949E-2</v>
      </c>
      <c r="K683" s="749">
        <v>8252.9999999999854</v>
      </c>
      <c r="L683" s="721">
        <v>738.56096999999875</v>
      </c>
      <c r="M683" s="722"/>
      <c r="N683" s="725">
        <v>42.686729999998761</v>
      </c>
      <c r="O683" s="726">
        <v>6.1342592592590811E-2</v>
      </c>
    </row>
    <row r="684" spans="1:15" x14ac:dyDescent="0.25">
      <c r="A684" s="701"/>
      <c r="B684" s="747" t="s">
        <v>663</v>
      </c>
      <c r="C684" s="716"/>
      <c r="D684" s="717" t="s">
        <v>649</v>
      </c>
      <c r="E684" s="718"/>
      <c r="F684" s="748"/>
      <c r="G684" s="720">
        <v>1</v>
      </c>
      <c r="H684" s="721">
        <v>0</v>
      </c>
      <c r="I684" s="722"/>
      <c r="J684" s="748"/>
      <c r="K684" s="720">
        <v>1</v>
      </c>
      <c r="L684" s="721">
        <v>0</v>
      </c>
      <c r="M684" s="722"/>
      <c r="N684" s="725">
        <v>0</v>
      </c>
      <c r="O684" s="726"/>
    </row>
    <row r="685" spans="1:15" ht="25.5" x14ac:dyDescent="0.25">
      <c r="A685" s="701"/>
      <c r="B685" s="751" t="s">
        <v>664</v>
      </c>
      <c r="C685" s="752"/>
      <c r="D685" s="752"/>
      <c r="E685" s="752"/>
      <c r="F685" s="753"/>
      <c r="G685" s="754"/>
      <c r="H685" s="755">
        <v>1992.3517400000001</v>
      </c>
      <c r="I685" s="739"/>
      <c r="J685" s="754"/>
      <c r="K685" s="756"/>
      <c r="L685" s="755">
        <v>2571.1684699999987</v>
      </c>
      <c r="M685" s="739"/>
      <c r="N685" s="742">
        <v>578.81672999999864</v>
      </c>
      <c r="O685" s="743">
        <v>0.29051934875716207</v>
      </c>
    </row>
    <row r="686" spans="1:15" x14ac:dyDescent="0.25">
      <c r="A686" s="701"/>
      <c r="B686" s="722" t="s">
        <v>665</v>
      </c>
      <c r="C686" s="722"/>
      <c r="D686" s="729" t="s">
        <v>687</v>
      </c>
      <c r="E686" s="757"/>
      <c r="F686" s="723">
        <v>2.7433000000000001</v>
      </c>
      <c r="G686" s="758">
        <v>244.44</v>
      </c>
      <c r="H686" s="721">
        <v>670.57225200000005</v>
      </c>
      <c r="I686" s="722"/>
      <c r="J686" s="723">
        <v>2.7770000000000001</v>
      </c>
      <c r="K686" s="759">
        <v>245.63249999999996</v>
      </c>
      <c r="L686" s="721">
        <v>682.12145249999992</v>
      </c>
      <c r="M686" s="722"/>
      <c r="N686" s="725">
        <v>11.54920049999987</v>
      </c>
      <c r="O686" s="726">
        <v>1.7222902477032214E-2</v>
      </c>
    </row>
    <row r="687" spans="1:15" ht="30" x14ac:dyDescent="0.25">
      <c r="A687" s="701"/>
      <c r="B687" s="760" t="s">
        <v>666</v>
      </c>
      <c r="C687" s="722"/>
      <c r="D687" s="729" t="s">
        <v>687</v>
      </c>
      <c r="E687" s="757"/>
      <c r="F687" s="723">
        <v>1.9879</v>
      </c>
      <c r="G687" s="758">
        <v>244.44</v>
      </c>
      <c r="H687" s="721">
        <v>485.92227600000001</v>
      </c>
      <c r="I687" s="722"/>
      <c r="J687" s="723">
        <v>1.9539</v>
      </c>
      <c r="K687" s="759">
        <v>245.63249999999996</v>
      </c>
      <c r="L687" s="721">
        <v>479.94134174999994</v>
      </c>
      <c r="M687" s="722"/>
      <c r="N687" s="725">
        <v>-5.9809342500000753</v>
      </c>
      <c r="O687" s="726">
        <v>-1.2308417509141061E-2</v>
      </c>
    </row>
    <row r="688" spans="1:15" ht="25.5" x14ac:dyDescent="0.25">
      <c r="A688" s="701"/>
      <c r="B688" s="751" t="s">
        <v>667</v>
      </c>
      <c r="C688" s="734"/>
      <c r="D688" s="734"/>
      <c r="E688" s="734"/>
      <c r="F688" s="761"/>
      <c r="G688" s="754"/>
      <c r="H688" s="755">
        <v>3148.8462680000002</v>
      </c>
      <c r="I688" s="762"/>
      <c r="J688" s="763"/>
      <c r="K688" s="764"/>
      <c r="L688" s="755">
        <v>3733.2312642499987</v>
      </c>
      <c r="M688" s="762"/>
      <c r="N688" s="742">
        <v>584.38499624999849</v>
      </c>
      <c r="O688" s="743">
        <v>0.18558702029653942</v>
      </c>
    </row>
    <row r="689" spans="1:15" ht="30" x14ac:dyDescent="0.25">
      <c r="A689" s="701"/>
      <c r="B689" s="728" t="s">
        <v>668</v>
      </c>
      <c r="C689" s="716"/>
      <c r="D689" s="729" t="s">
        <v>652</v>
      </c>
      <c r="E689" s="718"/>
      <c r="F689" s="765">
        <v>4.4000000000000003E-3</v>
      </c>
      <c r="G689" s="758">
        <v>97776</v>
      </c>
      <c r="H689" s="766">
        <v>430.21440000000001</v>
      </c>
      <c r="I689" s="722"/>
      <c r="J689" s="765">
        <v>4.4000000000000003E-3</v>
      </c>
      <c r="K689" s="759">
        <v>98252.999999999985</v>
      </c>
      <c r="L689" s="766">
        <v>432.31319999999994</v>
      </c>
      <c r="M689" s="722"/>
      <c r="N689" s="725">
        <v>2.0987999999999261</v>
      </c>
      <c r="O689" s="767">
        <v>4.8784977908687532E-3</v>
      </c>
    </row>
    <row r="690" spans="1:15" ht="30" x14ac:dyDescent="0.25">
      <c r="A690" s="701"/>
      <c r="B690" s="728" t="s">
        <v>669</v>
      </c>
      <c r="C690" s="716"/>
      <c r="D690" s="729" t="s">
        <v>652</v>
      </c>
      <c r="E690" s="718"/>
      <c r="F690" s="765">
        <v>1.2999999999999999E-3</v>
      </c>
      <c r="G690" s="758">
        <v>97776</v>
      </c>
      <c r="H690" s="766">
        <v>127.10879999999999</v>
      </c>
      <c r="I690" s="722"/>
      <c r="J690" s="765">
        <v>1.2999999999999999E-3</v>
      </c>
      <c r="K690" s="759">
        <v>98252.999999999985</v>
      </c>
      <c r="L690" s="766">
        <v>127.72889999999998</v>
      </c>
      <c r="M690" s="722"/>
      <c r="N690" s="725">
        <v>0.62009999999999366</v>
      </c>
      <c r="O690" s="767">
        <v>4.8784977908688755E-3</v>
      </c>
    </row>
    <row r="691" spans="1:15" x14ac:dyDescent="0.25">
      <c r="A691" s="701"/>
      <c r="B691" s="716" t="s">
        <v>670</v>
      </c>
      <c r="C691" s="716"/>
      <c r="D691" s="717" t="s">
        <v>649</v>
      </c>
      <c r="E691" s="718"/>
      <c r="F691" s="768">
        <v>0.25</v>
      </c>
      <c r="G691" s="720">
        <v>1</v>
      </c>
      <c r="H691" s="766">
        <v>0.25</v>
      </c>
      <c r="I691" s="722"/>
      <c r="J691" s="765">
        <v>0.25</v>
      </c>
      <c r="K691" s="724">
        <v>1</v>
      </c>
      <c r="L691" s="766">
        <v>0.25</v>
      </c>
      <c r="M691" s="722"/>
      <c r="N691" s="725">
        <v>0</v>
      </c>
      <c r="O691" s="767">
        <v>0</v>
      </c>
    </row>
    <row r="692" spans="1:15" x14ac:dyDescent="0.25">
      <c r="A692" s="701"/>
      <c r="B692" s="716" t="s">
        <v>671</v>
      </c>
      <c r="C692" s="716"/>
      <c r="D692" s="717" t="s">
        <v>652</v>
      </c>
      <c r="E692" s="718"/>
      <c r="F692" s="768">
        <v>2E-3</v>
      </c>
      <c r="G692" s="769">
        <v>90000</v>
      </c>
      <c r="H692" s="766">
        <v>180</v>
      </c>
      <c r="I692" s="722"/>
      <c r="J692" s="765">
        <v>2E-3</v>
      </c>
      <c r="K692" s="770">
        <v>90000</v>
      </c>
      <c r="L692" s="766">
        <v>180</v>
      </c>
      <c r="M692" s="722"/>
      <c r="N692" s="725">
        <v>0</v>
      </c>
      <c r="O692" s="767">
        <v>0</v>
      </c>
    </row>
    <row r="693" spans="1:15" ht="15.75" thickBot="1" x14ac:dyDescent="0.3">
      <c r="A693" s="701"/>
      <c r="B693" s="747" t="s">
        <v>688</v>
      </c>
      <c r="C693" s="716"/>
      <c r="D693" s="717" t="s">
        <v>652</v>
      </c>
      <c r="E693" s="718"/>
      <c r="F693" s="878">
        <v>8.949E-2</v>
      </c>
      <c r="G693" s="772">
        <v>90000</v>
      </c>
      <c r="H693" s="766">
        <v>8054.1</v>
      </c>
      <c r="I693" s="722"/>
      <c r="J693" s="879">
        <v>8.949E-2</v>
      </c>
      <c r="K693" s="772">
        <v>90000</v>
      </c>
      <c r="L693" s="766">
        <v>8054.1</v>
      </c>
      <c r="M693" s="722"/>
      <c r="N693" s="725">
        <v>0</v>
      </c>
      <c r="O693" s="767">
        <v>0</v>
      </c>
    </row>
    <row r="694" spans="1:15" ht="15.75" thickBot="1" x14ac:dyDescent="0.3">
      <c r="A694" s="701"/>
      <c r="B694" s="780"/>
      <c r="C694" s="781"/>
      <c r="D694" s="782"/>
      <c r="E694" s="781"/>
      <c r="F694" s="783"/>
      <c r="G694" s="784"/>
      <c r="H694" s="785"/>
      <c r="I694" s="786"/>
      <c r="J694" s="783"/>
      <c r="K694" s="787"/>
      <c r="L694" s="785"/>
      <c r="M694" s="786"/>
      <c r="N694" s="788"/>
      <c r="O694" s="789"/>
    </row>
    <row r="695" spans="1:15" x14ac:dyDescent="0.25">
      <c r="A695" s="701"/>
      <c r="B695" s="790" t="s">
        <v>689</v>
      </c>
      <c r="C695" s="716"/>
      <c r="D695" s="716"/>
      <c r="E695" s="716"/>
      <c r="F695" s="791"/>
      <c r="G695" s="792"/>
      <c r="H695" s="793">
        <v>11940.519468000002</v>
      </c>
      <c r="I695" s="794"/>
      <c r="J695" s="795"/>
      <c r="K695" s="795"/>
      <c r="L695" s="796">
        <v>12527.623364249999</v>
      </c>
      <c r="M695" s="797"/>
      <c r="N695" s="798">
        <v>587.10389624999698</v>
      </c>
      <c r="O695" s="799">
        <v>4.9169041415945615E-2</v>
      </c>
    </row>
    <row r="696" spans="1:15" x14ac:dyDescent="0.25">
      <c r="A696" s="701"/>
      <c r="B696" s="800" t="s">
        <v>678</v>
      </c>
      <c r="C696" s="716"/>
      <c r="D696" s="716"/>
      <c r="E696" s="716"/>
      <c r="F696" s="801">
        <v>0.13</v>
      </c>
      <c r="G696" s="802"/>
      <c r="H696" s="803">
        <v>1552.2675308400003</v>
      </c>
      <c r="I696" s="804"/>
      <c r="J696" s="805">
        <v>0.13</v>
      </c>
      <c r="K696" s="804"/>
      <c r="L696" s="806">
        <v>1628.5910373525001</v>
      </c>
      <c r="M696" s="807"/>
      <c r="N696" s="808">
        <v>76.323506512499762</v>
      </c>
      <c r="O696" s="809">
        <v>4.9169041415945712E-2</v>
      </c>
    </row>
    <row r="697" spans="1:15" ht="15.75" thickBot="1" x14ac:dyDescent="0.3">
      <c r="A697" s="701"/>
      <c r="B697" s="810" t="s">
        <v>679</v>
      </c>
      <c r="C697" s="716"/>
      <c r="D697" s="716"/>
      <c r="E697" s="716"/>
      <c r="F697" s="811"/>
      <c r="G697" s="802"/>
      <c r="H697" s="803">
        <v>13492.786998840002</v>
      </c>
      <c r="I697" s="804"/>
      <c r="J697" s="804"/>
      <c r="K697" s="804"/>
      <c r="L697" s="806">
        <v>14156.214401602499</v>
      </c>
      <c r="M697" s="807"/>
      <c r="N697" s="808">
        <v>663.42740276249788</v>
      </c>
      <c r="O697" s="809">
        <v>4.9169041415945712E-2</v>
      </c>
    </row>
    <row r="698" spans="1:15" ht="15.75" thickBot="1" x14ac:dyDescent="0.3">
      <c r="A698" s="479"/>
      <c r="B698" s="825"/>
      <c r="C698" s="826"/>
      <c r="D698" s="827"/>
      <c r="E698" s="826"/>
      <c r="F698" s="783"/>
      <c r="G698" s="828"/>
      <c r="H698" s="785"/>
      <c r="I698" s="829"/>
      <c r="J698" s="783"/>
      <c r="K698" s="830"/>
      <c r="L698" s="785"/>
      <c r="M698" s="829"/>
      <c r="N698" s="831"/>
      <c r="O698" s="789"/>
    </row>
    <row r="699" spans="1:15" x14ac:dyDescent="0.25">
      <c r="A699" s="701"/>
      <c r="B699" s="701"/>
      <c r="C699" s="701"/>
      <c r="D699" s="701"/>
      <c r="E699" s="701"/>
      <c r="F699" s="701"/>
      <c r="G699" s="701"/>
      <c r="H699" s="701"/>
      <c r="I699" s="701"/>
      <c r="J699" s="701"/>
      <c r="K699" s="701"/>
      <c r="L699" s="871"/>
      <c r="M699" s="701"/>
      <c r="N699" s="701"/>
      <c r="O699" s="701"/>
    </row>
    <row r="700" spans="1:15" x14ac:dyDescent="0.25">
      <c r="A700" s="701"/>
      <c r="B700" s="707" t="s">
        <v>684</v>
      </c>
      <c r="C700" s="701"/>
      <c r="D700" s="701"/>
      <c r="E700" s="701"/>
      <c r="F700" s="872">
        <v>8.6400000000000005E-2</v>
      </c>
      <c r="G700" s="701"/>
      <c r="H700" s="701"/>
      <c r="I700" s="701"/>
      <c r="J700" s="872">
        <v>9.1700000000000004E-2</v>
      </c>
      <c r="K700" s="701"/>
      <c r="L700" s="701"/>
      <c r="M700" s="701"/>
      <c r="N700" s="701"/>
      <c r="O700" s="701"/>
    </row>
    <row r="703" spans="1:15" ht="15.75" x14ac:dyDescent="0.25">
      <c r="A703" s="701"/>
      <c r="B703" s="702" t="s">
        <v>634</v>
      </c>
      <c r="C703" s="701"/>
      <c r="D703" s="1335" t="s">
        <v>691</v>
      </c>
      <c r="E703" s="1335"/>
      <c r="F703" s="1335"/>
      <c r="G703" s="1335"/>
      <c r="H703" s="1335"/>
      <c r="I703" s="1335"/>
      <c r="J703" s="1335"/>
      <c r="K703" s="1335"/>
      <c r="L703" s="1335"/>
      <c r="M703" s="1335"/>
      <c r="N703" s="1335"/>
      <c r="O703" s="1335"/>
    </row>
    <row r="704" spans="1:15" ht="15.75" x14ac:dyDescent="0.25">
      <c r="A704" s="701"/>
      <c r="B704" s="703"/>
      <c r="C704" s="701"/>
      <c r="D704" s="704"/>
      <c r="E704" s="704"/>
      <c r="F704" s="704"/>
      <c r="G704" s="704"/>
      <c r="H704" s="704"/>
      <c r="I704" s="704"/>
      <c r="J704" s="704"/>
      <c r="K704" s="704"/>
      <c r="L704" s="704"/>
      <c r="M704" s="704"/>
      <c r="N704" s="704"/>
      <c r="O704" s="704"/>
    </row>
    <row r="705" spans="1:15" ht="15.75" x14ac:dyDescent="0.25">
      <c r="A705" s="701"/>
      <c r="B705" s="702" t="s">
        <v>636</v>
      </c>
      <c r="C705" s="701"/>
      <c r="D705" s="705" t="s">
        <v>637</v>
      </c>
      <c r="E705" s="704"/>
      <c r="F705" s="704"/>
      <c r="G705" s="704"/>
      <c r="H705" s="704"/>
      <c r="I705" s="704"/>
      <c r="J705" s="704"/>
      <c r="K705" s="704"/>
      <c r="L705" s="704"/>
      <c r="M705" s="704"/>
      <c r="N705" s="704"/>
      <c r="O705" s="704"/>
    </row>
    <row r="706" spans="1:15" ht="15.75" x14ac:dyDescent="0.25">
      <c r="A706" s="701"/>
      <c r="B706" s="703"/>
      <c r="C706" s="701"/>
      <c r="D706" s="704"/>
      <c r="E706" s="704"/>
      <c r="F706" s="704"/>
      <c r="G706" s="704"/>
      <c r="H706" s="704"/>
      <c r="I706" s="704"/>
      <c r="J706" s="704"/>
      <c r="K706" s="704"/>
      <c r="L706" s="704"/>
      <c r="M706" s="704"/>
      <c r="N706" s="704"/>
      <c r="O706" s="704"/>
    </row>
    <row r="707" spans="1:15" x14ac:dyDescent="0.25">
      <c r="A707" s="701"/>
      <c r="B707" s="706"/>
      <c r="C707" s="701"/>
      <c r="D707" s="707" t="s">
        <v>638</v>
      </c>
      <c r="E707" s="707"/>
      <c r="F707" s="708">
        <v>287</v>
      </c>
      <c r="G707" s="707" t="s">
        <v>639</v>
      </c>
      <c r="H707" s="701"/>
      <c r="I707" s="701"/>
      <c r="J707" s="701"/>
      <c r="K707" s="701"/>
      <c r="L707" s="701"/>
      <c r="M707" s="701"/>
      <c r="N707" s="701"/>
      <c r="O707" s="701"/>
    </row>
    <row r="708" spans="1:15" x14ac:dyDescent="0.25">
      <c r="A708" s="701"/>
      <c r="B708" s="706"/>
      <c r="C708" s="701"/>
      <c r="D708" s="701"/>
      <c r="E708" s="701"/>
      <c r="F708" s="701"/>
      <c r="G708" s="701"/>
      <c r="H708" s="701"/>
      <c r="I708" s="701"/>
      <c r="J708" s="701"/>
      <c r="K708" s="701"/>
      <c r="L708" s="701"/>
      <c r="M708" s="701"/>
      <c r="N708" s="701"/>
      <c r="O708" s="701"/>
    </row>
    <row r="709" spans="1:15" x14ac:dyDescent="0.25">
      <c r="A709" s="701"/>
      <c r="B709" s="706"/>
      <c r="C709" s="701"/>
      <c r="D709" s="709"/>
      <c r="E709" s="709"/>
      <c r="F709" s="1336" t="s">
        <v>640</v>
      </c>
      <c r="G709" s="1337"/>
      <c r="H709" s="1338"/>
      <c r="I709" s="701"/>
      <c r="J709" s="1336" t="s">
        <v>641</v>
      </c>
      <c r="K709" s="1337"/>
      <c r="L709" s="1338"/>
      <c r="M709" s="701"/>
      <c r="N709" s="1336" t="s">
        <v>642</v>
      </c>
      <c r="O709" s="1338"/>
    </row>
    <row r="710" spans="1:15" x14ac:dyDescent="0.25">
      <c r="A710" s="701"/>
      <c r="B710" s="706"/>
      <c r="C710" s="701"/>
      <c r="D710" s="1324" t="s">
        <v>643</v>
      </c>
      <c r="E710" s="710"/>
      <c r="F710" s="711" t="s">
        <v>644</v>
      </c>
      <c r="G710" s="711" t="s">
        <v>645</v>
      </c>
      <c r="H710" s="712" t="s">
        <v>646</v>
      </c>
      <c r="I710" s="701"/>
      <c r="J710" s="711" t="s">
        <v>644</v>
      </c>
      <c r="K710" s="713" t="s">
        <v>645</v>
      </c>
      <c r="L710" s="712" t="s">
        <v>646</v>
      </c>
      <c r="M710" s="701"/>
      <c r="N710" s="1326" t="s">
        <v>647</v>
      </c>
      <c r="O710" s="1328" t="s">
        <v>648</v>
      </c>
    </row>
    <row r="711" spans="1:15" x14ac:dyDescent="0.25">
      <c r="A711" s="701"/>
      <c r="B711" s="706"/>
      <c r="C711" s="701"/>
      <c r="D711" s="1325"/>
      <c r="E711" s="710"/>
      <c r="F711" s="714" t="s">
        <v>456</v>
      </c>
      <c r="G711" s="714"/>
      <c r="H711" s="715" t="s">
        <v>456</v>
      </c>
      <c r="I711" s="701"/>
      <c r="J711" s="714" t="s">
        <v>456</v>
      </c>
      <c r="K711" s="715"/>
      <c r="L711" s="715" t="s">
        <v>456</v>
      </c>
      <c r="M711" s="701"/>
      <c r="N711" s="1327"/>
      <c r="O711" s="1329"/>
    </row>
    <row r="712" spans="1:15" x14ac:dyDescent="0.25">
      <c r="A712" s="701"/>
      <c r="B712" s="716" t="s">
        <v>622</v>
      </c>
      <c r="C712" s="716"/>
      <c r="D712" s="717" t="s">
        <v>649</v>
      </c>
      <c r="E712" s="718"/>
      <c r="F712" s="719">
        <v>26.75</v>
      </c>
      <c r="G712" s="720">
        <v>1</v>
      </c>
      <c r="H712" s="721">
        <v>26.75</v>
      </c>
      <c r="I712" s="722"/>
      <c r="J712" s="723">
        <v>26.75</v>
      </c>
      <c r="K712" s="724">
        <v>1</v>
      </c>
      <c r="L712" s="721">
        <v>26.75</v>
      </c>
      <c r="M712" s="722"/>
      <c r="N712" s="725">
        <v>0</v>
      </c>
      <c r="O712" s="726">
        <v>0</v>
      </c>
    </row>
    <row r="713" spans="1:15" x14ac:dyDescent="0.25">
      <c r="A713" s="701"/>
      <c r="B713" s="716" t="s">
        <v>650</v>
      </c>
      <c r="C713" s="716"/>
      <c r="D713" s="717"/>
      <c r="E713" s="718"/>
      <c r="F713" s="719"/>
      <c r="G713" s="720">
        <v>1</v>
      </c>
      <c r="H713" s="721">
        <v>0</v>
      </c>
      <c r="I713" s="722"/>
      <c r="J713" s="723"/>
      <c r="K713" s="724">
        <v>1</v>
      </c>
      <c r="L713" s="721">
        <v>0</v>
      </c>
      <c r="M713" s="722"/>
      <c r="N713" s="725">
        <v>0</v>
      </c>
      <c r="O713" s="726" t="s">
        <v>301</v>
      </c>
    </row>
    <row r="714" spans="1:15" ht="45" x14ac:dyDescent="0.25">
      <c r="A714" s="701"/>
      <c r="B714" s="730" t="s">
        <v>692</v>
      </c>
      <c r="C714" s="716"/>
      <c r="D714" s="729" t="s">
        <v>649</v>
      </c>
      <c r="E714" s="718"/>
      <c r="F714" s="723">
        <v>3.57</v>
      </c>
      <c r="G714" s="720">
        <v>1</v>
      </c>
      <c r="H714" s="721">
        <v>3.57</v>
      </c>
      <c r="I714" s="722"/>
      <c r="J714" s="723">
        <v>3.57</v>
      </c>
      <c r="K714" s="724">
        <v>1</v>
      </c>
      <c r="L714" s="721">
        <v>3.57</v>
      </c>
      <c r="M714" s="722"/>
      <c r="N714" s="725">
        <v>0</v>
      </c>
      <c r="O714" s="726">
        <v>0</v>
      </c>
    </row>
    <row r="715" spans="1:15" ht="45" x14ac:dyDescent="0.25">
      <c r="A715" s="701"/>
      <c r="B715" s="730" t="s">
        <v>693</v>
      </c>
      <c r="C715" s="716"/>
      <c r="D715" s="729" t="s">
        <v>649</v>
      </c>
      <c r="E715" s="718"/>
      <c r="F715" s="723">
        <v>4.6900000000000004</v>
      </c>
      <c r="G715" s="720">
        <v>1</v>
      </c>
      <c r="H715" s="721">
        <v>4.6900000000000004</v>
      </c>
      <c r="I715" s="722"/>
      <c r="J715" s="723">
        <v>0</v>
      </c>
      <c r="K715" s="724">
        <v>1</v>
      </c>
      <c r="L715" s="721">
        <v>0</v>
      </c>
      <c r="M715" s="722"/>
      <c r="N715" s="725">
        <v>-4.6900000000000004</v>
      </c>
      <c r="O715" s="726">
        <v>-1</v>
      </c>
    </row>
    <row r="716" spans="1:15" ht="30" x14ac:dyDescent="0.25">
      <c r="A716" s="701"/>
      <c r="B716" s="880" t="s">
        <v>694</v>
      </c>
      <c r="C716" s="716"/>
      <c r="D716" s="729" t="s">
        <v>649</v>
      </c>
      <c r="E716" s="718"/>
      <c r="F716" s="723">
        <v>0</v>
      </c>
      <c r="G716" s="720">
        <v>1</v>
      </c>
      <c r="H716" s="721">
        <v>0</v>
      </c>
      <c r="I716" s="722"/>
      <c r="J716" s="723">
        <v>2.27</v>
      </c>
      <c r="K716" s="724">
        <v>1</v>
      </c>
      <c r="L716" s="721">
        <v>2.27</v>
      </c>
      <c r="M716" s="722"/>
      <c r="N716" s="725">
        <v>2.27</v>
      </c>
      <c r="O716" s="726" t="s">
        <v>301</v>
      </c>
    </row>
    <row r="717" spans="1:15" x14ac:dyDescent="0.25">
      <c r="A717" s="701"/>
      <c r="B717" s="727"/>
      <c r="C717" s="716"/>
      <c r="D717" s="717"/>
      <c r="E717" s="718"/>
      <c r="F717" s="719"/>
      <c r="G717" s="720">
        <v>1</v>
      </c>
      <c r="H717" s="721">
        <v>0</v>
      </c>
      <c r="I717" s="722"/>
      <c r="J717" s="723"/>
      <c r="K717" s="724">
        <v>1</v>
      </c>
      <c r="L717" s="721">
        <v>0</v>
      </c>
      <c r="M717" s="722"/>
      <c r="N717" s="725">
        <v>0</v>
      </c>
      <c r="O717" s="726" t="s">
        <v>301</v>
      </c>
    </row>
    <row r="718" spans="1:15" x14ac:dyDescent="0.25">
      <c r="A718" s="701"/>
      <c r="B718" s="716" t="s">
        <v>651</v>
      </c>
      <c r="C718" s="716"/>
      <c r="D718" s="717" t="s">
        <v>652</v>
      </c>
      <c r="E718" s="718"/>
      <c r="F718" s="719">
        <v>0.10290000000000001</v>
      </c>
      <c r="G718" s="720">
        <v>287</v>
      </c>
      <c r="H718" s="721">
        <v>29.532300000000003</v>
      </c>
      <c r="I718" s="722"/>
      <c r="J718" s="723">
        <v>0.1323</v>
      </c>
      <c r="K718" s="720">
        <v>287</v>
      </c>
      <c r="L718" s="721">
        <v>37.970100000000002</v>
      </c>
      <c r="M718" s="722"/>
      <c r="N718" s="725">
        <v>8.4377999999999993</v>
      </c>
      <c r="O718" s="726">
        <v>0.28571428571428564</v>
      </c>
    </row>
    <row r="719" spans="1:15" x14ac:dyDescent="0.25">
      <c r="A719" s="701"/>
      <c r="B719" s="716" t="s">
        <v>653</v>
      </c>
      <c r="C719" s="716"/>
      <c r="D719" s="717"/>
      <c r="E719" s="718"/>
      <c r="F719" s="719"/>
      <c r="G719" s="720">
        <v>287</v>
      </c>
      <c r="H719" s="721">
        <v>0</v>
      </c>
      <c r="I719" s="722"/>
      <c r="J719" s="723"/>
      <c r="K719" s="720">
        <v>287</v>
      </c>
      <c r="L719" s="721">
        <v>0</v>
      </c>
      <c r="M719" s="722"/>
      <c r="N719" s="725">
        <v>0</v>
      </c>
      <c r="O719" s="726" t="s">
        <v>301</v>
      </c>
    </row>
    <row r="720" spans="1:15" x14ac:dyDescent="0.25">
      <c r="A720" s="701"/>
      <c r="B720" s="716" t="s">
        <v>695</v>
      </c>
      <c r="C720" s="716"/>
      <c r="D720" s="717"/>
      <c r="E720" s="718"/>
      <c r="F720" s="719"/>
      <c r="G720" s="720">
        <v>287</v>
      </c>
      <c r="H720" s="721">
        <v>0</v>
      </c>
      <c r="I720" s="722"/>
      <c r="J720" s="723"/>
      <c r="K720" s="720">
        <v>287</v>
      </c>
      <c r="L720" s="721">
        <v>0</v>
      </c>
      <c r="M720" s="722"/>
      <c r="N720" s="725">
        <v>0</v>
      </c>
      <c r="O720" s="726" t="s">
        <v>301</v>
      </c>
    </row>
    <row r="721" spans="1:15" ht="30" x14ac:dyDescent="0.25">
      <c r="A721" s="701"/>
      <c r="B721" s="730" t="s">
        <v>655</v>
      </c>
      <c r="C721" s="716"/>
      <c r="D721" s="729" t="s">
        <v>652</v>
      </c>
      <c r="E721" s="718"/>
      <c r="F721" s="723">
        <v>5.0000000000000001E-4</v>
      </c>
      <c r="G721" s="720">
        <v>287</v>
      </c>
      <c r="H721" s="721">
        <v>0.14350000000000002</v>
      </c>
      <c r="I721" s="722"/>
      <c r="J721" s="723">
        <v>0</v>
      </c>
      <c r="K721" s="720">
        <v>287</v>
      </c>
      <c r="L721" s="721">
        <v>0</v>
      </c>
      <c r="M721" s="722"/>
      <c r="N721" s="725">
        <v>-0.14350000000000002</v>
      </c>
      <c r="O721" s="726">
        <v>-1</v>
      </c>
    </row>
    <row r="722" spans="1:15" ht="30" x14ac:dyDescent="0.25">
      <c r="A722" s="701"/>
      <c r="B722" s="730" t="s">
        <v>656</v>
      </c>
      <c r="C722" s="716"/>
      <c r="D722" s="729" t="s">
        <v>652</v>
      </c>
      <c r="E722" s="718"/>
      <c r="F722" s="723">
        <v>-5.9999999999999995E-4</v>
      </c>
      <c r="G722" s="720">
        <v>287</v>
      </c>
      <c r="H722" s="721">
        <v>-0.17219999999999999</v>
      </c>
      <c r="I722" s="722"/>
      <c r="J722" s="723">
        <v>0</v>
      </c>
      <c r="K722" s="720">
        <v>287</v>
      </c>
      <c r="L722" s="721">
        <v>0</v>
      </c>
      <c r="M722" s="722"/>
      <c r="N722" s="725">
        <v>0.17219999999999999</v>
      </c>
      <c r="O722" s="726">
        <v>-1</v>
      </c>
    </row>
    <row r="723" spans="1:15" ht="30" x14ac:dyDescent="0.25">
      <c r="A723" s="701"/>
      <c r="B723" s="730" t="s">
        <v>696</v>
      </c>
      <c r="C723" s="716"/>
      <c r="D723" s="729" t="s">
        <v>652</v>
      </c>
      <c r="E723" s="718"/>
      <c r="F723" s="723">
        <v>3.0700000000000002E-2</v>
      </c>
      <c r="G723" s="720">
        <v>287</v>
      </c>
      <c r="H723" s="721">
        <v>8.8109000000000002</v>
      </c>
      <c r="I723" s="722"/>
      <c r="J723" s="723">
        <v>3.0700000000000002E-2</v>
      </c>
      <c r="K723" s="720">
        <v>287</v>
      </c>
      <c r="L723" s="721">
        <v>8.8109000000000002</v>
      </c>
      <c r="M723" s="722"/>
      <c r="N723" s="725">
        <v>0</v>
      </c>
      <c r="O723" s="726">
        <v>0</v>
      </c>
    </row>
    <row r="724" spans="1:15" ht="45" x14ac:dyDescent="0.25">
      <c r="A724" s="701"/>
      <c r="B724" s="730" t="s">
        <v>657</v>
      </c>
      <c r="C724" s="716"/>
      <c r="D724" s="729" t="s">
        <v>652</v>
      </c>
      <c r="E724" s="718"/>
      <c r="F724" s="723">
        <v>0</v>
      </c>
      <c r="G724" s="720">
        <v>287</v>
      </c>
      <c r="H724" s="721">
        <v>0</v>
      </c>
      <c r="I724" s="722"/>
      <c r="J724" s="723">
        <v>-1.9E-3</v>
      </c>
      <c r="K724" s="720">
        <v>287</v>
      </c>
      <c r="L724" s="721">
        <v>-0.54530000000000001</v>
      </c>
      <c r="M724" s="722"/>
      <c r="N724" s="725">
        <v>-0.54530000000000001</v>
      </c>
      <c r="O724" s="726" t="s">
        <v>301</v>
      </c>
    </row>
    <row r="725" spans="1:15" x14ac:dyDescent="0.25">
      <c r="A725" s="701"/>
      <c r="B725" s="731"/>
      <c r="C725" s="716"/>
      <c r="D725" s="717"/>
      <c r="E725" s="718"/>
      <c r="F725" s="719"/>
      <c r="G725" s="720">
        <v>287</v>
      </c>
      <c r="H725" s="721">
        <v>0</v>
      </c>
      <c r="I725" s="722"/>
      <c r="J725" s="723"/>
      <c r="K725" s="720">
        <v>287</v>
      </c>
      <c r="L725" s="721">
        <v>0</v>
      </c>
      <c r="M725" s="722"/>
      <c r="N725" s="725">
        <v>0</v>
      </c>
      <c r="O725" s="726" t="s">
        <v>301</v>
      </c>
    </row>
    <row r="726" spans="1:15" x14ac:dyDescent="0.25">
      <c r="A726" s="701"/>
      <c r="B726" s="731"/>
      <c r="C726" s="716"/>
      <c r="D726" s="717"/>
      <c r="E726" s="718"/>
      <c r="F726" s="719"/>
      <c r="G726" s="720">
        <v>287</v>
      </c>
      <c r="H726" s="721">
        <v>0</v>
      </c>
      <c r="I726" s="722"/>
      <c r="J726" s="723"/>
      <c r="K726" s="720">
        <v>287</v>
      </c>
      <c r="L726" s="721">
        <v>0</v>
      </c>
      <c r="M726" s="722"/>
      <c r="N726" s="725">
        <v>0</v>
      </c>
      <c r="O726" s="726" t="s">
        <v>301</v>
      </c>
    </row>
    <row r="727" spans="1:15" x14ac:dyDescent="0.25">
      <c r="A727" s="701"/>
      <c r="B727" s="731"/>
      <c r="C727" s="716"/>
      <c r="D727" s="717"/>
      <c r="E727" s="718"/>
      <c r="F727" s="719"/>
      <c r="G727" s="720">
        <v>287</v>
      </c>
      <c r="H727" s="721">
        <v>0</v>
      </c>
      <c r="I727" s="722"/>
      <c r="J727" s="723"/>
      <c r="K727" s="720">
        <v>287</v>
      </c>
      <c r="L727" s="721">
        <v>0</v>
      </c>
      <c r="M727" s="722"/>
      <c r="N727" s="725">
        <v>0</v>
      </c>
      <c r="O727" s="726" t="s">
        <v>301</v>
      </c>
    </row>
    <row r="728" spans="1:15" x14ac:dyDescent="0.25">
      <c r="A728" s="732"/>
      <c r="B728" s="733" t="s">
        <v>658</v>
      </c>
      <c r="C728" s="734"/>
      <c r="D728" s="735"/>
      <c r="E728" s="734"/>
      <c r="F728" s="736"/>
      <c r="G728" s="737"/>
      <c r="H728" s="738">
        <v>73.3245</v>
      </c>
      <c r="I728" s="739"/>
      <c r="J728" s="740"/>
      <c r="K728" s="741"/>
      <c r="L728" s="738">
        <v>78.825700000000012</v>
      </c>
      <c r="M728" s="739"/>
      <c r="N728" s="742">
        <v>5.5012000000000114</v>
      </c>
      <c r="O728" s="743">
        <v>7.5025400786913124E-2</v>
      </c>
    </row>
    <row r="729" spans="1:15" ht="38.25" x14ac:dyDescent="0.25">
      <c r="A729" s="701"/>
      <c r="B729" s="744" t="s">
        <v>659</v>
      </c>
      <c r="C729" s="716"/>
      <c r="D729" s="729" t="s">
        <v>652</v>
      </c>
      <c r="E729" s="718"/>
      <c r="F729" s="723">
        <v>0</v>
      </c>
      <c r="G729" s="720">
        <v>287</v>
      </c>
      <c r="H729" s="721">
        <v>0</v>
      </c>
      <c r="I729" s="722"/>
      <c r="J729" s="723">
        <v>-1.29E-2</v>
      </c>
      <c r="K729" s="720">
        <v>287</v>
      </c>
      <c r="L729" s="721">
        <v>-3.7023000000000001</v>
      </c>
      <c r="M729" s="722"/>
      <c r="N729" s="725">
        <v>-3.7023000000000001</v>
      </c>
      <c r="O729" s="726" t="s">
        <v>301</v>
      </c>
    </row>
    <row r="730" spans="1:15" ht="38.25" x14ac:dyDescent="0.25">
      <c r="A730" s="701"/>
      <c r="B730" s="744" t="s">
        <v>660</v>
      </c>
      <c r="C730" s="716"/>
      <c r="D730" s="729" t="s">
        <v>652</v>
      </c>
      <c r="E730" s="718"/>
      <c r="F730" s="723">
        <v>0</v>
      </c>
      <c r="G730" s="720">
        <v>287</v>
      </c>
      <c r="H730" s="721">
        <v>0</v>
      </c>
      <c r="I730" s="745"/>
      <c r="J730" s="723">
        <v>0</v>
      </c>
      <c r="K730" s="720">
        <v>287</v>
      </c>
      <c r="L730" s="721">
        <v>0</v>
      </c>
      <c r="M730" s="746"/>
      <c r="N730" s="725">
        <v>0</v>
      </c>
      <c r="O730" s="726" t="s">
        <v>301</v>
      </c>
    </row>
    <row r="731" spans="1:15" x14ac:dyDescent="0.25">
      <c r="A731" s="701"/>
      <c r="B731" s="744"/>
      <c r="C731" s="716"/>
      <c r="D731" s="717"/>
      <c r="E731" s="718"/>
      <c r="F731" s="719"/>
      <c r="G731" s="720">
        <v>287</v>
      </c>
      <c r="H731" s="721">
        <v>0</v>
      </c>
      <c r="I731" s="745"/>
      <c r="J731" s="723"/>
      <c r="K731" s="720">
        <v>287</v>
      </c>
      <c r="L731" s="721">
        <v>0</v>
      </c>
      <c r="M731" s="746"/>
      <c r="N731" s="725">
        <v>0</v>
      </c>
      <c r="O731" s="726" t="s">
        <v>301</v>
      </c>
    </row>
    <row r="732" spans="1:15" x14ac:dyDescent="0.25">
      <c r="A732" s="701"/>
      <c r="B732" s="744"/>
      <c r="C732" s="716"/>
      <c r="D732" s="717"/>
      <c r="E732" s="718"/>
      <c r="F732" s="719"/>
      <c r="G732" s="720">
        <v>287</v>
      </c>
      <c r="H732" s="721">
        <v>0</v>
      </c>
      <c r="I732" s="745"/>
      <c r="J732" s="723"/>
      <c r="K732" s="720">
        <v>287</v>
      </c>
      <c r="L732" s="721">
        <v>0</v>
      </c>
      <c r="M732" s="746"/>
      <c r="N732" s="725">
        <v>0</v>
      </c>
      <c r="O732" s="726" t="s">
        <v>301</v>
      </c>
    </row>
    <row r="733" spans="1:15" x14ac:dyDescent="0.25">
      <c r="A733" s="701"/>
      <c r="B733" s="747" t="s">
        <v>661</v>
      </c>
      <c r="C733" s="716"/>
      <c r="D733" s="717"/>
      <c r="E733" s="718"/>
      <c r="F733" s="719"/>
      <c r="G733" s="720">
        <v>287</v>
      </c>
      <c r="H733" s="721">
        <v>0</v>
      </c>
      <c r="I733" s="722"/>
      <c r="J733" s="723"/>
      <c r="K733" s="720">
        <v>287</v>
      </c>
      <c r="L733" s="721">
        <v>0</v>
      </c>
      <c r="M733" s="722"/>
      <c r="N733" s="725">
        <v>0</v>
      </c>
      <c r="O733" s="726" t="s">
        <v>301</v>
      </c>
    </row>
    <row r="734" spans="1:15" x14ac:dyDescent="0.25">
      <c r="A734" s="701"/>
      <c r="B734" s="747" t="s">
        <v>662</v>
      </c>
      <c r="C734" s="716"/>
      <c r="D734" s="717" t="s">
        <v>652</v>
      </c>
      <c r="E734" s="718"/>
      <c r="F734" s="748">
        <v>8.8919999999999999E-2</v>
      </c>
      <c r="G734" s="749">
        <v>24.796800000000019</v>
      </c>
      <c r="H734" s="721">
        <v>2.2049314560000015</v>
      </c>
      <c r="I734" s="722"/>
      <c r="J734" s="750">
        <v>8.8919999999999999E-2</v>
      </c>
      <c r="K734" s="749">
        <v>26.317899999999952</v>
      </c>
      <c r="L734" s="721">
        <v>2.3401876679999956</v>
      </c>
      <c r="M734" s="722"/>
      <c r="N734" s="725">
        <v>0.13525621199999405</v>
      </c>
      <c r="O734" s="726">
        <v>6.1342592592589854E-2</v>
      </c>
    </row>
    <row r="735" spans="1:15" x14ac:dyDescent="0.25">
      <c r="A735" s="701"/>
      <c r="B735" s="747" t="s">
        <v>663</v>
      </c>
      <c r="C735" s="716"/>
      <c r="D735" s="717" t="s">
        <v>649</v>
      </c>
      <c r="E735" s="718"/>
      <c r="F735" s="748">
        <v>0.79</v>
      </c>
      <c r="G735" s="720">
        <v>1</v>
      </c>
      <c r="H735" s="721">
        <v>0.79</v>
      </c>
      <c r="I735" s="722"/>
      <c r="J735" s="748">
        <v>0.79</v>
      </c>
      <c r="K735" s="720">
        <v>1</v>
      </c>
      <c r="L735" s="721">
        <v>0.79</v>
      </c>
      <c r="M735" s="722"/>
      <c r="N735" s="725">
        <v>0</v>
      </c>
      <c r="O735" s="726"/>
    </row>
    <row r="736" spans="1:15" ht="25.5" x14ac:dyDescent="0.25">
      <c r="A736" s="701"/>
      <c r="B736" s="751" t="s">
        <v>664</v>
      </c>
      <c r="C736" s="752"/>
      <c r="D736" s="752"/>
      <c r="E736" s="752"/>
      <c r="F736" s="753"/>
      <c r="G736" s="754"/>
      <c r="H736" s="755">
        <v>76.319431456000004</v>
      </c>
      <c r="I736" s="739"/>
      <c r="J736" s="754"/>
      <c r="K736" s="756"/>
      <c r="L736" s="755">
        <v>78.253587668000009</v>
      </c>
      <c r="M736" s="739"/>
      <c r="N736" s="742">
        <v>1.9341562120000049</v>
      </c>
      <c r="O736" s="743">
        <v>2.5342906453844492E-2</v>
      </c>
    </row>
    <row r="737" spans="1:15" x14ac:dyDescent="0.25">
      <c r="A737" s="701"/>
      <c r="B737" s="722" t="s">
        <v>665</v>
      </c>
      <c r="C737" s="722"/>
      <c r="D737" s="729" t="s">
        <v>652</v>
      </c>
      <c r="E737" s="757"/>
      <c r="F737" s="723">
        <v>7.0000000000000001E-3</v>
      </c>
      <c r="G737" s="758">
        <v>311.79680000000002</v>
      </c>
      <c r="H737" s="721">
        <v>2.1825776000000001</v>
      </c>
      <c r="I737" s="722"/>
      <c r="J737" s="723">
        <v>7.1999999999999998E-3</v>
      </c>
      <c r="K737" s="759">
        <v>313.31789999999995</v>
      </c>
      <c r="L737" s="721">
        <v>2.2558888799999997</v>
      </c>
      <c r="M737" s="722"/>
      <c r="N737" s="725">
        <v>7.3311279999999535E-2</v>
      </c>
      <c r="O737" s="726">
        <v>3.3589312013464961E-2</v>
      </c>
    </row>
    <row r="738" spans="1:15" ht="30" x14ac:dyDescent="0.25">
      <c r="A738" s="701"/>
      <c r="B738" s="760" t="s">
        <v>666</v>
      </c>
      <c r="C738" s="722"/>
      <c r="D738" s="729" t="s">
        <v>652</v>
      </c>
      <c r="E738" s="757"/>
      <c r="F738" s="723">
        <v>5.1000000000000004E-3</v>
      </c>
      <c r="G738" s="758">
        <v>311.79680000000002</v>
      </c>
      <c r="H738" s="721">
        <v>1.5901636800000003</v>
      </c>
      <c r="I738" s="722"/>
      <c r="J738" s="723">
        <v>5.1999999999999998E-3</v>
      </c>
      <c r="K738" s="759">
        <v>313.31789999999995</v>
      </c>
      <c r="L738" s="721">
        <v>1.6292530799999996</v>
      </c>
      <c r="M738" s="722"/>
      <c r="N738" s="725">
        <v>3.9089399999999275E-2</v>
      </c>
      <c r="O738" s="726">
        <v>2.4581997747552167E-2</v>
      </c>
    </row>
    <row r="739" spans="1:15" ht="25.5" x14ac:dyDescent="0.25">
      <c r="A739" s="701"/>
      <c r="B739" s="751" t="s">
        <v>667</v>
      </c>
      <c r="C739" s="734"/>
      <c r="D739" s="734"/>
      <c r="E739" s="734"/>
      <c r="F739" s="761"/>
      <c r="G739" s="754"/>
      <c r="H739" s="755">
        <v>80.092172736000009</v>
      </c>
      <c r="I739" s="762"/>
      <c r="J739" s="763"/>
      <c r="K739" s="764"/>
      <c r="L739" s="755">
        <v>82.138729628000007</v>
      </c>
      <c r="M739" s="762"/>
      <c r="N739" s="742">
        <v>2.0465568919999981</v>
      </c>
      <c r="O739" s="743">
        <v>2.5552520578332457E-2</v>
      </c>
    </row>
    <row r="740" spans="1:15" ht="30" x14ac:dyDescent="0.25">
      <c r="A740" s="701"/>
      <c r="B740" s="728" t="s">
        <v>668</v>
      </c>
      <c r="C740" s="716"/>
      <c r="D740" s="729" t="s">
        <v>652</v>
      </c>
      <c r="E740" s="718"/>
      <c r="F740" s="765">
        <v>4.4000000000000003E-3</v>
      </c>
      <c r="G740" s="758">
        <v>311.79680000000002</v>
      </c>
      <c r="H740" s="766">
        <v>1.3719059200000001</v>
      </c>
      <c r="I740" s="722"/>
      <c r="J740" s="765">
        <v>4.4000000000000003E-3</v>
      </c>
      <c r="K740" s="759">
        <v>313.31789999999995</v>
      </c>
      <c r="L740" s="766">
        <v>1.3785987599999998</v>
      </c>
      <c r="M740" s="722"/>
      <c r="N740" s="725">
        <v>6.6928399999997001E-3</v>
      </c>
      <c r="O740" s="767">
        <v>4.8784977908687063E-3</v>
      </c>
    </row>
    <row r="741" spans="1:15" ht="30" x14ac:dyDescent="0.25">
      <c r="A741" s="701"/>
      <c r="B741" s="728" t="s">
        <v>669</v>
      </c>
      <c r="C741" s="716"/>
      <c r="D741" s="729" t="s">
        <v>652</v>
      </c>
      <c r="E741" s="718"/>
      <c r="F741" s="765">
        <v>1.2999999999999999E-3</v>
      </c>
      <c r="G741" s="758">
        <v>311.79680000000002</v>
      </c>
      <c r="H741" s="766">
        <v>0.40533584</v>
      </c>
      <c r="I741" s="722"/>
      <c r="J741" s="765">
        <v>1.2999999999999999E-3</v>
      </c>
      <c r="K741" s="759">
        <v>313.31789999999995</v>
      </c>
      <c r="L741" s="766">
        <v>0.40731326999999989</v>
      </c>
      <c r="M741" s="722"/>
      <c r="N741" s="725">
        <v>1.9774299999998912E-3</v>
      </c>
      <c r="O741" s="767">
        <v>4.8784977908686569E-3</v>
      </c>
    </row>
    <row r="742" spans="1:15" x14ac:dyDescent="0.25">
      <c r="A742" s="701"/>
      <c r="B742" s="716" t="s">
        <v>670</v>
      </c>
      <c r="C742" s="716"/>
      <c r="D742" s="717" t="s">
        <v>649</v>
      </c>
      <c r="E742" s="718"/>
      <c r="F742" s="768">
        <v>0.25</v>
      </c>
      <c r="G742" s="720">
        <v>1</v>
      </c>
      <c r="H742" s="766">
        <v>0.25</v>
      </c>
      <c r="I742" s="722"/>
      <c r="J742" s="765">
        <v>0.25</v>
      </c>
      <c r="K742" s="724">
        <v>1</v>
      </c>
      <c r="L742" s="766">
        <v>0.25</v>
      </c>
      <c r="M742" s="722"/>
      <c r="N742" s="725">
        <v>0</v>
      </c>
      <c r="O742" s="767">
        <v>0</v>
      </c>
    </row>
    <row r="743" spans="1:15" x14ac:dyDescent="0.25">
      <c r="A743" s="701"/>
      <c r="B743" s="716" t="s">
        <v>671</v>
      </c>
      <c r="C743" s="716"/>
      <c r="D743" s="717" t="s">
        <v>652</v>
      </c>
      <c r="E743" s="718"/>
      <c r="F743" s="768">
        <v>2E-3</v>
      </c>
      <c r="G743" s="769">
        <v>287</v>
      </c>
      <c r="H743" s="766">
        <v>0.57400000000000007</v>
      </c>
      <c r="I743" s="722"/>
      <c r="J743" s="765">
        <v>2E-3</v>
      </c>
      <c r="K743" s="770">
        <v>287</v>
      </c>
      <c r="L743" s="766">
        <v>0.57400000000000007</v>
      </c>
      <c r="M743" s="722"/>
      <c r="N743" s="725">
        <v>0</v>
      </c>
      <c r="O743" s="767">
        <v>0</v>
      </c>
    </row>
    <row r="744" spans="1:15" x14ac:dyDescent="0.25">
      <c r="A744" s="701"/>
      <c r="B744" s="747" t="s">
        <v>672</v>
      </c>
      <c r="C744" s="716"/>
      <c r="D744" s="717" t="s">
        <v>652</v>
      </c>
      <c r="E744" s="718"/>
      <c r="F744" s="771">
        <v>7.1999999999999995E-2</v>
      </c>
      <c r="G744" s="772">
        <v>183.68</v>
      </c>
      <c r="H744" s="766">
        <v>13.224959999999999</v>
      </c>
      <c r="I744" s="722"/>
      <c r="J744" s="768">
        <v>7.1999999999999995E-2</v>
      </c>
      <c r="K744" s="772">
        <v>183.68</v>
      </c>
      <c r="L744" s="766">
        <v>13.224959999999999</v>
      </c>
      <c r="M744" s="722"/>
      <c r="N744" s="725">
        <v>0</v>
      </c>
      <c r="O744" s="767">
        <v>0</v>
      </c>
    </row>
    <row r="745" spans="1:15" x14ac:dyDescent="0.25">
      <c r="A745" s="701"/>
      <c r="B745" s="747" t="s">
        <v>673</v>
      </c>
      <c r="C745" s="716"/>
      <c r="D745" s="717" t="s">
        <v>652</v>
      </c>
      <c r="E745" s="718"/>
      <c r="F745" s="771">
        <v>0.109</v>
      </c>
      <c r="G745" s="772">
        <v>51.66</v>
      </c>
      <c r="H745" s="766">
        <v>5.6309399999999998</v>
      </c>
      <c r="I745" s="722"/>
      <c r="J745" s="768">
        <v>0.109</v>
      </c>
      <c r="K745" s="772">
        <v>51.66</v>
      </c>
      <c r="L745" s="766">
        <v>5.6309399999999998</v>
      </c>
      <c r="M745" s="722"/>
      <c r="N745" s="725">
        <v>0</v>
      </c>
      <c r="O745" s="767">
        <v>0</v>
      </c>
    </row>
    <row r="746" spans="1:15" x14ac:dyDescent="0.25">
      <c r="A746" s="701"/>
      <c r="B746" s="706" t="s">
        <v>674</v>
      </c>
      <c r="C746" s="716"/>
      <c r="D746" s="717" t="s">
        <v>652</v>
      </c>
      <c r="E746" s="718"/>
      <c r="F746" s="771">
        <v>0.129</v>
      </c>
      <c r="G746" s="772">
        <v>51.66</v>
      </c>
      <c r="H746" s="766">
        <v>6.6641399999999997</v>
      </c>
      <c r="I746" s="722"/>
      <c r="J746" s="768">
        <v>0.129</v>
      </c>
      <c r="K746" s="772">
        <v>51.66</v>
      </c>
      <c r="L746" s="766">
        <v>6.6641399999999997</v>
      </c>
      <c r="M746" s="722"/>
      <c r="N746" s="725">
        <v>0</v>
      </c>
      <c r="O746" s="767">
        <v>0</v>
      </c>
    </row>
    <row r="747" spans="1:15" x14ac:dyDescent="0.25">
      <c r="A747" s="479"/>
      <c r="B747" s="773" t="s">
        <v>675</v>
      </c>
      <c r="C747" s="774"/>
      <c r="D747" s="775" t="s">
        <v>652</v>
      </c>
      <c r="E747" s="776"/>
      <c r="F747" s="771">
        <v>8.3000000000000004E-2</v>
      </c>
      <c r="G747" s="777">
        <v>287</v>
      </c>
      <c r="H747" s="766">
        <v>23.821000000000002</v>
      </c>
      <c r="I747" s="778"/>
      <c r="J747" s="768">
        <v>8.3000000000000004E-2</v>
      </c>
      <c r="K747" s="777">
        <v>287</v>
      </c>
      <c r="L747" s="766">
        <v>23.821000000000002</v>
      </c>
      <c r="M747" s="778"/>
      <c r="N747" s="779">
        <v>0</v>
      </c>
      <c r="O747" s="767">
        <v>0</v>
      </c>
    </row>
    <row r="748" spans="1:15" ht="15.75" thickBot="1" x14ac:dyDescent="0.3">
      <c r="A748" s="479"/>
      <c r="B748" s="773" t="s">
        <v>676</v>
      </c>
      <c r="C748" s="774"/>
      <c r="D748" s="775" t="s">
        <v>652</v>
      </c>
      <c r="E748" s="776"/>
      <c r="F748" s="771">
        <v>9.7000000000000003E-2</v>
      </c>
      <c r="G748" s="777">
        <v>0</v>
      </c>
      <c r="H748" s="766">
        <v>0</v>
      </c>
      <c r="I748" s="778"/>
      <c r="J748" s="768">
        <v>9.7000000000000003E-2</v>
      </c>
      <c r="K748" s="777">
        <v>0</v>
      </c>
      <c r="L748" s="766">
        <v>0</v>
      </c>
      <c r="M748" s="778"/>
      <c r="N748" s="779">
        <v>0</v>
      </c>
      <c r="O748" s="767" t="s">
        <v>301</v>
      </c>
    </row>
    <row r="749" spans="1:15" ht="15.75" thickBot="1" x14ac:dyDescent="0.3">
      <c r="A749" s="701"/>
      <c r="B749" s="780"/>
      <c r="C749" s="781"/>
      <c r="D749" s="782"/>
      <c r="E749" s="781"/>
      <c r="F749" s="783"/>
      <c r="G749" s="784"/>
      <c r="H749" s="785"/>
      <c r="I749" s="786"/>
      <c r="J749" s="783"/>
      <c r="K749" s="787"/>
      <c r="L749" s="785"/>
      <c r="M749" s="786"/>
      <c r="N749" s="788"/>
      <c r="O749" s="789"/>
    </row>
    <row r="750" spans="1:15" x14ac:dyDescent="0.25">
      <c r="A750" s="701"/>
      <c r="B750" s="790" t="s">
        <v>677</v>
      </c>
      <c r="C750" s="716"/>
      <c r="D750" s="716"/>
      <c r="E750" s="716"/>
      <c r="F750" s="791"/>
      <c r="G750" s="792"/>
      <c r="H750" s="793">
        <v>108.21345449600001</v>
      </c>
      <c r="I750" s="794"/>
      <c r="J750" s="795"/>
      <c r="K750" s="795"/>
      <c r="L750" s="796">
        <v>110.26868165800001</v>
      </c>
      <c r="M750" s="797"/>
      <c r="N750" s="798">
        <v>2.0552271619999942</v>
      </c>
      <c r="O750" s="799">
        <v>1.8992344081169347E-2</v>
      </c>
    </row>
    <row r="751" spans="1:15" x14ac:dyDescent="0.25">
      <c r="A751" s="701"/>
      <c r="B751" s="800" t="s">
        <v>678</v>
      </c>
      <c r="C751" s="716"/>
      <c r="D751" s="716"/>
      <c r="E751" s="716"/>
      <c r="F751" s="801">
        <v>0.13</v>
      </c>
      <c r="G751" s="802"/>
      <c r="H751" s="803">
        <v>14.067749084480003</v>
      </c>
      <c r="I751" s="804"/>
      <c r="J751" s="805">
        <v>0.13</v>
      </c>
      <c r="K751" s="804"/>
      <c r="L751" s="806">
        <v>14.334928615540001</v>
      </c>
      <c r="M751" s="807"/>
      <c r="N751" s="808">
        <v>0.26717953105999825</v>
      </c>
      <c r="O751" s="809">
        <v>1.8992344081169274E-2</v>
      </c>
    </row>
    <row r="752" spans="1:15" x14ac:dyDescent="0.25">
      <c r="A752" s="701"/>
      <c r="B752" s="810" t="s">
        <v>679</v>
      </c>
      <c r="C752" s="716"/>
      <c r="D752" s="716"/>
      <c r="E752" s="716"/>
      <c r="F752" s="811"/>
      <c r="G752" s="802"/>
      <c r="H752" s="803">
        <v>122.28120358048001</v>
      </c>
      <c r="I752" s="804"/>
      <c r="J752" s="804"/>
      <c r="K752" s="804"/>
      <c r="L752" s="806">
        <v>124.60361027354</v>
      </c>
      <c r="M752" s="807"/>
      <c r="N752" s="808">
        <v>2.3224066930599889</v>
      </c>
      <c r="O752" s="809">
        <v>1.8992344081169309E-2</v>
      </c>
    </row>
    <row r="753" spans="1:15" x14ac:dyDescent="0.25">
      <c r="A753" s="701"/>
      <c r="B753" s="1330" t="s">
        <v>680</v>
      </c>
      <c r="C753" s="1330"/>
      <c r="D753" s="1330"/>
      <c r="E753" s="716"/>
      <c r="F753" s="811"/>
      <c r="G753" s="802"/>
      <c r="H753" s="812">
        <v>-12.23</v>
      </c>
      <c r="I753" s="804"/>
      <c r="J753" s="804"/>
      <c r="K753" s="804"/>
      <c r="L753" s="813">
        <v>-12.46</v>
      </c>
      <c r="M753" s="807"/>
      <c r="N753" s="814">
        <v>-0.23000000000000043</v>
      </c>
      <c r="O753" s="815">
        <v>1.8806214227309929E-2</v>
      </c>
    </row>
    <row r="754" spans="1:15" ht="15.75" thickBot="1" x14ac:dyDescent="0.3">
      <c r="A754" s="701"/>
      <c r="B754" s="1331" t="s">
        <v>681</v>
      </c>
      <c r="C754" s="1331"/>
      <c r="D754" s="1331"/>
      <c r="E754" s="816"/>
      <c r="F754" s="817"/>
      <c r="G754" s="818"/>
      <c r="H754" s="819">
        <v>110.05120358048001</v>
      </c>
      <c r="I754" s="820"/>
      <c r="J754" s="820"/>
      <c r="K754" s="820"/>
      <c r="L754" s="821">
        <v>112.14361027353999</v>
      </c>
      <c r="M754" s="822"/>
      <c r="N754" s="823">
        <v>2.0924066930599849</v>
      </c>
      <c r="O754" s="824">
        <v>1.9013028708312275E-2</v>
      </c>
    </row>
    <row r="755" spans="1:15" ht="15.75" thickBot="1" x14ac:dyDescent="0.3">
      <c r="A755" s="479"/>
      <c r="B755" s="825"/>
      <c r="C755" s="826"/>
      <c r="D755" s="827"/>
      <c r="E755" s="826"/>
      <c r="F755" s="783"/>
      <c r="G755" s="828"/>
      <c r="H755" s="785"/>
      <c r="I755" s="829"/>
      <c r="J755" s="783"/>
      <c r="K755" s="830"/>
      <c r="L755" s="785"/>
      <c r="M755" s="829"/>
      <c r="N755" s="831"/>
      <c r="O755" s="789"/>
    </row>
    <row r="756" spans="1:15" x14ac:dyDescent="0.25">
      <c r="A756" s="479"/>
      <c r="B756" s="832" t="s">
        <v>682</v>
      </c>
      <c r="C756" s="774"/>
      <c r="D756" s="774"/>
      <c r="E756" s="774"/>
      <c r="F756" s="833"/>
      <c r="G756" s="834"/>
      <c r="H756" s="835">
        <v>106.51441449600001</v>
      </c>
      <c r="I756" s="836"/>
      <c r="J756" s="837"/>
      <c r="K756" s="837"/>
      <c r="L756" s="838">
        <v>108.56964165800001</v>
      </c>
      <c r="M756" s="839"/>
      <c r="N756" s="840">
        <v>2.0552271619999942</v>
      </c>
      <c r="O756" s="799">
        <v>1.9295296056640064E-2</v>
      </c>
    </row>
    <row r="757" spans="1:15" x14ac:dyDescent="0.25">
      <c r="A757" s="479"/>
      <c r="B757" s="841" t="s">
        <v>678</v>
      </c>
      <c r="C757" s="774"/>
      <c r="D757" s="774"/>
      <c r="E757" s="774"/>
      <c r="F757" s="842">
        <v>0.13</v>
      </c>
      <c r="G757" s="834"/>
      <c r="H757" s="843">
        <v>13.846873884480003</v>
      </c>
      <c r="I757" s="844"/>
      <c r="J757" s="845">
        <v>0.13</v>
      </c>
      <c r="K757" s="846"/>
      <c r="L757" s="847">
        <v>14.114053415540001</v>
      </c>
      <c r="M757" s="848"/>
      <c r="N757" s="849">
        <v>0.26717953105999825</v>
      </c>
      <c r="O757" s="809">
        <v>1.9295296056639991E-2</v>
      </c>
    </row>
    <row r="758" spans="1:15" x14ac:dyDescent="0.25">
      <c r="A758" s="479"/>
      <c r="B758" s="850" t="s">
        <v>679</v>
      </c>
      <c r="C758" s="774"/>
      <c r="D758" s="774"/>
      <c r="E758" s="774"/>
      <c r="F758" s="851"/>
      <c r="G758" s="852"/>
      <c r="H758" s="843">
        <v>120.36128838048002</v>
      </c>
      <c r="I758" s="844"/>
      <c r="J758" s="844"/>
      <c r="K758" s="844"/>
      <c r="L758" s="847">
        <v>122.68369507354001</v>
      </c>
      <c r="M758" s="848"/>
      <c r="N758" s="849">
        <v>2.3224066930599889</v>
      </c>
      <c r="O758" s="809">
        <v>1.9295296056640026E-2</v>
      </c>
    </row>
    <row r="759" spans="1:15" x14ac:dyDescent="0.25">
      <c r="A759" s="479"/>
      <c r="B759" s="1332" t="s">
        <v>680</v>
      </c>
      <c r="C759" s="1332"/>
      <c r="D759" s="1332"/>
      <c r="E759" s="774"/>
      <c r="F759" s="851"/>
      <c r="G759" s="852"/>
      <c r="H759" s="853">
        <v>-12.04</v>
      </c>
      <c r="I759" s="844"/>
      <c r="J759" s="844"/>
      <c r="K759" s="844"/>
      <c r="L759" s="854">
        <v>-12.27</v>
      </c>
      <c r="M759" s="848"/>
      <c r="N759" s="855">
        <v>-0.23000000000000043</v>
      </c>
      <c r="O759" s="815">
        <v>1.910299003322263E-2</v>
      </c>
    </row>
    <row r="760" spans="1:15" ht="15.75" thickBot="1" x14ac:dyDescent="0.3">
      <c r="A760" s="479"/>
      <c r="B760" s="1339" t="s">
        <v>683</v>
      </c>
      <c r="C760" s="1339"/>
      <c r="D760" s="1339"/>
      <c r="E760" s="856"/>
      <c r="F760" s="857"/>
      <c r="G760" s="858"/>
      <c r="H760" s="859">
        <v>108.32128838048001</v>
      </c>
      <c r="I760" s="860"/>
      <c r="J760" s="860"/>
      <c r="K760" s="860"/>
      <c r="L760" s="861">
        <v>110.41369507354001</v>
      </c>
      <c r="M760" s="862"/>
      <c r="N760" s="863">
        <v>2.0924066930599992</v>
      </c>
      <c r="O760" s="864">
        <v>1.9316671028786068E-2</v>
      </c>
    </row>
    <row r="761" spans="1:15" ht="15.75" thickBot="1" x14ac:dyDescent="0.3">
      <c r="A761" s="479"/>
      <c r="B761" s="825"/>
      <c r="C761" s="826"/>
      <c r="D761" s="827"/>
      <c r="E761" s="826"/>
      <c r="F761" s="865"/>
      <c r="G761" s="866"/>
      <c r="H761" s="867"/>
      <c r="I761" s="868"/>
      <c r="J761" s="865"/>
      <c r="K761" s="828"/>
      <c r="L761" s="869"/>
      <c r="M761" s="829"/>
      <c r="N761" s="870"/>
      <c r="O761" s="789"/>
    </row>
    <row r="762" spans="1:15" x14ac:dyDescent="0.25">
      <c r="A762" s="701"/>
      <c r="B762" s="701"/>
      <c r="C762" s="701"/>
      <c r="D762" s="701"/>
      <c r="E762" s="701"/>
      <c r="F762" s="701"/>
      <c r="G762" s="701"/>
      <c r="H762" s="701"/>
      <c r="I762" s="701"/>
      <c r="J762" s="701"/>
      <c r="K762" s="701"/>
      <c r="L762" s="871"/>
      <c r="M762" s="701"/>
      <c r="N762" s="701"/>
      <c r="O762" s="701"/>
    </row>
    <row r="763" spans="1:15" x14ac:dyDescent="0.25">
      <c r="A763" s="701"/>
      <c r="B763" s="707" t="s">
        <v>684</v>
      </c>
      <c r="C763" s="701"/>
      <c r="D763" s="701"/>
      <c r="E763" s="701"/>
      <c r="F763" s="872">
        <v>8.6400000000000005E-2</v>
      </c>
      <c r="G763" s="701"/>
      <c r="H763" s="701"/>
      <c r="I763" s="701"/>
      <c r="J763" s="872">
        <v>9.1700000000000004E-2</v>
      </c>
      <c r="K763" s="701"/>
      <c r="L763" s="701"/>
      <c r="M763" s="701"/>
      <c r="N763" s="701"/>
      <c r="O763" s="701"/>
    </row>
    <row r="766" spans="1:15" ht="15.75" x14ac:dyDescent="0.25">
      <c r="A766" s="701"/>
      <c r="B766" s="702" t="s">
        <v>634</v>
      </c>
      <c r="C766" s="701"/>
      <c r="D766" s="1335" t="s">
        <v>691</v>
      </c>
      <c r="E766" s="1335"/>
      <c r="F766" s="1335"/>
      <c r="G766" s="1335"/>
      <c r="H766" s="1335"/>
      <c r="I766" s="1335"/>
      <c r="J766" s="1335"/>
      <c r="K766" s="1335"/>
      <c r="L766" s="1335"/>
      <c r="M766" s="1335"/>
      <c r="N766" s="1335"/>
      <c r="O766" s="1335"/>
    </row>
    <row r="767" spans="1:15" ht="15.75" x14ac:dyDescent="0.25">
      <c r="A767" s="701"/>
      <c r="B767" s="703"/>
      <c r="C767" s="701"/>
      <c r="D767" s="704"/>
      <c r="E767" s="704"/>
      <c r="F767" s="704"/>
      <c r="G767" s="704"/>
      <c r="H767" s="704"/>
      <c r="I767" s="704"/>
      <c r="J767" s="704"/>
      <c r="K767" s="704"/>
      <c r="L767" s="704"/>
      <c r="M767" s="704"/>
      <c r="N767" s="704"/>
      <c r="O767" s="704"/>
    </row>
    <row r="768" spans="1:15" ht="15.75" x14ac:dyDescent="0.25">
      <c r="A768" s="701"/>
      <c r="B768" s="702" t="s">
        <v>636</v>
      </c>
      <c r="C768" s="701"/>
      <c r="D768" s="705" t="s">
        <v>637</v>
      </c>
      <c r="E768" s="704"/>
      <c r="F768" s="704"/>
      <c r="G768" s="704"/>
      <c r="H768" s="704"/>
      <c r="I768" s="704"/>
      <c r="J768" s="704"/>
      <c r="K768" s="704"/>
      <c r="L768" s="704"/>
      <c r="M768" s="704"/>
      <c r="N768" s="704"/>
      <c r="O768" s="704"/>
    </row>
    <row r="769" spans="1:15" ht="15.75" x14ac:dyDescent="0.25">
      <c r="A769" s="701"/>
      <c r="B769" s="703"/>
      <c r="C769" s="701"/>
      <c r="D769" s="704"/>
      <c r="E769" s="704"/>
      <c r="F769" s="704"/>
      <c r="G769" s="704"/>
      <c r="H769" s="704"/>
      <c r="I769" s="704"/>
      <c r="J769" s="704"/>
      <c r="K769" s="704"/>
      <c r="L769" s="704"/>
      <c r="M769" s="704"/>
      <c r="N769" s="704"/>
      <c r="O769" s="704"/>
    </row>
    <row r="770" spans="1:15" x14ac:dyDescent="0.25">
      <c r="A770" s="701"/>
      <c r="B770" s="706"/>
      <c r="C770" s="701"/>
      <c r="D770" s="707" t="s">
        <v>638</v>
      </c>
      <c r="E770" s="707"/>
      <c r="F770" s="708">
        <v>1000</v>
      </c>
      <c r="G770" s="707" t="s">
        <v>639</v>
      </c>
      <c r="H770" s="701"/>
      <c r="I770" s="701"/>
      <c r="J770" s="701"/>
      <c r="K770" s="701"/>
      <c r="L770" s="701"/>
      <c r="M770" s="701"/>
      <c r="N770" s="701"/>
      <c r="O770" s="701"/>
    </row>
    <row r="771" spans="1:15" x14ac:dyDescent="0.25">
      <c r="A771" s="701"/>
      <c r="B771" s="706"/>
      <c r="C771" s="701"/>
      <c r="D771" s="701"/>
      <c r="E771" s="701"/>
      <c r="F771" s="701"/>
      <c r="G771" s="701"/>
      <c r="H771" s="701"/>
      <c r="I771" s="701"/>
      <c r="J771" s="701"/>
      <c r="K771" s="701"/>
      <c r="L771" s="701"/>
      <c r="M771" s="701"/>
      <c r="N771" s="701"/>
      <c r="O771" s="701"/>
    </row>
    <row r="772" spans="1:15" x14ac:dyDescent="0.25">
      <c r="A772" s="701"/>
      <c r="B772" s="706"/>
      <c r="C772" s="701"/>
      <c r="D772" s="709"/>
      <c r="E772" s="709"/>
      <c r="F772" s="1336" t="s">
        <v>640</v>
      </c>
      <c r="G772" s="1337"/>
      <c r="H772" s="1338"/>
      <c r="I772" s="701"/>
      <c r="J772" s="1336" t="s">
        <v>641</v>
      </c>
      <c r="K772" s="1337"/>
      <c r="L772" s="1338"/>
      <c r="M772" s="701"/>
      <c r="N772" s="1336" t="s">
        <v>642</v>
      </c>
      <c r="O772" s="1338"/>
    </row>
    <row r="773" spans="1:15" x14ac:dyDescent="0.25">
      <c r="A773" s="701"/>
      <c r="B773" s="706"/>
      <c r="C773" s="701"/>
      <c r="D773" s="1324" t="s">
        <v>643</v>
      </c>
      <c r="E773" s="710"/>
      <c r="F773" s="711" t="s">
        <v>644</v>
      </c>
      <c r="G773" s="711" t="s">
        <v>645</v>
      </c>
      <c r="H773" s="712" t="s">
        <v>646</v>
      </c>
      <c r="I773" s="701"/>
      <c r="J773" s="711" t="s">
        <v>644</v>
      </c>
      <c r="K773" s="713" t="s">
        <v>645</v>
      </c>
      <c r="L773" s="712" t="s">
        <v>646</v>
      </c>
      <c r="M773" s="701"/>
      <c r="N773" s="1326" t="s">
        <v>647</v>
      </c>
      <c r="O773" s="1328" t="s">
        <v>648</v>
      </c>
    </row>
    <row r="774" spans="1:15" x14ac:dyDescent="0.25">
      <c r="A774" s="701"/>
      <c r="B774" s="706"/>
      <c r="C774" s="701"/>
      <c r="D774" s="1325"/>
      <c r="E774" s="710"/>
      <c r="F774" s="714" t="s">
        <v>456</v>
      </c>
      <c r="G774" s="714"/>
      <c r="H774" s="715" t="s">
        <v>456</v>
      </c>
      <c r="I774" s="701"/>
      <c r="J774" s="714" t="s">
        <v>456</v>
      </c>
      <c r="K774" s="715"/>
      <c r="L774" s="715" t="s">
        <v>456</v>
      </c>
      <c r="M774" s="701"/>
      <c r="N774" s="1327"/>
      <c r="O774" s="1329"/>
    </row>
    <row r="775" spans="1:15" x14ac:dyDescent="0.25">
      <c r="A775" s="701"/>
      <c r="B775" s="716" t="s">
        <v>622</v>
      </c>
      <c r="C775" s="716"/>
      <c r="D775" s="717" t="s">
        <v>649</v>
      </c>
      <c r="E775" s="718"/>
      <c r="F775" s="719">
        <v>26.75</v>
      </c>
      <c r="G775" s="720">
        <v>1</v>
      </c>
      <c r="H775" s="721">
        <v>26.75</v>
      </c>
      <c r="I775" s="722"/>
      <c r="J775" s="723">
        <v>26.75</v>
      </c>
      <c r="K775" s="724">
        <v>1</v>
      </c>
      <c r="L775" s="721">
        <v>26.75</v>
      </c>
      <c r="M775" s="722"/>
      <c r="N775" s="725">
        <v>0</v>
      </c>
      <c r="O775" s="726">
        <v>0</v>
      </c>
    </row>
    <row r="776" spans="1:15" x14ac:dyDescent="0.25">
      <c r="A776" s="701"/>
      <c r="B776" s="716" t="s">
        <v>650</v>
      </c>
      <c r="C776" s="716"/>
      <c r="D776" s="717"/>
      <c r="E776" s="718"/>
      <c r="F776" s="719"/>
      <c r="G776" s="720">
        <v>1</v>
      </c>
      <c r="H776" s="721">
        <v>0</v>
      </c>
      <c r="I776" s="722"/>
      <c r="J776" s="723"/>
      <c r="K776" s="724">
        <v>1</v>
      </c>
      <c r="L776" s="721">
        <v>0</v>
      </c>
      <c r="M776" s="722"/>
      <c r="N776" s="725">
        <v>0</v>
      </c>
      <c r="O776" s="726" t="s">
        <v>301</v>
      </c>
    </row>
    <row r="777" spans="1:15" ht="45" x14ac:dyDescent="0.25">
      <c r="A777" s="701"/>
      <c r="B777" s="730" t="s">
        <v>692</v>
      </c>
      <c r="C777" s="716"/>
      <c r="D777" s="729" t="s">
        <v>649</v>
      </c>
      <c r="E777" s="718"/>
      <c r="F777" s="723">
        <v>3.57</v>
      </c>
      <c r="G777" s="720">
        <v>1</v>
      </c>
      <c r="H777" s="721">
        <v>3.57</v>
      </c>
      <c r="I777" s="722"/>
      <c r="J777" s="723">
        <v>3.57</v>
      </c>
      <c r="K777" s="724">
        <v>1</v>
      </c>
      <c r="L777" s="721">
        <v>3.57</v>
      </c>
      <c r="M777" s="722"/>
      <c r="N777" s="725">
        <v>0</v>
      </c>
      <c r="O777" s="726">
        <v>0</v>
      </c>
    </row>
    <row r="778" spans="1:15" ht="45" x14ac:dyDescent="0.25">
      <c r="A778" s="701"/>
      <c r="B778" s="730" t="s">
        <v>693</v>
      </c>
      <c r="C778" s="716"/>
      <c r="D778" s="729" t="s">
        <v>649</v>
      </c>
      <c r="E778" s="718"/>
      <c r="F778" s="723">
        <v>4.6900000000000004</v>
      </c>
      <c r="G778" s="720">
        <v>1</v>
      </c>
      <c r="H778" s="721">
        <v>4.6900000000000004</v>
      </c>
      <c r="I778" s="722"/>
      <c r="J778" s="723">
        <v>0</v>
      </c>
      <c r="K778" s="724">
        <v>1</v>
      </c>
      <c r="L778" s="721">
        <v>0</v>
      </c>
      <c r="M778" s="722"/>
      <c r="N778" s="725">
        <v>-4.6900000000000004</v>
      </c>
      <c r="O778" s="726">
        <v>-1</v>
      </c>
    </row>
    <row r="779" spans="1:15" ht="30" x14ac:dyDescent="0.25">
      <c r="A779" s="701"/>
      <c r="B779" s="880" t="s">
        <v>694</v>
      </c>
      <c r="C779" s="716"/>
      <c r="D779" s="729" t="s">
        <v>649</v>
      </c>
      <c r="E779" s="718"/>
      <c r="F779" s="723">
        <v>0</v>
      </c>
      <c r="G779" s="720">
        <v>1</v>
      </c>
      <c r="H779" s="721">
        <v>0</v>
      </c>
      <c r="I779" s="722"/>
      <c r="J779" s="723">
        <v>2.27</v>
      </c>
      <c r="K779" s="724">
        <v>1</v>
      </c>
      <c r="L779" s="721">
        <v>2.27</v>
      </c>
      <c r="M779" s="722"/>
      <c r="N779" s="725">
        <v>2.27</v>
      </c>
      <c r="O779" s="726" t="s">
        <v>301</v>
      </c>
    </row>
    <row r="780" spans="1:15" x14ac:dyDescent="0.25">
      <c r="A780" s="701"/>
      <c r="B780" s="727"/>
      <c r="C780" s="716"/>
      <c r="D780" s="717"/>
      <c r="E780" s="718"/>
      <c r="F780" s="719"/>
      <c r="G780" s="720">
        <v>1</v>
      </c>
      <c r="H780" s="721">
        <v>0</v>
      </c>
      <c r="I780" s="722"/>
      <c r="J780" s="723"/>
      <c r="K780" s="724">
        <v>1</v>
      </c>
      <c r="L780" s="721">
        <v>0</v>
      </c>
      <c r="M780" s="722"/>
      <c r="N780" s="725">
        <v>0</v>
      </c>
      <c r="O780" s="726" t="s">
        <v>301</v>
      </c>
    </row>
    <row r="781" spans="1:15" x14ac:dyDescent="0.25">
      <c r="A781" s="701"/>
      <c r="B781" s="716" t="s">
        <v>651</v>
      </c>
      <c r="C781" s="716"/>
      <c r="D781" s="717" t="s">
        <v>652</v>
      </c>
      <c r="E781" s="718"/>
      <c r="F781" s="719">
        <v>0.10290000000000001</v>
      </c>
      <c r="G781" s="720">
        <v>1000</v>
      </c>
      <c r="H781" s="721">
        <v>102.9</v>
      </c>
      <c r="I781" s="722"/>
      <c r="J781" s="723">
        <v>0.1323</v>
      </c>
      <c r="K781" s="720">
        <v>1000</v>
      </c>
      <c r="L781" s="721">
        <v>132.30000000000001</v>
      </c>
      <c r="M781" s="722"/>
      <c r="N781" s="725">
        <v>29.400000000000006</v>
      </c>
      <c r="O781" s="726">
        <v>0.28571428571428575</v>
      </c>
    </row>
    <row r="782" spans="1:15" x14ac:dyDescent="0.25">
      <c r="A782" s="701"/>
      <c r="B782" s="716" t="s">
        <v>653</v>
      </c>
      <c r="C782" s="716"/>
      <c r="D782" s="717"/>
      <c r="E782" s="718"/>
      <c r="F782" s="719"/>
      <c r="G782" s="720">
        <v>1000</v>
      </c>
      <c r="H782" s="721">
        <v>0</v>
      </c>
      <c r="I782" s="722"/>
      <c r="J782" s="723"/>
      <c r="K782" s="720">
        <v>1000</v>
      </c>
      <c r="L782" s="721">
        <v>0</v>
      </c>
      <c r="M782" s="722"/>
      <c r="N782" s="725">
        <v>0</v>
      </c>
      <c r="O782" s="726" t="s">
        <v>301</v>
      </c>
    </row>
    <row r="783" spans="1:15" x14ac:dyDescent="0.25">
      <c r="A783" s="701"/>
      <c r="B783" s="716" t="s">
        <v>695</v>
      </c>
      <c r="C783" s="716"/>
      <c r="D783" s="717"/>
      <c r="E783" s="718"/>
      <c r="F783" s="719"/>
      <c r="G783" s="720">
        <v>1000</v>
      </c>
      <c r="H783" s="721">
        <v>0</v>
      </c>
      <c r="I783" s="722"/>
      <c r="J783" s="723"/>
      <c r="K783" s="720">
        <v>1000</v>
      </c>
      <c r="L783" s="721">
        <v>0</v>
      </c>
      <c r="M783" s="722"/>
      <c r="N783" s="725">
        <v>0</v>
      </c>
      <c r="O783" s="726" t="s">
        <v>301</v>
      </c>
    </row>
    <row r="784" spans="1:15" ht="30" x14ac:dyDescent="0.25">
      <c r="A784" s="701"/>
      <c r="B784" s="730" t="s">
        <v>655</v>
      </c>
      <c r="C784" s="716"/>
      <c r="D784" s="729" t="s">
        <v>652</v>
      </c>
      <c r="E784" s="718"/>
      <c r="F784" s="723">
        <v>5.0000000000000001E-4</v>
      </c>
      <c r="G784" s="720">
        <v>1000</v>
      </c>
      <c r="H784" s="721">
        <v>0.5</v>
      </c>
      <c r="I784" s="722"/>
      <c r="J784" s="723">
        <v>0</v>
      </c>
      <c r="K784" s="720">
        <v>1000</v>
      </c>
      <c r="L784" s="721">
        <v>0</v>
      </c>
      <c r="M784" s="722"/>
      <c r="N784" s="725">
        <v>-0.5</v>
      </c>
      <c r="O784" s="726">
        <v>-1</v>
      </c>
    </row>
    <row r="785" spans="1:15" ht="30" x14ac:dyDescent="0.25">
      <c r="A785" s="701"/>
      <c r="B785" s="730" t="s">
        <v>656</v>
      </c>
      <c r="C785" s="716"/>
      <c r="D785" s="729" t="s">
        <v>652</v>
      </c>
      <c r="E785" s="718"/>
      <c r="F785" s="723">
        <v>-5.9999999999999995E-4</v>
      </c>
      <c r="G785" s="720">
        <v>1000</v>
      </c>
      <c r="H785" s="721">
        <v>-0.6</v>
      </c>
      <c r="I785" s="722"/>
      <c r="J785" s="723">
        <v>0</v>
      </c>
      <c r="K785" s="720">
        <v>1000</v>
      </c>
      <c r="L785" s="721">
        <v>0</v>
      </c>
      <c r="M785" s="722"/>
      <c r="N785" s="725">
        <v>0.6</v>
      </c>
      <c r="O785" s="726">
        <v>-1</v>
      </c>
    </row>
    <row r="786" spans="1:15" ht="30" x14ac:dyDescent="0.25">
      <c r="A786" s="701"/>
      <c r="B786" s="730" t="s">
        <v>696</v>
      </c>
      <c r="C786" s="716"/>
      <c r="D786" s="729" t="s">
        <v>652</v>
      </c>
      <c r="E786" s="718"/>
      <c r="F786" s="723">
        <v>3.0700000000000002E-2</v>
      </c>
      <c r="G786" s="720">
        <v>1000</v>
      </c>
      <c r="H786" s="721">
        <v>30.700000000000003</v>
      </c>
      <c r="I786" s="722"/>
      <c r="J786" s="723">
        <v>3.0700000000000002E-2</v>
      </c>
      <c r="K786" s="720">
        <v>1000</v>
      </c>
      <c r="L786" s="721">
        <v>30.700000000000003</v>
      </c>
      <c r="M786" s="722"/>
      <c r="N786" s="725">
        <v>0</v>
      </c>
      <c r="O786" s="726">
        <v>0</v>
      </c>
    </row>
    <row r="787" spans="1:15" ht="45" x14ac:dyDescent="0.25">
      <c r="A787" s="701"/>
      <c r="B787" s="730" t="s">
        <v>657</v>
      </c>
      <c r="C787" s="716"/>
      <c r="D787" s="729" t="s">
        <v>652</v>
      </c>
      <c r="E787" s="718"/>
      <c r="F787" s="723">
        <v>0</v>
      </c>
      <c r="G787" s="720">
        <v>1000</v>
      </c>
      <c r="H787" s="721">
        <v>0</v>
      </c>
      <c r="I787" s="722"/>
      <c r="J787" s="723">
        <v>-1.9E-3</v>
      </c>
      <c r="K787" s="720">
        <v>1000</v>
      </c>
      <c r="L787" s="721">
        <v>-1.9</v>
      </c>
      <c r="M787" s="722"/>
      <c r="N787" s="725">
        <v>-1.9</v>
      </c>
      <c r="O787" s="726" t="s">
        <v>301</v>
      </c>
    </row>
    <row r="788" spans="1:15" x14ac:dyDescent="0.25">
      <c r="A788" s="701"/>
      <c r="B788" s="731"/>
      <c r="C788" s="716"/>
      <c r="D788" s="717"/>
      <c r="E788" s="718"/>
      <c r="F788" s="719"/>
      <c r="G788" s="720">
        <v>1000</v>
      </c>
      <c r="H788" s="721">
        <v>0</v>
      </c>
      <c r="I788" s="722"/>
      <c r="J788" s="723"/>
      <c r="K788" s="720">
        <v>1000</v>
      </c>
      <c r="L788" s="721">
        <v>0</v>
      </c>
      <c r="M788" s="722"/>
      <c r="N788" s="725">
        <v>0</v>
      </c>
      <c r="O788" s="726" t="s">
        <v>301</v>
      </c>
    </row>
    <row r="789" spans="1:15" x14ac:dyDescent="0.25">
      <c r="A789" s="701"/>
      <c r="B789" s="731"/>
      <c r="C789" s="716"/>
      <c r="D789" s="717"/>
      <c r="E789" s="718"/>
      <c r="F789" s="719"/>
      <c r="G789" s="720">
        <v>1000</v>
      </c>
      <c r="H789" s="721">
        <v>0</v>
      </c>
      <c r="I789" s="722"/>
      <c r="J789" s="723"/>
      <c r="K789" s="720">
        <v>1000</v>
      </c>
      <c r="L789" s="721">
        <v>0</v>
      </c>
      <c r="M789" s="722"/>
      <c r="N789" s="725">
        <v>0</v>
      </c>
      <c r="O789" s="726" t="s">
        <v>301</v>
      </c>
    </row>
    <row r="790" spans="1:15" x14ac:dyDescent="0.25">
      <c r="A790" s="701"/>
      <c r="B790" s="731"/>
      <c r="C790" s="716"/>
      <c r="D790" s="717"/>
      <c r="E790" s="718"/>
      <c r="F790" s="719"/>
      <c r="G790" s="720">
        <v>1000</v>
      </c>
      <c r="H790" s="721">
        <v>0</v>
      </c>
      <c r="I790" s="722"/>
      <c r="J790" s="723"/>
      <c r="K790" s="720">
        <v>1000</v>
      </c>
      <c r="L790" s="721">
        <v>0</v>
      </c>
      <c r="M790" s="722"/>
      <c r="N790" s="725">
        <v>0</v>
      </c>
      <c r="O790" s="726" t="s">
        <v>301</v>
      </c>
    </row>
    <row r="791" spans="1:15" x14ac:dyDescent="0.25">
      <c r="A791" s="732"/>
      <c r="B791" s="733" t="s">
        <v>658</v>
      </c>
      <c r="C791" s="734"/>
      <c r="D791" s="735"/>
      <c r="E791" s="734"/>
      <c r="F791" s="736"/>
      <c r="G791" s="737"/>
      <c r="H791" s="738">
        <v>168.51</v>
      </c>
      <c r="I791" s="739"/>
      <c r="J791" s="740"/>
      <c r="K791" s="741"/>
      <c r="L791" s="738">
        <v>193.69000000000003</v>
      </c>
      <c r="M791" s="739"/>
      <c r="N791" s="742">
        <v>25.180000000000035</v>
      </c>
      <c r="O791" s="743">
        <v>0.14942733368939551</v>
      </c>
    </row>
    <row r="792" spans="1:15" ht="38.25" x14ac:dyDescent="0.25">
      <c r="A792" s="701"/>
      <c r="B792" s="744" t="s">
        <v>659</v>
      </c>
      <c r="C792" s="716"/>
      <c r="D792" s="729" t="s">
        <v>652</v>
      </c>
      <c r="E792" s="718"/>
      <c r="F792" s="723">
        <v>0</v>
      </c>
      <c r="G792" s="720">
        <v>1000</v>
      </c>
      <c r="H792" s="721">
        <v>0</v>
      </c>
      <c r="I792" s="722"/>
      <c r="J792" s="723">
        <v>-1.29E-2</v>
      </c>
      <c r="K792" s="720">
        <v>1000</v>
      </c>
      <c r="L792" s="721">
        <v>-12.9</v>
      </c>
      <c r="M792" s="722"/>
      <c r="N792" s="725">
        <v>-12.9</v>
      </c>
      <c r="O792" s="726" t="s">
        <v>301</v>
      </c>
    </row>
    <row r="793" spans="1:15" ht="38.25" x14ac:dyDescent="0.25">
      <c r="A793" s="701"/>
      <c r="B793" s="744" t="s">
        <v>660</v>
      </c>
      <c r="C793" s="716"/>
      <c r="D793" s="729" t="s">
        <v>652</v>
      </c>
      <c r="E793" s="718"/>
      <c r="F793" s="723">
        <v>0</v>
      </c>
      <c r="G793" s="720">
        <v>1000</v>
      </c>
      <c r="H793" s="721">
        <v>0</v>
      </c>
      <c r="I793" s="745"/>
      <c r="J793" s="723">
        <v>0</v>
      </c>
      <c r="K793" s="720">
        <v>1000</v>
      </c>
      <c r="L793" s="721">
        <v>0</v>
      </c>
      <c r="M793" s="746"/>
      <c r="N793" s="725">
        <v>0</v>
      </c>
      <c r="O793" s="726" t="s">
        <v>301</v>
      </c>
    </row>
    <row r="794" spans="1:15" x14ac:dyDescent="0.25">
      <c r="A794" s="701"/>
      <c r="B794" s="744"/>
      <c r="C794" s="716"/>
      <c r="D794" s="717"/>
      <c r="E794" s="718"/>
      <c r="F794" s="719"/>
      <c r="G794" s="720">
        <v>1000</v>
      </c>
      <c r="H794" s="721">
        <v>0</v>
      </c>
      <c r="I794" s="745"/>
      <c r="J794" s="723"/>
      <c r="K794" s="720">
        <v>1000</v>
      </c>
      <c r="L794" s="721">
        <v>0</v>
      </c>
      <c r="M794" s="746"/>
      <c r="N794" s="725">
        <v>0</v>
      </c>
      <c r="O794" s="726" t="s">
        <v>301</v>
      </c>
    </row>
    <row r="795" spans="1:15" x14ac:dyDescent="0.25">
      <c r="A795" s="701"/>
      <c r="B795" s="744"/>
      <c r="C795" s="716"/>
      <c r="D795" s="717"/>
      <c r="E795" s="718"/>
      <c r="F795" s="719"/>
      <c r="G795" s="720">
        <v>1000</v>
      </c>
      <c r="H795" s="721">
        <v>0</v>
      </c>
      <c r="I795" s="745"/>
      <c r="J795" s="723"/>
      <c r="K795" s="720">
        <v>1000</v>
      </c>
      <c r="L795" s="721">
        <v>0</v>
      </c>
      <c r="M795" s="746"/>
      <c r="N795" s="725">
        <v>0</v>
      </c>
      <c r="O795" s="726" t="s">
        <v>301</v>
      </c>
    </row>
    <row r="796" spans="1:15" x14ac:dyDescent="0.25">
      <c r="A796" s="701"/>
      <c r="B796" s="747" t="s">
        <v>661</v>
      </c>
      <c r="C796" s="716"/>
      <c r="D796" s="717"/>
      <c r="E796" s="718"/>
      <c r="F796" s="719"/>
      <c r="G796" s="720">
        <v>1000</v>
      </c>
      <c r="H796" s="721">
        <v>0</v>
      </c>
      <c r="I796" s="722"/>
      <c r="J796" s="723"/>
      <c r="K796" s="720">
        <v>1000</v>
      </c>
      <c r="L796" s="721">
        <v>0</v>
      </c>
      <c r="M796" s="722"/>
      <c r="N796" s="725">
        <v>0</v>
      </c>
      <c r="O796" s="726" t="s">
        <v>301</v>
      </c>
    </row>
    <row r="797" spans="1:15" x14ac:dyDescent="0.25">
      <c r="A797" s="701"/>
      <c r="B797" s="747" t="s">
        <v>662</v>
      </c>
      <c r="C797" s="716"/>
      <c r="D797" s="717" t="s">
        <v>652</v>
      </c>
      <c r="E797" s="718"/>
      <c r="F797" s="748">
        <v>8.8919999999999999E-2</v>
      </c>
      <c r="G797" s="749">
        <v>86.400000000000091</v>
      </c>
      <c r="H797" s="721">
        <v>7.6826880000000077</v>
      </c>
      <c r="I797" s="722"/>
      <c r="J797" s="750">
        <v>8.8919999999999999E-2</v>
      </c>
      <c r="K797" s="749">
        <v>91.699999999999818</v>
      </c>
      <c r="L797" s="721">
        <v>8.1539639999999842</v>
      </c>
      <c r="M797" s="722"/>
      <c r="N797" s="725">
        <v>0.47127599999997649</v>
      </c>
      <c r="O797" s="726">
        <v>6.1342592592589472E-2</v>
      </c>
    </row>
    <row r="798" spans="1:15" x14ac:dyDescent="0.25">
      <c r="A798" s="701"/>
      <c r="B798" s="747" t="s">
        <v>663</v>
      </c>
      <c r="C798" s="716"/>
      <c r="D798" s="717" t="s">
        <v>649</v>
      </c>
      <c r="E798" s="718"/>
      <c r="F798" s="748">
        <v>0.79</v>
      </c>
      <c r="G798" s="720">
        <v>1</v>
      </c>
      <c r="H798" s="721">
        <v>0.79</v>
      </c>
      <c r="I798" s="722"/>
      <c r="J798" s="748">
        <v>0.79</v>
      </c>
      <c r="K798" s="720">
        <v>1</v>
      </c>
      <c r="L798" s="721">
        <v>0.79</v>
      </c>
      <c r="M798" s="722"/>
      <c r="N798" s="725">
        <v>0</v>
      </c>
      <c r="O798" s="726"/>
    </row>
    <row r="799" spans="1:15" ht="25.5" x14ac:dyDescent="0.25">
      <c r="A799" s="701"/>
      <c r="B799" s="751" t="s">
        <v>664</v>
      </c>
      <c r="C799" s="752"/>
      <c r="D799" s="752"/>
      <c r="E799" s="752"/>
      <c r="F799" s="753"/>
      <c r="G799" s="754"/>
      <c r="H799" s="755">
        <v>176.982688</v>
      </c>
      <c r="I799" s="739"/>
      <c r="J799" s="754"/>
      <c r="K799" s="756"/>
      <c r="L799" s="755">
        <v>189.73396400000001</v>
      </c>
      <c r="M799" s="739"/>
      <c r="N799" s="742">
        <v>12.751276000000018</v>
      </c>
      <c r="O799" s="743">
        <v>7.2048154223988387E-2</v>
      </c>
    </row>
    <row r="800" spans="1:15" x14ac:dyDescent="0.25">
      <c r="A800" s="701"/>
      <c r="B800" s="722" t="s">
        <v>665</v>
      </c>
      <c r="C800" s="722"/>
      <c r="D800" s="729" t="s">
        <v>652</v>
      </c>
      <c r="E800" s="757"/>
      <c r="F800" s="723">
        <v>7.0000000000000001E-3</v>
      </c>
      <c r="G800" s="758">
        <v>1086.4000000000001</v>
      </c>
      <c r="H800" s="721">
        <v>7.6048000000000009</v>
      </c>
      <c r="I800" s="722"/>
      <c r="J800" s="723">
        <v>7.1999999999999998E-3</v>
      </c>
      <c r="K800" s="759">
        <v>1091.6999999999998</v>
      </c>
      <c r="L800" s="721">
        <v>7.8602399999999983</v>
      </c>
      <c r="M800" s="722"/>
      <c r="N800" s="725">
        <v>0.25543999999999745</v>
      </c>
      <c r="O800" s="726">
        <v>3.3589312013464843E-2</v>
      </c>
    </row>
    <row r="801" spans="1:15" ht="30" x14ac:dyDescent="0.25">
      <c r="A801" s="701"/>
      <c r="B801" s="760" t="s">
        <v>666</v>
      </c>
      <c r="C801" s="722"/>
      <c r="D801" s="729" t="s">
        <v>652</v>
      </c>
      <c r="E801" s="757"/>
      <c r="F801" s="723">
        <v>5.1000000000000004E-3</v>
      </c>
      <c r="G801" s="758">
        <v>1086.4000000000001</v>
      </c>
      <c r="H801" s="721">
        <v>5.5406400000000007</v>
      </c>
      <c r="I801" s="722"/>
      <c r="J801" s="723">
        <v>5.1999999999999998E-3</v>
      </c>
      <c r="K801" s="759">
        <v>1091.6999999999998</v>
      </c>
      <c r="L801" s="721">
        <v>5.6768399999999986</v>
      </c>
      <c r="M801" s="722"/>
      <c r="N801" s="725">
        <v>0.13619999999999788</v>
      </c>
      <c r="O801" s="726">
        <v>2.4581997747552244E-2</v>
      </c>
    </row>
    <row r="802" spans="1:15" ht="25.5" x14ac:dyDescent="0.25">
      <c r="A802" s="701"/>
      <c r="B802" s="751" t="s">
        <v>667</v>
      </c>
      <c r="C802" s="734"/>
      <c r="D802" s="734"/>
      <c r="E802" s="734"/>
      <c r="F802" s="761"/>
      <c r="G802" s="754"/>
      <c r="H802" s="755">
        <v>190.128128</v>
      </c>
      <c r="I802" s="762"/>
      <c r="J802" s="763"/>
      <c r="K802" s="764"/>
      <c r="L802" s="755">
        <v>203.27104400000002</v>
      </c>
      <c r="M802" s="762"/>
      <c r="N802" s="742">
        <v>13.142916000000014</v>
      </c>
      <c r="O802" s="743">
        <v>6.9126626019270609E-2</v>
      </c>
    </row>
    <row r="803" spans="1:15" ht="30" x14ac:dyDescent="0.25">
      <c r="A803" s="701"/>
      <c r="B803" s="728" t="s">
        <v>668</v>
      </c>
      <c r="C803" s="716"/>
      <c r="D803" s="729" t="s">
        <v>652</v>
      </c>
      <c r="E803" s="718"/>
      <c r="F803" s="765">
        <v>4.4000000000000003E-3</v>
      </c>
      <c r="G803" s="758">
        <v>1086.4000000000001</v>
      </c>
      <c r="H803" s="766">
        <v>4.7801600000000004</v>
      </c>
      <c r="I803" s="722"/>
      <c r="J803" s="765">
        <v>4.4000000000000003E-3</v>
      </c>
      <c r="K803" s="759">
        <v>1091.6999999999998</v>
      </c>
      <c r="L803" s="766">
        <v>4.8034799999999995</v>
      </c>
      <c r="M803" s="722"/>
      <c r="N803" s="725">
        <v>2.3319999999999119E-2</v>
      </c>
      <c r="O803" s="767">
        <v>4.8784977908687402E-3</v>
      </c>
    </row>
    <row r="804" spans="1:15" ht="30" x14ac:dyDescent="0.25">
      <c r="A804" s="701"/>
      <c r="B804" s="728" t="s">
        <v>669</v>
      </c>
      <c r="C804" s="716"/>
      <c r="D804" s="729" t="s">
        <v>652</v>
      </c>
      <c r="E804" s="718"/>
      <c r="F804" s="765">
        <v>1.2999999999999999E-3</v>
      </c>
      <c r="G804" s="758">
        <v>1086.4000000000001</v>
      </c>
      <c r="H804" s="766">
        <v>1.41232</v>
      </c>
      <c r="I804" s="722"/>
      <c r="J804" s="765">
        <v>1.2999999999999999E-3</v>
      </c>
      <c r="K804" s="759">
        <v>1091.6999999999998</v>
      </c>
      <c r="L804" s="766">
        <v>1.4192099999999996</v>
      </c>
      <c r="M804" s="722"/>
      <c r="N804" s="725">
        <v>6.8899999999996187E-3</v>
      </c>
      <c r="O804" s="767">
        <v>4.8784977908686552E-3</v>
      </c>
    </row>
    <row r="805" spans="1:15" x14ac:dyDescent="0.25">
      <c r="A805" s="701"/>
      <c r="B805" s="716" t="s">
        <v>670</v>
      </c>
      <c r="C805" s="716"/>
      <c r="D805" s="717" t="s">
        <v>649</v>
      </c>
      <c r="E805" s="718"/>
      <c r="F805" s="768">
        <v>0.25</v>
      </c>
      <c r="G805" s="720">
        <v>1</v>
      </c>
      <c r="H805" s="766">
        <v>0.25</v>
      </c>
      <c r="I805" s="722"/>
      <c r="J805" s="765">
        <v>0.25</v>
      </c>
      <c r="K805" s="724">
        <v>1</v>
      </c>
      <c r="L805" s="766">
        <v>0.25</v>
      </c>
      <c r="M805" s="722"/>
      <c r="N805" s="725">
        <v>0</v>
      </c>
      <c r="O805" s="767">
        <v>0</v>
      </c>
    </row>
    <row r="806" spans="1:15" x14ac:dyDescent="0.25">
      <c r="A806" s="701"/>
      <c r="B806" s="716" t="s">
        <v>671</v>
      </c>
      <c r="C806" s="716"/>
      <c r="D806" s="717" t="s">
        <v>652</v>
      </c>
      <c r="E806" s="718"/>
      <c r="F806" s="768">
        <v>2E-3</v>
      </c>
      <c r="G806" s="769">
        <v>1000</v>
      </c>
      <c r="H806" s="766">
        <v>2</v>
      </c>
      <c r="I806" s="722"/>
      <c r="J806" s="765">
        <v>2E-3</v>
      </c>
      <c r="K806" s="770">
        <v>1000</v>
      </c>
      <c r="L806" s="766">
        <v>2</v>
      </c>
      <c r="M806" s="722"/>
      <c r="N806" s="725">
        <v>0</v>
      </c>
      <c r="O806" s="767">
        <v>0</v>
      </c>
    </row>
    <row r="807" spans="1:15" x14ac:dyDescent="0.25">
      <c r="A807" s="701"/>
      <c r="B807" s="747" t="s">
        <v>672</v>
      </c>
      <c r="C807" s="716"/>
      <c r="D807" s="717" t="s">
        <v>652</v>
      </c>
      <c r="E807" s="718"/>
      <c r="F807" s="771">
        <v>7.1999999999999995E-2</v>
      </c>
      <c r="G807" s="772">
        <v>640</v>
      </c>
      <c r="H807" s="766">
        <v>46.08</v>
      </c>
      <c r="I807" s="722"/>
      <c r="J807" s="768">
        <v>7.1999999999999995E-2</v>
      </c>
      <c r="K807" s="772">
        <v>640</v>
      </c>
      <c r="L807" s="766">
        <v>46.08</v>
      </c>
      <c r="M807" s="722"/>
      <c r="N807" s="725">
        <v>0</v>
      </c>
      <c r="O807" s="767">
        <v>0</v>
      </c>
    </row>
    <row r="808" spans="1:15" x14ac:dyDescent="0.25">
      <c r="A808" s="701"/>
      <c r="B808" s="747" t="s">
        <v>673</v>
      </c>
      <c r="C808" s="716"/>
      <c r="D808" s="717" t="s">
        <v>652</v>
      </c>
      <c r="E808" s="718"/>
      <c r="F808" s="771">
        <v>0.109</v>
      </c>
      <c r="G808" s="772">
        <v>180</v>
      </c>
      <c r="H808" s="766">
        <v>19.62</v>
      </c>
      <c r="I808" s="722"/>
      <c r="J808" s="768">
        <v>0.109</v>
      </c>
      <c r="K808" s="772">
        <v>180</v>
      </c>
      <c r="L808" s="766">
        <v>19.62</v>
      </c>
      <c r="M808" s="722"/>
      <c r="N808" s="725">
        <v>0</v>
      </c>
      <c r="O808" s="767">
        <v>0</v>
      </c>
    </row>
    <row r="809" spans="1:15" x14ac:dyDescent="0.25">
      <c r="A809" s="701"/>
      <c r="B809" s="706" t="s">
        <v>674</v>
      </c>
      <c r="C809" s="716"/>
      <c r="D809" s="717" t="s">
        <v>652</v>
      </c>
      <c r="E809" s="718"/>
      <c r="F809" s="771">
        <v>0.129</v>
      </c>
      <c r="G809" s="772">
        <v>180</v>
      </c>
      <c r="H809" s="766">
        <v>23.22</v>
      </c>
      <c r="I809" s="722"/>
      <c r="J809" s="768">
        <v>0.129</v>
      </c>
      <c r="K809" s="772">
        <v>180</v>
      </c>
      <c r="L809" s="766">
        <v>23.22</v>
      </c>
      <c r="M809" s="722"/>
      <c r="N809" s="725">
        <v>0</v>
      </c>
      <c r="O809" s="767">
        <v>0</v>
      </c>
    </row>
    <row r="810" spans="1:15" x14ac:dyDescent="0.25">
      <c r="A810" s="479"/>
      <c r="B810" s="773" t="s">
        <v>675</v>
      </c>
      <c r="C810" s="774"/>
      <c r="D810" s="775" t="s">
        <v>652</v>
      </c>
      <c r="E810" s="776"/>
      <c r="F810" s="771">
        <v>8.3000000000000004E-2</v>
      </c>
      <c r="G810" s="777">
        <v>600</v>
      </c>
      <c r="H810" s="766">
        <v>49.800000000000004</v>
      </c>
      <c r="I810" s="778"/>
      <c r="J810" s="768">
        <v>8.3000000000000004E-2</v>
      </c>
      <c r="K810" s="777">
        <v>600</v>
      </c>
      <c r="L810" s="766">
        <v>49.800000000000004</v>
      </c>
      <c r="M810" s="778"/>
      <c r="N810" s="779">
        <v>0</v>
      </c>
      <c r="O810" s="767">
        <v>0</v>
      </c>
    </row>
    <row r="811" spans="1:15" ht="15.75" thickBot="1" x14ac:dyDescent="0.3">
      <c r="A811" s="479"/>
      <c r="B811" s="773" t="s">
        <v>676</v>
      </c>
      <c r="C811" s="774"/>
      <c r="D811" s="775" t="s">
        <v>652</v>
      </c>
      <c r="E811" s="776"/>
      <c r="F811" s="771">
        <v>9.7000000000000003E-2</v>
      </c>
      <c r="G811" s="777">
        <v>400</v>
      </c>
      <c r="H811" s="766">
        <v>38.800000000000004</v>
      </c>
      <c r="I811" s="778"/>
      <c r="J811" s="768">
        <v>9.7000000000000003E-2</v>
      </c>
      <c r="K811" s="777">
        <v>400</v>
      </c>
      <c r="L811" s="766">
        <v>38.800000000000004</v>
      </c>
      <c r="M811" s="778"/>
      <c r="N811" s="779">
        <v>0</v>
      </c>
      <c r="O811" s="767">
        <v>0</v>
      </c>
    </row>
    <row r="812" spans="1:15" ht="15.75" thickBot="1" x14ac:dyDescent="0.3">
      <c r="A812" s="701"/>
      <c r="B812" s="780"/>
      <c r="C812" s="781"/>
      <c r="D812" s="782"/>
      <c r="E812" s="781"/>
      <c r="F812" s="783"/>
      <c r="G812" s="784"/>
      <c r="H812" s="785"/>
      <c r="I812" s="786"/>
      <c r="J812" s="783"/>
      <c r="K812" s="787"/>
      <c r="L812" s="785"/>
      <c r="M812" s="786"/>
      <c r="N812" s="788"/>
      <c r="O812" s="789"/>
    </row>
    <row r="813" spans="1:15" x14ac:dyDescent="0.25">
      <c r="A813" s="701"/>
      <c r="B813" s="790" t="s">
        <v>677</v>
      </c>
      <c r="C813" s="716"/>
      <c r="D813" s="716"/>
      <c r="E813" s="716"/>
      <c r="F813" s="791"/>
      <c r="G813" s="792"/>
      <c r="H813" s="793">
        <v>287.49060800000001</v>
      </c>
      <c r="I813" s="794"/>
      <c r="J813" s="795"/>
      <c r="K813" s="795"/>
      <c r="L813" s="796">
        <v>300.66373400000003</v>
      </c>
      <c r="M813" s="797"/>
      <c r="N813" s="798">
        <v>13.173126000000025</v>
      </c>
      <c r="O813" s="799">
        <v>4.5821065570253429E-2</v>
      </c>
    </row>
    <row r="814" spans="1:15" x14ac:dyDescent="0.25">
      <c r="A814" s="701"/>
      <c r="B814" s="800" t="s">
        <v>678</v>
      </c>
      <c r="C814" s="716"/>
      <c r="D814" s="716"/>
      <c r="E814" s="716"/>
      <c r="F814" s="801">
        <v>0.13</v>
      </c>
      <c r="G814" s="802"/>
      <c r="H814" s="803">
        <v>37.373779040000002</v>
      </c>
      <c r="I814" s="804"/>
      <c r="J814" s="805">
        <v>0.13</v>
      </c>
      <c r="K814" s="804"/>
      <c r="L814" s="806">
        <v>39.086285420000003</v>
      </c>
      <c r="M814" s="807"/>
      <c r="N814" s="808">
        <v>1.7125063800000007</v>
      </c>
      <c r="O814" s="809">
        <v>4.582106557025336E-2</v>
      </c>
    </row>
    <row r="815" spans="1:15" x14ac:dyDescent="0.25">
      <c r="A815" s="701"/>
      <c r="B815" s="810" t="s">
        <v>679</v>
      </c>
      <c r="C815" s="716"/>
      <c r="D815" s="716"/>
      <c r="E815" s="716"/>
      <c r="F815" s="811"/>
      <c r="G815" s="802"/>
      <c r="H815" s="803">
        <v>324.86438704</v>
      </c>
      <c r="I815" s="804"/>
      <c r="J815" s="804"/>
      <c r="K815" s="804"/>
      <c r="L815" s="806">
        <v>339.75001942000006</v>
      </c>
      <c r="M815" s="807"/>
      <c r="N815" s="808">
        <v>14.885632380000061</v>
      </c>
      <c r="O815" s="809">
        <v>4.5821065570253533E-2</v>
      </c>
    </row>
    <row r="816" spans="1:15" x14ac:dyDescent="0.25">
      <c r="A816" s="701"/>
      <c r="B816" s="1330" t="s">
        <v>680</v>
      </c>
      <c r="C816" s="1330"/>
      <c r="D816" s="1330"/>
      <c r="E816" s="716"/>
      <c r="F816" s="811"/>
      <c r="G816" s="802"/>
      <c r="H816" s="812">
        <v>-32.49</v>
      </c>
      <c r="I816" s="804"/>
      <c r="J816" s="804"/>
      <c r="K816" s="804"/>
      <c r="L816" s="813">
        <v>-33.979999999999997</v>
      </c>
      <c r="M816" s="807"/>
      <c r="N816" s="814">
        <v>-1.4899999999999949</v>
      </c>
      <c r="O816" s="815">
        <v>4.5860264696829633E-2</v>
      </c>
    </row>
    <row r="817" spans="1:15" ht="15.75" thickBot="1" x14ac:dyDescent="0.3">
      <c r="A817" s="701"/>
      <c r="B817" s="1331" t="s">
        <v>681</v>
      </c>
      <c r="C817" s="1331"/>
      <c r="D817" s="1331"/>
      <c r="E817" s="816"/>
      <c r="F817" s="817"/>
      <c r="G817" s="818"/>
      <c r="H817" s="819">
        <v>292.37438703999999</v>
      </c>
      <c r="I817" s="820"/>
      <c r="J817" s="820"/>
      <c r="K817" s="820"/>
      <c r="L817" s="821">
        <v>305.77001942000004</v>
      </c>
      <c r="M817" s="822"/>
      <c r="N817" s="823">
        <v>13.395632380000052</v>
      </c>
      <c r="O817" s="824">
        <v>4.5816709581223969E-2</v>
      </c>
    </row>
    <row r="818" spans="1:15" ht="15.75" thickBot="1" x14ac:dyDescent="0.3">
      <c r="A818" s="479"/>
      <c r="B818" s="825"/>
      <c r="C818" s="826"/>
      <c r="D818" s="827"/>
      <c r="E818" s="826"/>
      <c r="F818" s="783"/>
      <c r="G818" s="828"/>
      <c r="H818" s="785"/>
      <c r="I818" s="829"/>
      <c r="J818" s="783"/>
      <c r="K818" s="830"/>
      <c r="L818" s="785"/>
      <c r="M818" s="829"/>
      <c r="N818" s="831"/>
      <c r="O818" s="789"/>
    </row>
    <row r="819" spans="1:15" x14ac:dyDescent="0.25">
      <c r="A819" s="479"/>
      <c r="B819" s="832" t="s">
        <v>682</v>
      </c>
      <c r="C819" s="774"/>
      <c r="D819" s="774"/>
      <c r="E819" s="774"/>
      <c r="F819" s="833"/>
      <c r="G819" s="834"/>
      <c r="H819" s="835">
        <v>287.17060800000007</v>
      </c>
      <c r="I819" s="836"/>
      <c r="J819" s="837"/>
      <c r="K819" s="837"/>
      <c r="L819" s="838">
        <v>300.34373400000004</v>
      </c>
      <c r="M819" s="839"/>
      <c r="N819" s="840">
        <v>13.173125999999968</v>
      </c>
      <c r="O819" s="799">
        <v>4.5872124907713273E-2</v>
      </c>
    </row>
    <row r="820" spans="1:15" x14ac:dyDescent="0.25">
      <c r="A820" s="479"/>
      <c r="B820" s="841" t="s">
        <v>678</v>
      </c>
      <c r="C820" s="774"/>
      <c r="D820" s="774"/>
      <c r="E820" s="774"/>
      <c r="F820" s="842">
        <v>0.13</v>
      </c>
      <c r="G820" s="834"/>
      <c r="H820" s="843">
        <v>37.332179040000014</v>
      </c>
      <c r="I820" s="844"/>
      <c r="J820" s="845">
        <v>0.13</v>
      </c>
      <c r="K820" s="846"/>
      <c r="L820" s="847">
        <v>39.044685420000008</v>
      </c>
      <c r="M820" s="848"/>
      <c r="N820" s="849">
        <v>1.7125063799999936</v>
      </c>
      <c r="O820" s="809">
        <v>4.5872124907713203E-2</v>
      </c>
    </row>
    <row r="821" spans="1:15" x14ac:dyDescent="0.25">
      <c r="A821" s="479"/>
      <c r="B821" s="850" t="s">
        <v>679</v>
      </c>
      <c r="C821" s="774"/>
      <c r="D821" s="774"/>
      <c r="E821" s="774"/>
      <c r="F821" s="851"/>
      <c r="G821" s="852"/>
      <c r="H821" s="843">
        <v>324.5027870400001</v>
      </c>
      <c r="I821" s="844"/>
      <c r="J821" s="844"/>
      <c r="K821" s="844"/>
      <c r="L821" s="847">
        <v>339.38841942000005</v>
      </c>
      <c r="M821" s="848"/>
      <c r="N821" s="849">
        <v>14.885632379999947</v>
      </c>
      <c r="O821" s="809">
        <v>4.5872124907713217E-2</v>
      </c>
    </row>
    <row r="822" spans="1:15" x14ac:dyDescent="0.25">
      <c r="A822" s="479"/>
      <c r="B822" s="1332" t="s">
        <v>680</v>
      </c>
      <c r="C822" s="1332"/>
      <c r="D822" s="1332"/>
      <c r="E822" s="774"/>
      <c r="F822" s="851"/>
      <c r="G822" s="852"/>
      <c r="H822" s="853">
        <v>-32.450000000000003</v>
      </c>
      <c r="I822" s="844"/>
      <c r="J822" s="844"/>
      <c r="K822" s="844"/>
      <c r="L822" s="854">
        <v>-33.94</v>
      </c>
      <c r="M822" s="848"/>
      <c r="N822" s="855">
        <v>-1.4899999999999949</v>
      </c>
      <c r="O822" s="815">
        <v>4.5916795069337282E-2</v>
      </c>
    </row>
    <row r="823" spans="1:15" ht="15.75" thickBot="1" x14ac:dyDescent="0.3">
      <c r="A823" s="479"/>
      <c r="B823" s="1339" t="s">
        <v>683</v>
      </c>
      <c r="C823" s="1339"/>
      <c r="D823" s="1339"/>
      <c r="E823" s="856"/>
      <c r="F823" s="857"/>
      <c r="G823" s="858"/>
      <c r="H823" s="859">
        <v>292.05278704000011</v>
      </c>
      <c r="I823" s="860"/>
      <c r="J823" s="860"/>
      <c r="K823" s="860"/>
      <c r="L823" s="861">
        <v>305.44841942000005</v>
      </c>
      <c r="M823" s="862"/>
      <c r="N823" s="863">
        <v>13.395632379999938</v>
      </c>
      <c r="O823" s="864">
        <v>4.5867161603786531E-2</v>
      </c>
    </row>
    <row r="824" spans="1:15" ht="15.75" thickBot="1" x14ac:dyDescent="0.3">
      <c r="A824" s="479"/>
      <c r="B824" s="825"/>
      <c r="C824" s="826"/>
      <c r="D824" s="827"/>
      <c r="E824" s="826"/>
      <c r="F824" s="865"/>
      <c r="G824" s="866"/>
      <c r="H824" s="867"/>
      <c r="I824" s="868"/>
      <c r="J824" s="865"/>
      <c r="K824" s="828"/>
      <c r="L824" s="869"/>
      <c r="M824" s="829"/>
      <c r="N824" s="870"/>
      <c r="O824" s="789"/>
    </row>
    <row r="825" spans="1:15" x14ac:dyDescent="0.25">
      <c r="A825" s="701"/>
      <c r="B825" s="701"/>
      <c r="C825" s="701"/>
      <c r="D825" s="701"/>
      <c r="E825" s="701"/>
      <c r="F825" s="701"/>
      <c r="G825" s="701"/>
      <c r="H825" s="701"/>
      <c r="I825" s="701"/>
      <c r="J825" s="701"/>
      <c r="K825" s="701"/>
      <c r="L825" s="871"/>
      <c r="M825" s="701"/>
      <c r="N825" s="701"/>
      <c r="O825" s="701"/>
    </row>
    <row r="826" spans="1:15" x14ac:dyDescent="0.25">
      <c r="A826" s="701"/>
      <c r="B826" s="707" t="s">
        <v>684</v>
      </c>
      <c r="C826" s="701"/>
      <c r="D826" s="701"/>
      <c r="E826" s="701"/>
      <c r="F826" s="872">
        <v>8.6400000000000005E-2</v>
      </c>
      <c r="G826" s="701"/>
      <c r="H826" s="701"/>
      <c r="I826" s="701"/>
      <c r="J826" s="872">
        <v>9.1700000000000004E-2</v>
      </c>
      <c r="K826" s="701"/>
      <c r="L826" s="701"/>
      <c r="M826" s="701"/>
      <c r="N826" s="701"/>
      <c r="O826" s="701"/>
    </row>
    <row r="829" spans="1:15" ht="15.75" x14ac:dyDescent="0.25">
      <c r="A829" s="701"/>
      <c r="B829" s="702" t="s">
        <v>634</v>
      </c>
      <c r="C829" s="701"/>
      <c r="D829" s="1335" t="s">
        <v>697</v>
      </c>
      <c r="E829" s="1335"/>
      <c r="F829" s="1335"/>
      <c r="G829" s="1335"/>
      <c r="H829" s="1335"/>
      <c r="I829" s="1335"/>
      <c r="J829" s="1335"/>
      <c r="K829" s="1335"/>
      <c r="L829" s="1335"/>
      <c r="M829" s="1335"/>
      <c r="N829" s="1335"/>
      <c r="O829" s="1335"/>
    </row>
    <row r="830" spans="1:15" ht="15.75" x14ac:dyDescent="0.25">
      <c r="A830" s="701"/>
      <c r="B830" s="703"/>
      <c r="C830" s="701"/>
      <c r="D830" s="704"/>
      <c r="E830" s="704"/>
      <c r="F830" s="704"/>
      <c r="G830" s="704"/>
      <c r="H830" s="704"/>
      <c r="I830" s="704"/>
      <c r="J830" s="704"/>
      <c r="K830" s="704"/>
      <c r="L830" s="704"/>
      <c r="M830" s="704"/>
      <c r="N830" s="704"/>
      <c r="O830" s="704"/>
    </row>
    <row r="831" spans="1:15" ht="15.75" x14ac:dyDescent="0.25">
      <c r="A831" s="701"/>
      <c r="B831" s="703"/>
      <c r="C831" s="701"/>
      <c r="D831" s="704"/>
      <c r="E831" s="704"/>
      <c r="F831" s="704"/>
      <c r="G831" s="704"/>
      <c r="H831" s="704"/>
      <c r="I831" s="704"/>
      <c r="J831" s="704"/>
      <c r="K831" s="704"/>
      <c r="L831" s="704"/>
      <c r="M831" s="704"/>
      <c r="N831" s="704"/>
      <c r="O831" s="704"/>
    </row>
    <row r="832" spans="1:15" x14ac:dyDescent="0.25">
      <c r="A832" s="701"/>
      <c r="B832" s="706"/>
      <c r="C832" s="701"/>
      <c r="D832" s="707" t="s">
        <v>638</v>
      </c>
      <c r="E832" s="707"/>
      <c r="F832" s="708">
        <v>150</v>
      </c>
      <c r="G832" s="707" t="s">
        <v>639</v>
      </c>
      <c r="H832" s="701"/>
      <c r="I832" s="1340" t="s">
        <v>686</v>
      </c>
      <c r="J832" s="1340"/>
      <c r="K832" s="708">
        <v>1</v>
      </c>
      <c r="L832" s="874" t="s">
        <v>621</v>
      </c>
      <c r="M832" s="701"/>
      <c r="N832" s="701"/>
      <c r="O832" s="701"/>
    </row>
    <row r="833" spans="1:15" x14ac:dyDescent="0.25">
      <c r="A833" s="701"/>
      <c r="B833" s="706"/>
      <c r="C833" s="701"/>
      <c r="D833" s="701"/>
      <c r="E833" s="701"/>
      <c r="F833" s="701"/>
      <c r="G833" s="701"/>
      <c r="H833" s="701"/>
      <c r="I833" s="701"/>
      <c r="J833" s="701"/>
      <c r="K833" s="701"/>
      <c r="L833" s="701"/>
      <c r="M833" s="701"/>
      <c r="N833" s="701"/>
      <c r="O833" s="701"/>
    </row>
    <row r="834" spans="1:15" x14ac:dyDescent="0.25">
      <c r="A834" s="701"/>
      <c r="B834" s="706"/>
      <c r="C834" s="701"/>
      <c r="D834" s="709"/>
      <c r="E834" s="709"/>
      <c r="F834" s="1336" t="s">
        <v>640</v>
      </c>
      <c r="G834" s="1337"/>
      <c r="H834" s="1338"/>
      <c r="I834" s="701"/>
      <c r="J834" s="1336" t="s">
        <v>641</v>
      </c>
      <c r="K834" s="1337"/>
      <c r="L834" s="1338"/>
      <c r="M834" s="701"/>
      <c r="N834" s="1336" t="s">
        <v>642</v>
      </c>
      <c r="O834" s="1338"/>
    </row>
    <row r="835" spans="1:15" x14ac:dyDescent="0.25">
      <c r="A835" s="701"/>
      <c r="B835" s="706"/>
      <c r="C835" s="701"/>
      <c r="D835" s="1324" t="s">
        <v>643</v>
      </c>
      <c r="E835" s="710"/>
      <c r="F835" s="711" t="s">
        <v>644</v>
      </c>
      <c r="G835" s="711" t="s">
        <v>645</v>
      </c>
      <c r="H835" s="712" t="s">
        <v>646</v>
      </c>
      <c r="I835" s="701"/>
      <c r="J835" s="711" t="s">
        <v>644</v>
      </c>
      <c r="K835" s="713" t="s">
        <v>645</v>
      </c>
      <c r="L835" s="712" t="s">
        <v>646</v>
      </c>
      <c r="M835" s="701"/>
      <c r="N835" s="1326" t="s">
        <v>647</v>
      </c>
      <c r="O835" s="1328" t="s">
        <v>648</v>
      </c>
    </row>
    <row r="836" spans="1:15" x14ac:dyDescent="0.25">
      <c r="A836" s="701"/>
      <c r="B836" s="706"/>
      <c r="C836" s="701"/>
      <c r="D836" s="1325"/>
      <c r="E836" s="710"/>
      <c r="F836" s="714" t="s">
        <v>456</v>
      </c>
      <c r="G836" s="714"/>
      <c r="H836" s="715" t="s">
        <v>456</v>
      </c>
      <c r="I836" s="701"/>
      <c r="J836" s="714" t="s">
        <v>456</v>
      </c>
      <c r="K836" s="715"/>
      <c r="L836" s="715" t="s">
        <v>456</v>
      </c>
      <c r="M836" s="701"/>
      <c r="N836" s="1327"/>
      <c r="O836" s="1329"/>
    </row>
    <row r="837" spans="1:15" x14ac:dyDescent="0.25">
      <c r="A837" s="701"/>
      <c r="B837" s="716" t="s">
        <v>622</v>
      </c>
      <c r="C837" s="716"/>
      <c r="D837" s="717" t="s">
        <v>649</v>
      </c>
      <c r="E837" s="718"/>
      <c r="F837" s="719">
        <v>0.98</v>
      </c>
      <c r="G837" s="720">
        <v>1</v>
      </c>
      <c r="H837" s="721">
        <v>0.98</v>
      </c>
      <c r="I837" s="722"/>
      <c r="J837" s="723">
        <v>0.98</v>
      </c>
      <c r="K837" s="724">
        <v>1</v>
      </c>
      <c r="L837" s="721">
        <v>0.98</v>
      </c>
      <c r="M837" s="722"/>
      <c r="N837" s="725">
        <v>0</v>
      </c>
      <c r="O837" s="726">
        <v>0</v>
      </c>
    </row>
    <row r="838" spans="1:15" x14ac:dyDescent="0.25">
      <c r="A838" s="701"/>
      <c r="B838" s="716" t="s">
        <v>650</v>
      </c>
      <c r="C838" s="716"/>
      <c r="D838" s="717"/>
      <c r="E838" s="718"/>
      <c r="F838" s="719"/>
      <c r="G838" s="720">
        <v>1</v>
      </c>
      <c r="H838" s="721">
        <v>0</v>
      </c>
      <c r="I838" s="722"/>
      <c r="J838" s="723"/>
      <c r="K838" s="724">
        <v>1</v>
      </c>
      <c r="L838" s="721">
        <v>0</v>
      </c>
      <c r="M838" s="722"/>
      <c r="N838" s="725">
        <v>0</v>
      </c>
      <c r="O838" s="726" t="s">
        <v>301</v>
      </c>
    </row>
    <row r="839" spans="1:15" x14ac:dyDescent="0.25">
      <c r="A839" s="701"/>
      <c r="B839" s="727"/>
      <c r="C839" s="716"/>
      <c r="D839" s="717"/>
      <c r="E839" s="718"/>
      <c r="F839" s="719"/>
      <c r="G839" s="720">
        <v>1</v>
      </c>
      <c r="H839" s="721">
        <v>0</v>
      </c>
      <c r="I839" s="722"/>
      <c r="J839" s="723"/>
      <c r="K839" s="724">
        <v>1</v>
      </c>
      <c r="L839" s="721">
        <v>0</v>
      </c>
      <c r="M839" s="722"/>
      <c r="N839" s="725">
        <v>0</v>
      </c>
      <c r="O839" s="726" t="s">
        <v>301</v>
      </c>
    </row>
    <row r="840" spans="1:15" x14ac:dyDescent="0.25">
      <c r="A840" s="701"/>
      <c r="B840" s="727"/>
      <c r="C840" s="716"/>
      <c r="D840" s="717"/>
      <c r="E840" s="718"/>
      <c r="F840" s="719"/>
      <c r="G840" s="720">
        <v>1</v>
      </c>
      <c r="H840" s="721">
        <v>0</v>
      </c>
      <c r="I840" s="722"/>
      <c r="J840" s="723"/>
      <c r="K840" s="724">
        <v>1</v>
      </c>
      <c r="L840" s="721">
        <v>0</v>
      </c>
      <c r="M840" s="722"/>
      <c r="N840" s="725">
        <v>0</v>
      </c>
      <c r="O840" s="726" t="s">
        <v>301</v>
      </c>
    </row>
    <row r="841" spans="1:15" x14ac:dyDescent="0.25">
      <c r="A841" s="701"/>
      <c r="B841" s="727"/>
      <c r="C841" s="716"/>
      <c r="D841" s="717"/>
      <c r="E841" s="718"/>
      <c r="F841" s="719"/>
      <c r="G841" s="720">
        <v>1</v>
      </c>
      <c r="H841" s="721">
        <v>0</v>
      </c>
      <c r="I841" s="722"/>
      <c r="J841" s="723"/>
      <c r="K841" s="724">
        <v>1</v>
      </c>
      <c r="L841" s="721">
        <v>0</v>
      </c>
      <c r="M841" s="722"/>
      <c r="N841" s="725">
        <v>0</v>
      </c>
      <c r="O841" s="726" t="s">
        <v>301</v>
      </c>
    </row>
    <row r="842" spans="1:15" x14ac:dyDescent="0.25">
      <c r="A842" s="701"/>
      <c r="B842" s="727"/>
      <c r="C842" s="716"/>
      <c r="D842" s="717"/>
      <c r="E842" s="718"/>
      <c r="F842" s="719"/>
      <c r="G842" s="720">
        <v>1</v>
      </c>
      <c r="H842" s="721">
        <v>0</v>
      </c>
      <c r="I842" s="722"/>
      <c r="J842" s="723"/>
      <c r="K842" s="724">
        <v>1</v>
      </c>
      <c r="L842" s="721">
        <v>0</v>
      </c>
      <c r="M842" s="722"/>
      <c r="N842" s="725">
        <v>0</v>
      </c>
      <c r="O842" s="726" t="s">
        <v>301</v>
      </c>
    </row>
    <row r="843" spans="1:15" x14ac:dyDescent="0.25">
      <c r="A843" s="701"/>
      <c r="B843" s="716" t="s">
        <v>651</v>
      </c>
      <c r="C843" s="716"/>
      <c r="D843" s="717" t="s">
        <v>652</v>
      </c>
      <c r="E843" s="718"/>
      <c r="F843" s="719">
        <v>0.15790000000000001</v>
      </c>
      <c r="G843" s="875">
        <v>150</v>
      </c>
      <c r="H843" s="721">
        <v>23.685000000000002</v>
      </c>
      <c r="I843" s="722"/>
      <c r="J843" s="723">
        <v>0.18490000000000001</v>
      </c>
      <c r="K843" s="875">
        <v>150</v>
      </c>
      <c r="L843" s="721">
        <v>27.735000000000003</v>
      </c>
      <c r="M843" s="722"/>
      <c r="N843" s="725">
        <v>4.0500000000000007</v>
      </c>
      <c r="O843" s="726">
        <v>0.17099430018999368</v>
      </c>
    </row>
    <row r="844" spans="1:15" x14ac:dyDescent="0.25">
      <c r="A844" s="701"/>
      <c r="B844" s="716" t="s">
        <v>653</v>
      </c>
      <c r="C844" s="716"/>
      <c r="D844" s="717"/>
      <c r="E844" s="718"/>
      <c r="F844" s="719"/>
      <c r="G844" s="720">
        <v>1</v>
      </c>
      <c r="H844" s="721">
        <v>0</v>
      </c>
      <c r="I844" s="722"/>
      <c r="J844" s="723"/>
      <c r="K844" s="720">
        <v>1</v>
      </c>
      <c r="L844" s="721">
        <v>0</v>
      </c>
      <c r="M844" s="722"/>
      <c r="N844" s="725">
        <v>0</v>
      </c>
      <c r="O844" s="726" t="s">
        <v>301</v>
      </c>
    </row>
    <row r="845" spans="1:15" x14ac:dyDescent="0.25">
      <c r="A845" s="701"/>
      <c r="B845" s="716" t="s">
        <v>695</v>
      </c>
      <c r="C845" s="716"/>
      <c r="D845" s="717"/>
      <c r="E845" s="718"/>
      <c r="F845" s="719"/>
      <c r="G845" s="720">
        <v>1</v>
      </c>
      <c r="H845" s="721">
        <v>0</v>
      </c>
      <c r="I845" s="722"/>
      <c r="J845" s="723"/>
      <c r="K845" s="720">
        <v>1</v>
      </c>
      <c r="L845" s="721">
        <v>0</v>
      </c>
      <c r="M845" s="722"/>
      <c r="N845" s="725">
        <v>0</v>
      </c>
      <c r="O845" s="726" t="s">
        <v>301</v>
      </c>
    </row>
    <row r="846" spans="1:15" ht="30" x14ac:dyDescent="0.25">
      <c r="A846" s="701"/>
      <c r="B846" s="730" t="s">
        <v>655</v>
      </c>
      <c r="C846" s="716"/>
      <c r="D846" s="729" t="s">
        <v>652</v>
      </c>
      <c r="E846" s="718"/>
      <c r="F846" s="723">
        <v>5.0000000000000001E-4</v>
      </c>
      <c r="G846" s="875">
        <v>150</v>
      </c>
      <c r="H846" s="721">
        <v>7.4999999999999997E-2</v>
      </c>
      <c r="I846" s="722"/>
      <c r="J846" s="723">
        <v>0</v>
      </c>
      <c r="K846" s="875">
        <v>150</v>
      </c>
      <c r="L846" s="721">
        <v>0</v>
      </c>
      <c r="M846" s="722"/>
      <c r="N846" s="725">
        <v>-7.4999999999999997E-2</v>
      </c>
      <c r="O846" s="726">
        <v>-1</v>
      </c>
    </row>
    <row r="847" spans="1:15" ht="30" x14ac:dyDescent="0.25">
      <c r="A847" s="701"/>
      <c r="B847" s="730" t="s">
        <v>656</v>
      </c>
      <c r="C847" s="716"/>
      <c r="D847" s="729" t="s">
        <v>652</v>
      </c>
      <c r="E847" s="718"/>
      <c r="F847" s="723">
        <v>-5.0000000000000001E-4</v>
      </c>
      <c r="G847" s="875">
        <v>150</v>
      </c>
      <c r="H847" s="721">
        <v>-7.4999999999999997E-2</v>
      </c>
      <c r="I847" s="722"/>
      <c r="J847" s="723">
        <v>0</v>
      </c>
      <c r="K847" s="875">
        <v>150</v>
      </c>
      <c r="L847" s="721">
        <v>0</v>
      </c>
      <c r="M847" s="722"/>
      <c r="N847" s="725">
        <v>7.4999999999999997E-2</v>
      </c>
      <c r="O847" s="726">
        <v>-1</v>
      </c>
    </row>
    <row r="848" spans="1:15" ht="45" x14ac:dyDescent="0.25">
      <c r="A848" s="701"/>
      <c r="B848" s="730" t="s">
        <v>657</v>
      </c>
      <c r="C848" s="716"/>
      <c r="D848" s="729" t="s">
        <v>652</v>
      </c>
      <c r="E848" s="718"/>
      <c r="F848" s="723">
        <v>0</v>
      </c>
      <c r="G848" s="875">
        <v>150</v>
      </c>
      <c r="H848" s="721">
        <v>0</v>
      </c>
      <c r="I848" s="722"/>
      <c r="J848" s="723">
        <v>-1.9E-3</v>
      </c>
      <c r="K848" s="875">
        <v>150</v>
      </c>
      <c r="L848" s="721">
        <v>-0.28499999999999998</v>
      </c>
      <c r="M848" s="722"/>
      <c r="N848" s="725">
        <v>-0.28499999999999998</v>
      </c>
      <c r="O848" s="726" t="s">
        <v>301</v>
      </c>
    </row>
    <row r="849" spans="1:15" x14ac:dyDescent="0.25">
      <c r="A849" s="701"/>
      <c r="B849" s="731"/>
      <c r="C849" s="716"/>
      <c r="D849" s="717"/>
      <c r="E849" s="718"/>
      <c r="F849" s="719"/>
      <c r="G849" s="720">
        <v>1</v>
      </c>
      <c r="H849" s="721">
        <v>0</v>
      </c>
      <c r="I849" s="722"/>
      <c r="J849" s="723"/>
      <c r="K849" s="720">
        <v>1</v>
      </c>
      <c r="L849" s="721">
        <v>0</v>
      </c>
      <c r="M849" s="722"/>
      <c r="N849" s="725">
        <v>0</v>
      </c>
      <c r="O849" s="726" t="s">
        <v>301</v>
      </c>
    </row>
    <row r="850" spans="1:15" x14ac:dyDescent="0.25">
      <c r="A850" s="701"/>
      <c r="B850" s="731"/>
      <c r="C850" s="716"/>
      <c r="D850" s="717"/>
      <c r="E850" s="718"/>
      <c r="F850" s="719"/>
      <c r="G850" s="720">
        <v>1</v>
      </c>
      <c r="H850" s="721">
        <v>0</v>
      </c>
      <c r="I850" s="722"/>
      <c r="J850" s="723"/>
      <c r="K850" s="720">
        <v>1</v>
      </c>
      <c r="L850" s="721">
        <v>0</v>
      </c>
      <c r="M850" s="722"/>
      <c r="N850" s="725">
        <v>0</v>
      </c>
      <c r="O850" s="726" t="s">
        <v>301</v>
      </c>
    </row>
    <row r="851" spans="1:15" x14ac:dyDescent="0.25">
      <c r="A851" s="701"/>
      <c r="B851" s="731"/>
      <c r="C851" s="716"/>
      <c r="D851" s="717"/>
      <c r="E851" s="718"/>
      <c r="F851" s="719"/>
      <c r="G851" s="720">
        <v>1</v>
      </c>
      <c r="H851" s="721">
        <v>0</v>
      </c>
      <c r="I851" s="722"/>
      <c r="J851" s="723"/>
      <c r="K851" s="720">
        <v>1</v>
      </c>
      <c r="L851" s="721">
        <v>0</v>
      </c>
      <c r="M851" s="722"/>
      <c r="N851" s="725">
        <v>0</v>
      </c>
      <c r="O851" s="726" t="s">
        <v>301</v>
      </c>
    </row>
    <row r="852" spans="1:15" x14ac:dyDescent="0.25">
      <c r="A852" s="701"/>
      <c r="B852" s="731"/>
      <c r="C852" s="716"/>
      <c r="D852" s="717"/>
      <c r="E852" s="718"/>
      <c r="F852" s="719"/>
      <c r="G852" s="720">
        <v>1</v>
      </c>
      <c r="H852" s="721">
        <v>0</v>
      </c>
      <c r="I852" s="722"/>
      <c r="J852" s="723"/>
      <c r="K852" s="720">
        <v>1</v>
      </c>
      <c r="L852" s="721">
        <v>0</v>
      </c>
      <c r="M852" s="722"/>
      <c r="N852" s="725">
        <v>0</v>
      </c>
      <c r="O852" s="726" t="s">
        <v>301</v>
      </c>
    </row>
    <row r="853" spans="1:15" x14ac:dyDescent="0.25">
      <c r="A853" s="732"/>
      <c r="B853" s="733" t="s">
        <v>658</v>
      </c>
      <c r="C853" s="734"/>
      <c r="D853" s="735"/>
      <c r="E853" s="734"/>
      <c r="F853" s="736"/>
      <c r="G853" s="737"/>
      <c r="H853" s="738">
        <v>24.665000000000003</v>
      </c>
      <c r="I853" s="739"/>
      <c r="J853" s="740"/>
      <c r="K853" s="741"/>
      <c r="L853" s="738">
        <v>28.430000000000003</v>
      </c>
      <c r="M853" s="739"/>
      <c r="N853" s="742">
        <v>3.7650000000000006</v>
      </c>
      <c r="O853" s="743">
        <v>0.15264544901682547</v>
      </c>
    </row>
    <row r="854" spans="1:15" ht="38.25" x14ac:dyDescent="0.25">
      <c r="A854" s="701"/>
      <c r="B854" s="744" t="s">
        <v>659</v>
      </c>
      <c r="C854" s="716"/>
      <c r="D854" s="729" t="s">
        <v>652</v>
      </c>
      <c r="E854" s="718"/>
      <c r="F854" s="723">
        <v>0</v>
      </c>
      <c r="G854" s="875">
        <v>150</v>
      </c>
      <c r="H854" s="721">
        <v>0</v>
      </c>
      <c r="I854" s="722"/>
      <c r="J854" s="723">
        <v>-1.29E-2</v>
      </c>
      <c r="K854" s="875">
        <v>150</v>
      </c>
      <c r="L854" s="721">
        <v>-1.9350000000000001</v>
      </c>
      <c r="M854" s="722"/>
      <c r="N854" s="725">
        <v>-1.9350000000000001</v>
      </c>
      <c r="O854" s="726" t="s">
        <v>301</v>
      </c>
    </row>
    <row r="855" spans="1:15" ht="38.25" x14ac:dyDescent="0.25">
      <c r="A855" s="701"/>
      <c r="B855" s="744" t="s">
        <v>660</v>
      </c>
      <c r="C855" s="716"/>
      <c r="D855" s="729" t="s">
        <v>652</v>
      </c>
      <c r="E855" s="718"/>
      <c r="F855" s="719">
        <v>0</v>
      </c>
      <c r="G855" s="875">
        <v>150</v>
      </c>
      <c r="H855" s="721">
        <v>0</v>
      </c>
      <c r="I855" s="745"/>
      <c r="J855" s="723">
        <v>2.01E-2</v>
      </c>
      <c r="K855" s="875">
        <v>150</v>
      </c>
      <c r="L855" s="721">
        <v>3.0150000000000001</v>
      </c>
      <c r="M855" s="746"/>
      <c r="N855" s="725">
        <v>3.0150000000000001</v>
      </c>
      <c r="O855" s="726" t="s">
        <v>301</v>
      </c>
    </row>
    <row r="856" spans="1:15" x14ac:dyDescent="0.25">
      <c r="A856" s="701"/>
      <c r="B856" s="744"/>
      <c r="C856" s="716"/>
      <c r="D856" s="717"/>
      <c r="E856" s="718"/>
      <c r="F856" s="719"/>
      <c r="G856" s="720">
        <v>1</v>
      </c>
      <c r="H856" s="721">
        <v>0</v>
      </c>
      <c r="I856" s="745"/>
      <c r="J856" s="723"/>
      <c r="K856" s="720">
        <v>1</v>
      </c>
      <c r="L856" s="721">
        <v>0</v>
      </c>
      <c r="M856" s="746"/>
      <c r="N856" s="725">
        <v>0</v>
      </c>
      <c r="O856" s="726" t="s">
        <v>301</v>
      </c>
    </row>
    <row r="857" spans="1:15" x14ac:dyDescent="0.25">
      <c r="A857" s="701"/>
      <c r="B857" s="744"/>
      <c r="C857" s="716"/>
      <c r="D857" s="717"/>
      <c r="E857" s="718"/>
      <c r="F857" s="719"/>
      <c r="G857" s="720">
        <v>1</v>
      </c>
      <c r="H857" s="721">
        <v>0</v>
      </c>
      <c r="I857" s="745"/>
      <c r="J857" s="723"/>
      <c r="K857" s="720">
        <v>1</v>
      </c>
      <c r="L857" s="721">
        <v>0</v>
      </c>
      <c r="M857" s="746"/>
      <c r="N857" s="725">
        <v>0</v>
      </c>
      <c r="O857" s="726" t="s">
        <v>301</v>
      </c>
    </row>
    <row r="858" spans="1:15" x14ac:dyDescent="0.25">
      <c r="A858" s="701"/>
      <c r="B858" s="747" t="s">
        <v>661</v>
      </c>
      <c r="C858" s="716"/>
      <c r="D858" s="717"/>
      <c r="E858" s="718"/>
      <c r="F858" s="719"/>
      <c r="G858" s="720">
        <v>1</v>
      </c>
      <c r="H858" s="721">
        <v>0</v>
      </c>
      <c r="I858" s="722"/>
      <c r="J858" s="723"/>
      <c r="K858" s="720">
        <v>1</v>
      </c>
      <c r="L858" s="721">
        <v>0</v>
      </c>
      <c r="M858" s="722"/>
      <c r="N858" s="725">
        <v>0</v>
      </c>
      <c r="O858" s="726" t="s">
        <v>301</v>
      </c>
    </row>
    <row r="859" spans="1:15" x14ac:dyDescent="0.25">
      <c r="A859" s="701"/>
      <c r="B859" s="747" t="s">
        <v>662</v>
      </c>
      <c r="C859" s="716"/>
      <c r="D859" s="717" t="s">
        <v>652</v>
      </c>
      <c r="E859" s="718"/>
      <c r="F859" s="876">
        <v>8.949E-2</v>
      </c>
      <c r="G859" s="749">
        <v>12.960000000000008</v>
      </c>
      <c r="H859" s="721">
        <v>1.1597904000000008</v>
      </c>
      <c r="I859" s="722"/>
      <c r="J859" s="877">
        <v>8.949E-2</v>
      </c>
      <c r="K859" s="749">
        <v>13.754999999999995</v>
      </c>
      <c r="L859" s="721">
        <v>1.2309349499999995</v>
      </c>
      <c r="M859" s="722"/>
      <c r="N859" s="725">
        <v>7.1144549999998752E-2</v>
      </c>
      <c r="O859" s="726">
        <v>6.1342592592591477E-2</v>
      </c>
    </row>
    <row r="860" spans="1:15" x14ac:dyDescent="0.25">
      <c r="A860" s="701"/>
      <c r="B860" s="747" t="s">
        <v>663</v>
      </c>
      <c r="C860" s="716"/>
      <c r="D860" s="717" t="s">
        <v>649</v>
      </c>
      <c r="E860" s="718"/>
      <c r="F860" s="748"/>
      <c r="G860" s="720">
        <v>1</v>
      </c>
      <c r="H860" s="721">
        <v>0</v>
      </c>
      <c r="I860" s="722"/>
      <c r="J860" s="748"/>
      <c r="K860" s="720">
        <v>1</v>
      </c>
      <c r="L860" s="721">
        <v>0</v>
      </c>
      <c r="M860" s="722"/>
      <c r="N860" s="725">
        <v>0</v>
      </c>
      <c r="O860" s="726"/>
    </row>
    <row r="861" spans="1:15" ht="25.5" x14ac:dyDescent="0.25">
      <c r="A861" s="701"/>
      <c r="B861" s="751" t="s">
        <v>664</v>
      </c>
      <c r="C861" s="752"/>
      <c r="D861" s="752"/>
      <c r="E861" s="752"/>
      <c r="F861" s="753"/>
      <c r="G861" s="754"/>
      <c r="H861" s="755">
        <v>25.824790400000005</v>
      </c>
      <c r="I861" s="739"/>
      <c r="J861" s="754"/>
      <c r="K861" s="756"/>
      <c r="L861" s="755">
        <v>30.740934950000003</v>
      </c>
      <c r="M861" s="739"/>
      <c r="N861" s="742">
        <v>4.9161445499999985</v>
      </c>
      <c r="O861" s="743">
        <v>0.19036532238418469</v>
      </c>
    </row>
    <row r="862" spans="1:15" x14ac:dyDescent="0.25">
      <c r="A862" s="701"/>
      <c r="B862" s="722" t="s">
        <v>665</v>
      </c>
      <c r="C862" s="722"/>
      <c r="D862" s="729" t="s">
        <v>687</v>
      </c>
      <c r="E862" s="757"/>
      <c r="F862" s="723">
        <v>1.9502999999999999</v>
      </c>
      <c r="G862" s="758">
        <v>1.0864</v>
      </c>
      <c r="H862" s="721">
        <v>2.1188059199999998</v>
      </c>
      <c r="I862" s="722"/>
      <c r="J862" s="723">
        <v>2.0108999999999999</v>
      </c>
      <c r="K862" s="759">
        <v>1.0916999999999999</v>
      </c>
      <c r="L862" s="721">
        <v>2.1952995299999998</v>
      </c>
      <c r="M862" s="722"/>
      <c r="N862" s="725">
        <v>7.649360999999999E-2</v>
      </c>
      <c r="O862" s="726">
        <v>3.610222591788869E-2</v>
      </c>
    </row>
    <row r="863" spans="1:15" ht="30" x14ac:dyDescent="0.25">
      <c r="A863" s="701"/>
      <c r="B863" s="760" t="s">
        <v>666</v>
      </c>
      <c r="C863" s="722"/>
      <c r="D863" s="729" t="s">
        <v>687</v>
      </c>
      <c r="E863" s="757"/>
      <c r="F863" s="723">
        <v>1.3906000000000001</v>
      </c>
      <c r="G863" s="758">
        <v>1.0864</v>
      </c>
      <c r="H863" s="721">
        <v>1.5107478400000001</v>
      </c>
      <c r="I863" s="722"/>
      <c r="J863" s="723">
        <v>1.4094</v>
      </c>
      <c r="K863" s="759">
        <v>1.0916999999999999</v>
      </c>
      <c r="L863" s="721">
        <v>1.5386419799999997</v>
      </c>
      <c r="M863" s="722"/>
      <c r="N863" s="725">
        <v>2.7894139999999679E-2</v>
      </c>
      <c r="O863" s="726">
        <v>1.8463796049511264E-2</v>
      </c>
    </row>
    <row r="864" spans="1:15" ht="25.5" x14ac:dyDescent="0.25">
      <c r="A864" s="701"/>
      <c r="B864" s="751" t="s">
        <v>667</v>
      </c>
      <c r="C864" s="734"/>
      <c r="D864" s="734"/>
      <c r="E864" s="734"/>
      <c r="F864" s="761"/>
      <c r="G864" s="754"/>
      <c r="H864" s="755">
        <v>29.454344160000005</v>
      </c>
      <c r="I864" s="762"/>
      <c r="J864" s="763"/>
      <c r="K864" s="764"/>
      <c r="L864" s="755">
        <v>34.474876460000004</v>
      </c>
      <c r="M864" s="762"/>
      <c r="N864" s="742">
        <v>5.0205322999999993</v>
      </c>
      <c r="O864" s="743">
        <v>0.17045133555606551</v>
      </c>
    </row>
    <row r="865" spans="1:15" ht="30" x14ac:dyDescent="0.25">
      <c r="A865" s="701"/>
      <c r="B865" s="728" t="s">
        <v>668</v>
      </c>
      <c r="C865" s="716"/>
      <c r="D865" s="729" t="s">
        <v>652</v>
      </c>
      <c r="E865" s="718"/>
      <c r="F865" s="765">
        <v>4.4000000000000003E-3</v>
      </c>
      <c r="G865" s="758">
        <v>162.96</v>
      </c>
      <c r="H865" s="766">
        <v>0.71702400000000011</v>
      </c>
      <c r="I865" s="722"/>
      <c r="J865" s="765">
        <v>4.4000000000000003E-3</v>
      </c>
      <c r="K865" s="759">
        <v>163.755</v>
      </c>
      <c r="L865" s="766">
        <v>0.720522</v>
      </c>
      <c r="M865" s="722"/>
      <c r="N865" s="725">
        <v>3.4979999999998901E-3</v>
      </c>
      <c r="O865" s="767">
        <v>4.8784977908687705E-3</v>
      </c>
    </row>
    <row r="866" spans="1:15" ht="30" x14ac:dyDescent="0.25">
      <c r="A866" s="701"/>
      <c r="B866" s="728" t="s">
        <v>669</v>
      </c>
      <c r="C866" s="716"/>
      <c r="D866" s="729" t="s">
        <v>652</v>
      </c>
      <c r="E866" s="718"/>
      <c r="F866" s="765">
        <v>1.2999999999999999E-3</v>
      </c>
      <c r="G866" s="758">
        <v>162.96</v>
      </c>
      <c r="H866" s="766">
        <v>0.21184800000000001</v>
      </c>
      <c r="I866" s="722"/>
      <c r="J866" s="765">
        <v>1.2999999999999999E-3</v>
      </c>
      <c r="K866" s="759">
        <v>163.755</v>
      </c>
      <c r="L866" s="766">
        <v>0.21288149999999997</v>
      </c>
      <c r="M866" s="722"/>
      <c r="N866" s="725">
        <v>1.033499999999965E-3</v>
      </c>
      <c r="O866" s="767">
        <v>4.8784977908687592E-3</v>
      </c>
    </row>
    <row r="867" spans="1:15" x14ac:dyDescent="0.25">
      <c r="A867" s="701"/>
      <c r="B867" s="716" t="s">
        <v>670</v>
      </c>
      <c r="C867" s="716"/>
      <c r="D867" s="717" t="s">
        <v>649</v>
      </c>
      <c r="E867" s="718"/>
      <c r="F867" s="768">
        <v>0.25</v>
      </c>
      <c r="G867" s="720">
        <v>1</v>
      </c>
      <c r="H867" s="766">
        <v>0.25</v>
      </c>
      <c r="I867" s="722"/>
      <c r="J867" s="765">
        <v>0.25</v>
      </c>
      <c r="K867" s="724">
        <v>1</v>
      </c>
      <c r="L867" s="766">
        <v>0.25</v>
      </c>
      <c r="M867" s="722"/>
      <c r="N867" s="725">
        <v>0</v>
      </c>
      <c r="O867" s="767">
        <v>0</v>
      </c>
    </row>
    <row r="868" spans="1:15" x14ac:dyDescent="0.25">
      <c r="A868" s="701"/>
      <c r="B868" s="716" t="s">
        <v>671</v>
      </c>
      <c r="C868" s="716"/>
      <c r="D868" s="717" t="s">
        <v>652</v>
      </c>
      <c r="E868" s="718"/>
      <c r="F868" s="768">
        <v>2E-3</v>
      </c>
      <c r="G868" s="769">
        <v>150</v>
      </c>
      <c r="H868" s="766">
        <v>0.3</v>
      </c>
      <c r="I868" s="722"/>
      <c r="J868" s="765">
        <v>2E-3</v>
      </c>
      <c r="K868" s="770">
        <v>150</v>
      </c>
      <c r="L868" s="766">
        <v>0.3</v>
      </c>
      <c r="M868" s="722"/>
      <c r="N868" s="725">
        <v>0</v>
      </c>
      <c r="O868" s="767">
        <v>0</v>
      </c>
    </row>
    <row r="869" spans="1:15" ht="15.75" thickBot="1" x14ac:dyDescent="0.3">
      <c r="A869" s="701"/>
      <c r="B869" s="747" t="s">
        <v>688</v>
      </c>
      <c r="C869" s="716"/>
      <c r="D869" s="717" t="s">
        <v>652</v>
      </c>
      <c r="E869" s="718"/>
      <c r="F869" s="878">
        <v>8.949E-2</v>
      </c>
      <c r="G869" s="772">
        <v>150</v>
      </c>
      <c r="H869" s="766">
        <v>13.423500000000001</v>
      </c>
      <c r="I869" s="722"/>
      <c r="J869" s="879">
        <v>8.949E-2</v>
      </c>
      <c r="K869" s="772">
        <v>150</v>
      </c>
      <c r="L869" s="766">
        <v>13.423500000000001</v>
      </c>
      <c r="M869" s="722"/>
      <c r="N869" s="725">
        <v>0</v>
      </c>
      <c r="O869" s="767">
        <v>0</v>
      </c>
    </row>
    <row r="870" spans="1:15" ht="15.75" thickBot="1" x14ac:dyDescent="0.3">
      <c r="A870" s="701"/>
      <c r="B870" s="780"/>
      <c r="C870" s="781"/>
      <c r="D870" s="782"/>
      <c r="E870" s="781"/>
      <c r="F870" s="783"/>
      <c r="G870" s="784"/>
      <c r="H870" s="785"/>
      <c r="I870" s="786"/>
      <c r="J870" s="783"/>
      <c r="K870" s="787"/>
      <c r="L870" s="785"/>
      <c r="M870" s="786"/>
      <c r="N870" s="788"/>
      <c r="O870" s="789"/>
    </row>
    <row r="871" spans="1:15" x14ac:dyDescent="0.25">
      <c r="A871" s="701"/>
      <c r="B871" s="790" t="s">
        <v>689</v>
      </c>
      <c r="C871" s="716"/>
      <c r="D871" s="716"/>
      <c r="E871" s="716"/>
      <c r="F871" s="791"/>
      <c r="G871" s="792"/>
      <c r="H871" s="793">
        <v>44.356716160000005</v>
      </c>
      <c r="I871" s="794"/>
      <c r="J871" s="795"/>
      <c r="K871" s="795"/>
      <c r="L871" s="796">
        <v>49.381779960000003</v>
      </c>
      <c r="M871" s="797"/>
      <c r="N871" s="798">
        <v>5.0250637999999981</v>
      </c>
      <c r="O871" s="799">
        <v>0.11328755225869266</v>
      </c>
    </row>
    <row r="872" spans="1:15" x14ac:dyDescent="0.25">
      <c r="A872" s="701"/>
      <c r="B872" s="800" t="s">
        <v>678</v>
      </c>
      <c r="C872" s="716"/>
      <c r="D872" s="716"/>
      <c r="E872" s="716"/>
      <c r="F872" s="801">
        <v>0.13</v>
      </c>
      <c r="G872" s="802"/>
      <c r="H872" s="803">
        <v>5.766373100800001</v>
      </c>
      <c r="I872" s="804"/>
      <c r="J872" s="805">
        <v>0.13</v>
      </c>
      <c r="K872" s="804"/>
      <c r="L872" s="806">
        <v>6.4196313948000006</v>
      </c>
      <c r="M872" s="807"/>
      <c r="N872" s="808">
        <v>0.65325829399999957</v>
      </c>
      <c r="O872" s="809">
        <v>0.11328755225869262</v>
      </c>
    </row>
    <row r="873" spans="1:15" ht="15.75" thickBot="1" x14ac:dyDescent="0.3">
      <c r="A873" s="701"/>
      <c r="B873" s="810" t="s">
        <v>679</v>
      </c>
      <c r="C873" s="716"/>
      <c r="D873" s="716"/>
      <c r="E873" s="716"/>
      <c r="F873" s="811"/>
      <c r="G873" s="802"/>
      <c r="H873" s="803">
        <v>50.123089260800008</v>
      </c>
      <c r="I873" s="804"/>
      <c r="J873" s="804"/>
      <c r="K873" s="804"/>
      <c r="L873" s="806">
        <v>55.801411354800003</v>
      </c>
      <c r="M873" s="807"/>
      <c r="N873" s="808">
        <v>5.678322093999995</v>
      </c>
      <c r="O873" s="809">
        <v>0.11328755225869261</v>
      </c>
    </row>
    <row r="874" spans="1:15" ht="15.75" thickBot="1" x14ac:dyDescent="0.3">
      <c r="A874" s="479"/>
      <c r="B874" s="825"/>
      <c r="C874" s="826"/>
      <c r="D874" s="827"/>
      <c r="E874" s="826"/>
      <c r="F874" s="783"/>
      <c r="G874" s="828"/>
      <c r="H874" s="785"/>
      <c r="I874" s="829"/>
      <c r="J874" s="783"/>
      <c r="K874" s="830"/>
      <c r="L874" s="785"/>
      <c r="M874" s="829"/>
      <c r="N874" s="831"/>
      <c r="O874" s="789"/>
    </row>
    <row r="875" spans="1:15" x14ac:dyDescent="0.25">
      <c r="A875" s="701"/>
      <c r="B875" s="701"/>
      <c r="C875" s="701"/>
      <c r="D875" s="701"/>
      <c r="E875" s="701"/>
      <c r="F875" s="701"/>
      <c r="G875" s="701"/>
      <c r="H875" s="701"/>
      <c r="I875" s="701"/>
      <c r="J875" s="701"/>
      <c r="K875" s="701"/>
      <c r="L875" s="871"/>
      <c r="M875" s="701"/>
      <c r="N875" s="701"/>
      <c r="O875" s="701"/>
    </row>
    <row r="876" spans="1:15" x14ac:dyDescent="0.25">
      <c r="A876" s="701"/>
      <c r="B876" s="707" t="s">
        <v>684</v>
      </c>
      <c r="C876" s="701"/>
      <c r="D876" s="701"/>
      <c r="E876" s="701"/>
      <c r="F876" s="872">
        <v>8.6400000000000005E-2</v>
      </c>
      <c r="G876" s="701"/>
      <c r="H876" s="701"/>
      <c r="I876" s="701"/>
      <c r="J876" s="872">
        <v>9.1700000000000004E-2</v>
      </c>
      <c r="K876" s="701"/>
      <c r="L876" s="701"/>
      <c r="M876" s="701"/>
      <c r="N876" s="701"/>
      <c r="O876" s="701"/>
    </row>
    <row r="879" spans="1:15" ht="15.75" x14ac:dyDescent="0.25">
      <c r="A879" s="701"/>
      <c r="B879" s="702" t="s">
        <v>634</v>
      </c>
      <c r="C879" s="701"/>
      <c r="D879" s="1335" t="s">
        <v>697</v>
      </c>
      <c r="E879" s="1335"/>
      <c r="F879" s="1335"/>
      <c r="G879" s="1335"/>
      <c r="H879" s="1335"/>
      <c r="I879" s="1335"/>
      <c r="J879" s="1335"/>
      <c r="K879" s="1335"/>
      <c r="L879" s="1335"/>
      <c r="M879" s="1335"/>
      <c r="N879" s="1335"/>
      <c r="O879" s="1335"/>
    </row>
    <row r="880" spans="1:15" ht="15.75" x14ac:dyDescent="0.25">
      <c r="A880" s="701"/>
      <c r="B880" s="703"/>
      <c r="C880" s="701"/>
      <c r="D880" s="704"/>
      <c r="E880" s="704"/>
      <c r="F880" s="704"/>
      <c r="G880" s="704"/>
      <c r="H880" s="704"/>
      <c r="I880" s="704"/>
      <c r="J880" s="704"/>
      <c r="K880" s="704"/>
      <c r="L880" s="704"/>
      <c r="M880" s="704"/>
      <c r="N880" s="704"/>
      <c r="O880" s="704"/>
    </row>
    <row r="881" spans="1:15" ht="15.75" x14ac:dyDescent="0.25">
      <c r="A881" s="701"/>
      <c r="B881" s="703"/>
      <c r="C881" s="701"/>
      <c r="D881" s="704"/>
      <c r="E881" s="704"/>
      <c r="F881" s="704"/>
      <c r="G881" s="704"/>
      <c r="H881" s="704"/>
      <c r="I881" s="704"/>
      <c r="J881" s="704"/>
      <c r="K881" s="704"/>
      <c r="L881" s="704"/>
      <c r="M881" s="704"/>
      <c r="N881" s="704"/>
      <c r="O881" s="704"/>
    </row>
    <row r="882" spans="1:15" x14ac:dyDescent="0.25">
      <c r="A882" s="701"/>
      <c r="B882" s="706"/>
      <c r="C882" s="701"/>
      <c r="D882" s="707" t="s">
        <v>638</v>
      </c>
      <c r="E882" s="707"/>
      <c r="F882" s="708">
        <v>25000</v>
      </c>
      <c r="G882" s="707" t="s">
        <v>639</v>
      </c>
      <c r="H882" s="701"/>
      <c r="I882" s="1340" t="s">
        <v>686</v>
      </c>
      <c r="J882" s="1340"/>
      <c r="K882" s="708">
        <v>71</v>
      </c>
      <c r="L882" s="874" t="s">
        <v>621</v>
      </c>
      <c r="M882" s="701"/>
      <c r="N882" s="701"/>
      <c r="O882" s="701"/>
    </row>
    <row r="883" spans="1:15" x14ac:dyDescent="0.25">
      <c r="A883" s="701"/>
      <c r="B883" s="706"/>
      <c r="C883" s="701"/>
      <c r="D883" s="701"/>
      <c r="E883" s="701"/>
      <c r="F883" s="701"/>
      <c r="G883" s="701"/>
      <c r="H883" s="701"/>
      <c r="I883" s="701"/>
      <c r="J883" s="701"/>
      <c r="K883" s="701"/>
      <c r="L883" s="701"/>
      <c r="M883" s="701"/>
      <c r="N883" s="701"/>
      <c r="O883" s="701"/>
    </row>
    <row r="884" spans="1:15" x14ac:dyDescent="0.25">
      <c r="A884" s="701"/>
      <c r="B884" s="706"/>
      <c r="C884" s="701"/>
      <c r="D884" s="709"/>
      <c r="E884" s="709"/>
      <c r="F884" s="1336" t="s">
        <v>640</v>
      </c>
      <c r="G884" s="1337"/>
      <c r="H884" s="1338"/>
      <c r="I884" s="701"/>
      <c r="J884" s="1336" t="s">
        <v>641</v>
      </c>
      <c r="K884" s="1337"/>
      <c r="L884" s="1338"/>
      <c r="M884" s="701"/>
      <c r="N884" s="1336" t="s">
        <v>642</v>
      </c>
      <c r="O884" s="1338"/>
    </row>
    <row r="885" spans="1:15" x14ac:dyDescent="0.25">
      <c r="A885" s="701"/>
      <c r="B885" s="706"/>
      <c r="C885" s="701"/>
      <c r="D885" s="1324" t="s">
        <v>643</v>
      </c>
      <c r="E885" s="710"/>
      <c r="F885" s="711" t="s">
        <v>644</v>
      </c>
      <c r="G885" s="711" t="s">
        <v>645</v>
      </c>
      <c r="H885" s="712" t="s">
        <v>646</v>
      </c>
      <c r="I885" s="701"/>
      <c r="J885" s="711" t="s">
        <v>644</v>
      </c>
      <c r="K885" s="713" t="s">
        <v>645</v>
      </c>
      <c r="L885" s="712" t="s">
        <v>646</v>
      </c>
      <c r="M885" s="701"/>
      <c r="N885" s="1326" t="s">
        <v>647</v>
      </c>
      <c r="O885" s="1328" t="s">
        <v>648</v>
      </c>
    </row>
    <row r="886" spans="1:15" x14ac:dyDescent="0.25">
      <c r="A886" s="701"/>
      <c r="B886" s="706"/>
      <c r="C886" s="701"/>
      <c r="D886" s="1325"/>
      <c r="E886" s="710"/>
      <c r="F886" s="714" t="s">
        <v>456</v>
      </c>
      <c r="G886" s="714"/>
      <c r="H886" s="715" t="s">
        <v>456</v>
      </c>
      <c r="I886" s="701"/>
      <c r="J886" s="714" t="s">
        <v>456</v>
      </c>
      <c r="K886" s="715"/>
      <c r="L886" s="715" t="s">
        <v>456</v>
      </c>
      <c r="M886" s="701"/>
      <c r="N886" s="1327"/>
      <c r="O886" s="1329"/>
    </row>
    <row r="887" spans="1:15" x14ac:dyDescent="0.25">
      <c r="A887" s="701"/>
      <c r="B887" s="716" t="s">
        <v>622</v>
      </c>
      <c r="C887" s="716"/>
      <c r="D887" s="717" t="s">
        <v>649</v>
      </c>
      <c r="E887" s="718"/>
      <c r="F887" s="719">
        <v>0.98</v>
      </c>
      <c r="G887" s="720">
        <v>428</v>
      </c>
      <c r="H887" s="721">
        <v>419.44</v>
      </c>
      <c r="I887" s="722"/>
      <c r="J887" s="723">
        <v>0.98</v>
      </c>
      <c r="K887" s="724">
        <v>428</v>
      </c>
      <c r="L887" s="721">
        <v>419.44</v>
      </c>
      <c r="M887" s="722"/>
      <c r="N887" s="725">
        <v>0</v>
      </c>
      <c r="O887" s="726">
        <v>0</v>
      </c>
    </row>
    <row r="888" spans="1:15" x14ac:dyDescent="0.25">
      <c r="A888" s="701"/>
      <c r="B888" s="716" t="s">
        <v>650</v>
      </c>
      <c r="C888" s="716"/>
      <c r="D888" s="717"/>
      <c r="E888" s="718"/>
      <c r="F888" s="719"/>
      <c r="G888" s="720">
        <v>1</v>
      </c>
      <c r="H888" s="721">
        <v>0</v>
      </c>
      <c r="I888" s="722"/>
      <c r="J888" s="723"/>
      <c r="K888" s="724">
        <v>1</v>
      </c>
      <c r="L888" s="721">
        <v>0</v>
      </c>
      <c r="M888" s="722"/>
      <c r="N888" s="725">
        <v>0</v>
      </c>
      <c r="O888" s="726" t="s">
        <v>301</v>
      </c>
    </row>
    <row r="889" spans="1:15" x14ac:dyDescent="0.25">
      <c r="A889" s="701"/>
      <c r="B889" s="727"/>
      <c r="C889" s="716"/>
      <c r="D889" s="717"/>
      <c r="E889" s="718"/>
      <c r="F889" s="719"/>
      <c r="G889" s="720">
        <v>1</v>
      </c>
      <c r="H889" s="721">
        <v>0</v>
      </c>
      <c r="I889" s="722"/>
      <c r="J889" s="723"/>
      <c r="K889" s="724">
        <v>1</v>
      </c>
      <c r="L889" s="721">
        <v>0</v>
      </c>
      <c r="M889" s="722"/>
      <c r="N889" s="725">
        <v>0</v>
      </c>
      <c r="O889" s="726" t="s">
        <v>301</v>
      </c>
    </row>
    <row r="890" spans="1:15" x14ac:dyDescent="0.25">
      <c r="A890" s="701"/>
      <c r="B890" s="727"/>
      <c r="C890" s="716"/>
      <c r="D890" s="717"/>
      <c r="E890" s="718"/>
      <c r="F890" s="719"/>
      <c r="G890" s="720">
        <v>1</v>
      </c>
      <c r="H890" s="721">
        <v>0</v>
      </c>
      <c r="I890" s="722"/>
      <c r="J890" s="723"/>
      <c r="K890" s="724">
        <v>1</v>
      </c>
      <c r="L890" s="721">
        <v>0</v>
      </c>
      <c r="M890" s="722"/>
      <c r="N890" s="725">
        <v>0</v>
      </c>
      <c r="O890" s="726" t="s">
        <v>301</v>
      </c>
    </row>
    <row r="891" spans="1:15" x14ac:dyDescent="0.25">
      <c r="A891" s="701"/>
      <c r="B891" s="727"/>
      <c r="C891" s="716"/>
      <c r="D891" s="717"/>
      <c r="E891" s="718"/>
      <c r="F891" s="719"/>
      <c r="G891" s="720">
        <v>1</v>
      </c>
      <c r="H891" s="721">
        <v>0</v>
      </c>
      <c r="I891" s="722"/>
      <c r="J891" s="723"/>
      <c r="K891" s="724">
        <v>1</v>
      </c>
      <c r="L891" s="721">
        <v>0</v>
      </c>
      <c r="M891" s="722"/>
      <c r="N891" s="725">
        <v>0</v>
      </c>
      <c r="O891" s="726" t="s">
        <v>301</v>
      </c>
    </row>
    <row r="892" spans="1:15" x14ac:dyDescent="0.25">
      <c r="A892" s="701"/>
      <c r="B892" s="727"/>
      <c r="C892" s="716"/>
      <c r="D892" s="717"/>
      <c r="E892" s="718"/>
      <c r="F892" s="719"/>
      <c r="G892" s="720">
        <v>1</v>
      </c>
      <c r="H892" s="721">
        <v>0</v>
      </c>
      <c r="I892" s="722"/>
      <c r="J892" s="723"/>
      <c r="K892" s="724">
        <v>1</v>
      </c>
      <c r="L892" s="721">
        <v>0</v>
      </c>
      <c r="M892" s="722"/>
      <c r="N892" s="725">
        <v>0</v>
      </c>
      <c r="O892" s="726" t="s">
        <v>301</v>
      </c>
    </row>
    <row r="893" spans="1:15" x14ac:dyDescent="0.25">
      <c r="A893" s="701"/>
      <c r="B893" s="716" t="s">
        <v>651</v>
      </c>
      <c r="C893" s="716"/>
      <c r="D893" s="717" t="s">
        <v>652</v>
      </c>
      <c r="E893" s="718"/>
      <c r="F893" s="719">
        <v>0.15790000000000001</v>
      </c>
      <c r="G893" s="875">
        <v>25000</v>
      </c>
      <c r="H893" s="721">
        <v>3947.5000000000005</v>
      </c>
      <c r="I893" s="722"/>
      <c r="J893" s="723">
        <v>0.18490000000000001</v>
      </c>
      <c r="K893" s="875">
        <v>25000</v>
      </c>
      <c r="L893" s="721">
        <v>4622.5</v>
      </c>
      <c r="M893" s="722"/>
      <c r="N893" s="725">
        <v>674.99999999999955</v>
      </c>
      <c r="O893" s="726">
        <v>0.17099430018999354</v>
      </c>
    </row>
    <row r="894" spans="1:15" x14ac:dyDescent="0.25">
      <c r="A894" s="701"/>
      <c r="B894" s="716" t="s">
        <v>653</v>
      </c>
      <c r="C894" s="716"/>
      <c r="D894" s="717"/>
      <c r="E894" s="718"/>
      <c r="F894" s="719"/>
      <c r="G894" s="720">
        <v>71</v>
      </c>
      <c r="H894" s="721">
        <v>0</v>
      </c>
      <c r="I894" s="722"/>
      <c r="J894" s="723"/>
      <c r="K894" s="720">
        <v>71</v>
      </c>
      <c r="L894" s="721">
        <v>0</v>
      </c>
      <c r="M894" s="722"/>
      <c r="N894" s="725">
        <v>0</v>
      </c>
      <c r="O894" s="726" t="s">
        <v>301</v>
      </c>
    </row>
    <row r="895" spans="1:15" x14ac:dyDescent="0.25">
      <c r="A895" s="701"/>
      <c r="B895" s="716" t="s">
        <v>695</v>
      </c>
      <c r="C895" s="716"/>
      <c r="D895" s="717"/>
      <c r="E895" s="718"/>
      <c r="F895" s="719"/>
      <c r="G895" s="720">
        <v>71</v>
      </c>
      <c r="H895" s="721">
        <v>0</v>
      </c>
      <c r="I895" s="722"/>
      <c r="J895" s="723"/>
      <c r="K895" s="720">
        <v>71</v>
      </c>
      <c r="L895" s="721">
        <v>0</v>
      </c>
      <c r="M895" s="722"/>
      <c r="N895" s="725">
        <v>0</v>
      </c>
      <c r="O895" s="726" t="s">
        <v>301</v>
      </c>
    </row>
    <row r="896" spans="1:15" ht="30" x14ac:dyDescent="0.25">
      <c r="A896" s="701"/>
      <c r="B896" s="730" t="s">
        <v>655</v>
      </c>
      <c r="C896" s="716"/>
      <c r="D896" s="729" t="s">
        <v>652</v>
      </c>
      <c r="E896" s="718"/>
      <c r="F896" s="723">
        <v>5.0000000000000001E-4</v>
      </c>
      <c r="G896" s="875">
        <v>25000</v>
      </c>
      <c r="H896" s="721">
        <v>12.5</v>
      </c>
      <c r="I896" s="722"/>
      <c r="J896" s="723">
        <v>0</v>
      </c>
      <c r="K896" s="875">
        <v>25000</v>
      </c>
      <c r="L896" s="721">
        <v>0</v>
      </c>
      <c r="M896" s="722"/>
      <c r="N896" s="725">
        <v>-12.5</v>
      </c>
      <c r="O896" s="726">
        <v>-1</v>
      </c>
    </row>
    <row r="897" spans="1:15" ht="30" x14ac:dyDescent="0.25">
      <c r="A897" s="701"/>
      <c r="B897" s="730" t="s">
        <v>656</v>
      </c>
      <c r="C897" s="716"/>
      <c r="D897" s="729" t="s">
        <v>652</v>
      </c>
      <c r="E897" s="718"/>
      <c r="F897" s="723">
        <v>-5.0000000000000001E-4</v>
      </c>
      <c r="G897" s="875">
        <v>25000</v>
      </c>
      <c r="H897" s="721">
        <v>-12.5</v>
      </c>
      <c r="I897" s="722"/>
      <c r="J897" s="723">
        <v>0</v>
      </c>
      <c r="K897" s="875">
        <v>25000</v>
      </c>
      <c r="L897" s="721">
        <v>0</v>
      </c>
      <c r="M897" s="722"/>
      <c r="N897" s="725">
        <v>12.5</v>
      </c>
      <c r="O897" s="726">
        <v>-1</v>
      </c>
    </row>
    <row r="898" spans="1:15" ht="45" x14ac:dyDescent="0.25">
      <c r="A898" s="701"/>
      <c r="B898" s="730" t="s">
        <v>657</v>
      </c>
      <c r="C898" s="716"/>
      <c r="D898" s="729" t="s">
        <v>652</v>
      </c>
      <c r="E898" s="718"/>
      <c r="F898" s="723">
        <v>0</v>
      </c>
      <c r="G898" s="875">
        <v>25000</v>
      </c>
      <c r="H898" s="721">
        <v>0</v>
      </c>
      <c r="I898" s="722"/>
      <c r="J898" s="723">
        <v>-1.9E-3</v>
      </c>
      <c r="K898" s="875">
        <v>25000</v>
      </c>
      <c r="L898" s="721">
        <v>-47.5</v>
      </c>
      <c r="M898" s="722"/>
      <c r="N898" s="725">
        <v>-47.5</v>
      </c>
      <c r="O898" s="726" t="s">
        <v>301</v>
      </c>
    </row>
    <row r="899" spans="1:15" x14ac:dyDescent="0.25">
      <c r="A899" s="701"/>
      <c r="B899" s="731"/>
      <c r="C899" s="716"/>
      <c r="D899" s="717"/>
      <c r="E899" s="718"/>
      <c r="F899" s="719"/>
      <c r="G899" s="720">
        <v>71</v>
      </c>
      <c r="H899" s="721">
        <v>0</v>
      </c>
      <c r="I899" s="722"/>
      <c r="J899" s="723"/>
      <c r="K899" s="720">
        <v>71</v>
      </c>
      <c r="L899" s="721">
        <v>0</v>
      </c>
      <c r="M899" s="722"/>
      <c r="N899" s="725">
        <v>0</v>
      </c>
      <c r="O899" s="726" t="s">
        <v>301</v>
      </c>
    </row>
    <row r="900" spans="1:15" x14ac:dyDescent="0.25">
      <c r="A900" s="701"/>
      <c r="B900" s="731"/>
      <c r="C900" s="716"/>
      <c r="D900" s="717"/>
      <c r="E900" s="718"/>
      <c r="F900" s="719"/>
      <c r="G900" s="720">
        <v>71</v>
      </c>
      <c r="H900" s="721">
        <v>0</v>
      </c>
      <c r="I900" s="722"/>
      <c r="J900" s="723"/>
      <c r="K900" s="720">
        <v>71</v>
      </c>
      <c r="L900" s="721">
        <v>0</v>
      </c>
      <c r="M900" s="722"/>
      <c r="N900" s="725">
        <v>0</v>
      </c>
      <c r="O900" s="726" t="s">
        <v>301</v>
      </c>
    </row>
    <row r="901" spans="1:15" x14ac:dyDescent="0.25">
      <c r="A901" s="701"/>
      <c r="B901" s="731"/>
      <c r="C901" s="716"/>
      <c r="D901" s="717"/>
      <c r="E901" s="718"/>
      <c r="F901" s="719"/>
      <c r="G901" s="720">
        <v>71</v>
      </c>
      <c r="H901" s="721">
        <v>0</v>
      </c>
      <c r="I901" s="722"/>
      <c r="J901" s="723"/>
      <c r="K901" s="720">
        <v>71</v>
      </c>
      <c r="L901" s="721">
        <v>0</v>
      </c>
      <c r="M901" s="722"/>
      <c r="N901" s="725">
        <v>0</v>
      </c>
      <c r="O901" s="726" t="s">
        <v>301</v>
      </c>
    </row>
    <row r="902" spans="1:15" x14ac:dyDescent="0.25">
      <c r="A902" s="701"/>
      <c r="B902" s="731"/>
      <c r="C902" s="716"/>
      <c r="D902" s="717"/>
      <c r="E902" s="718"/>
      <c r="F902" s="719"/>
      <c r="G902" s="720">
        <v>71</v>
      </c>
      <c r="H902" s="721">
        <v>0</v>
      </c>
      <c r="I902" s="722"/>
      <c r="J902" s="723"/>
      <c r="K902" s="720">
        <v>71</v>
      </c>
      <c r="L902" s="721">
        <v>0</v>
      </c>
      <c r="M902" s="722"/>
      <c r="N902" s="725">
        <v>0</v>
      </c>
      <c r="O902" s="726" t="s">
        <v>301</v>
      </c>
    </row>
    <row r="903" spans="1:15" x14ac:dyDescent="0.25">
      <c r="A903" s="732"/>
      <c r="B903" s="733" t="s">
        <v>658</v>
      </c>
      <c r="C903" s="734"/>
      <c r="D903" s="735"/>
      <c r="E903" s="734"/>
      <c r="F903" s="736"/>
      <c r="G903" s="737"/>
      <c r="H903" s="738">
        <v>4366.9400000000005</v>
      </c>
      <c r="I903" s="739"/>
      <c r="J903" s="740"/>
      <c r="K903" s="741"/>
      <c r="L903" s="738">
        <v>4994.4399999999996</v>
      </c>
      <c r="M903" s="739"/>
      <c r="N903" s="742">
        <v>627.49999999999909</v>
      </c>
      <c r="O903" s="743">
        <v>0.14369329553417245</v>
      </c>
    </row>
    <row r="904" spans="1:15" ht="38.25" x14ac:dyDescent="0.25">
      <c r="A904" s="701"/>
      <c r="B904" s="744" t="s">
        <v>659</v>
      </c>
      <c r="C904" s="716"/>
      <c r="D904" s="729" t="s">
        <v>652</v>
      </c>
      <c r="E904" s="718"/>
      <c r="F904" s="723">
        <v>0</v>
      </c>
      <c r="G904" s="875">
        <v>25000</v>
      </c>
      <c r="H904" s="721">
        <v>0</v>
      </c>
      <c r="I904" s="722"/>
      <c r="J904" s="723">
        <v>-1.29E-2</v>
      </c>
      <c r="K904" s="875">
        <v>25000</v>
      </c>
      <c r="L904" s="721">
        <v>-322.5</v>
      </c>
      <c r="M904" s="722"/>
      <c r="N904" s="725">
        <v>-322.5</v>
      </c>
      <c r="O904" s="726" t="s">
        <v>301</v>
      </c>
    </row>
    <row r="905" spans="1:15" ht="38.25" x14ac:dyDescent="0.25">
      <c r="A905" s="701"/>
      <c r="B905" s="744" t="s">
        <v>660</v>
      </c>
      <c r="C905" s="716"/>
      <c r="D905" s="729" t="s">
        <v>652</v>
      </c>
      <c r="E905" s="718"/>
      <c r="F905" s="719">
        <v>0</v>
      </c>
      <c r="G905" s="875">
        <v>25000</v>
      </c>
      <c r="H905" s="721">
        <v>0</v>
      </c>
      <c r="I905" s="745"/>
      <c r="J905" s="723">
        <v>2.01E-2</v>
      </c>
      <c r="K905" s="875">
        <v>25000</v>
      </c>
      <c r="L905" s="721">
        <v>502.5</v>
      </c>
      <c r="M905" s="746"/>
      <c r="N905" s="725">
        <v>502.5</v>
      </c>
      <c r="O905" s="726" t="s">
        <v>301</v>
      </c>
    </row>
    <row r="906" spans="1:15" x14ac:dyDescent="0.25">
      <c r="A906" s="701"/>
      <c r="B906" s="744"/>
      <c r="C906" s="716"/>
      <c r="D906" s="717"/>
      <c r="E906" s="718"/>
      <c r="F906" s="719"/>
      <c r="G906" s="720">
        <v>71</v>
      </c>
      <c r="H906" s="721">
        <v>0</v>
      </c>
      <c r="I906" s="745"/>
      <c r="J906" s="723"/>
      <c r="K906" s="720">
        <v>71</v>
      </c>
      <c r="L906" s="721">
        <v>0</v>
      </c>
      <c r="M906" s="746"/>
      <c r="N906" s="725">
        <v>0</v>
      </c>
      <c r="O906" s="726" t="s">
        <v>301</v>
      </c>
    </row>
    <row r="907" spans="1:15" x14ac:dyDescent="0.25">
      <c r="A907" s="701"/>
      <c r="B907" s="744"/>
      <c r="C907" s="716"/>
      <c r="D907" s="717"/>
      <c r="E907" s="718"/>
      <c r="F907" s="719"/>
      <c r="G907" s="720">
        <v>71</v>
      </c>
      <c r="H907" s="721">
        <v>0</v>
      </c>
      <c r="I907" s="745"/>
      <c r="J907" s="723"/>
      <c r="K907" s="720">
        <v>71</v>
      </c>
      <c r="L907" s="721">
        <v>0</v>
      </c>
      <c r="M907" s="746"/>
      <c r="N907" s="725">
        <v>0</v>
      </c>
      <c r="O907" s="726" t="s">
        <v>301</v>
      </c>
    </row>
    <row r="908" spans="1:15" x14ac:dyDescent="0.25">
      <c r="A908" s="701"/>
      <c r="B908" s="747" t="s">
        <v>661</v>
      </c>
      <c r="C908" s="716"/>
      <c r="D908" s="717"/>
      <c r="E908" s="718"/>
      <c r="F908" s="719"/>
      <c r="G908" s="720">
        <v>71</v>
      </c>
      <c r="H908" s="721">
        <v>0</v>
      </c>
      <c r="I908" s="722"/>
      <c r="J908" s="723"/>
      <c r="K908" s="720">
        <v>71</v>
      </c>
      <c r="L908" s="721">
        <v>0</v>
      </c>
      <c r="M908" s="722"/>
      <c r="N908" s="725">
        <v>0</v>
      </c>
      <c r="O908" s="726" t="s">
        <v>301</v>
      </c>
    </row>
    <row r="909" spans="1:15" x14ac:dyDescent="0.25">
      <c r="A909" s="701"/>
      <c r="B909" s="747" t="s">
        <v>662</v>
      </c>
      <c r="C909" s="716"/>
      <c r="D909" s="717" t="s">
        <v>652</v>
      </c>
      <c r="E909" s="718"/>
      <c r="F909" s="876">
        <v>8.949E-2</v>
      </c>
      <c r="G909" s="749">
        <v>2160</v>
      </c>
      <c r="H909" s="721">
        <v>193.29839999999999</v>
      </c>
      <c r="I909" s="722"/>
      <c r="J909" s="877">
        <v>8.949E-2</v>
      </c>
      <c r="K909" s="749">
        <v>2292.4999999999964</v>
      </c>
      <c r="L909" s="721">
        <v>205.15582499999968</v>
      </c>
      <c r="M909" s="722"/>
      <c r="N909" s="725">
        <v>11.857424999999694</v>
      </c>
      <c r="O909" s="726">
        <v>6.1342592592591012E-2</v>
      </c>
    </row>
    <row r="910" spans="1:15" x14ac:dyDescent="0.25">
      <c r="A910" s="701"/>
      <c r="B910" s="747" t="s">
        <v>663</v>
      </c>
      <c r="C910" s="716"/>
      <c r="D910" s="717" t="s">
        <v>649</v>
      </c>
      <c r="E910" s="718"/>
      <c r="F910" s="748"/>
      <c r="G910" s="720">
        <v>1</v>
      </c>
      <c r="H910" s="721">
        <v>0</v>
      </c>
      <c r="I910" s="722"/>
      <c r="J910" s="748"/>
      <c r="K910" s="720">
        <v>1</v>
      </c>
      <c r="L910" s="721">
        <v>0</v>
      </c>
      <c r="M910" s="722"/>
      <c r="N910" s="725">
        <v>0</v>
      </c>
      <c r="O910" s="726"/>
    </row>
    <row r="911" spans="1:15" ht="25.5" x14ac:dyDescent="0.25">
      <c r="A911" s="701"/>
      <c r="B911" s="751" t="s">
        <v>664</v>
      </c>
      <c r="C911" s="752"/>
      <c r="D911" s="752"/>
      <c r="E911" s="752"/>
      <c r="F911" s="753"/>
      <c r="G911" s="754"/>
      <c r="H911" s="755">
        <v>4560.2384000000002</v>
      </c>
      <c r="I911" s="739"/>
      <c r="J911" s="754"/>
      <c r="K911" s="756"/>
      <c r="L911" s="755">
        <v>5379.5958249999994</v>
      </c>
      <c r="M911" s="739"/>
      <c r="N911" s="742">
        <v>819.35742499999924</v>
      </c>
      <c r="O911" s="743">
        <v>0.17967425233733378</v>
      </c>
    </row>
    <row r="912" spans="1:15" x14ac:dyDescent="0.25">
      <c r="A912" s="701"/>
      <c r="B912" s="722" t="s">
        <v>665</v>
      </c>
      <c r="C912" s="722"/>
      <c r="D912" s="729" t="s">
        <v>687</v>
      </c>
      <c r="E912" s="757"/>
      <c r="F912" s="723">
        <v>1.9502999999999999</v>
      </c>
      <c r="G912" s="758">
        <v>77.134399999999999</v>
      </c>
      <c r="H912" s="721">
        <v>150.43522031999998</v>
      </c>
      <c r="I912" s="722"/>
      <c r="J912" s="723">
        <v>2.0108999999999999</v>
      </c>
      <c r="K912" s="759">
        <v>77.510699999999986</v>
      </c>
      <c r="L912" s="721">
        <v>155.86626662999996</v>
      </c>
      <c r="M912" s="722"/>
      <c r="N912" s="725">
        <v>5.4310463099999708</v>
      </c>
      <c r="O912" s="726">
        <v>3.6102225917888503E-2</v>
      </c>
    </row>
    <row r="913" spans="1:15" ht="30" x14ac:dyDescent="0.25">
      <c r="A913" s="701"/>
      <c r="B913" s="760" t="s">
        <v>666</v>
      </c>
      <c r="C913" s="722"/>
      <c r="D913" s="729" t="s">
        <v>687</v>
      </c>
      <c r="E913" s="757"/>
      <c r="F913" s="723">
        <v>1.3906000000000001</v>
      </c>
      <c r="G913" s="758">
        <v>77.134399999999999</v>
      </c>
      <c r="H913" s="721">
        <v>107.26309664</v>
      </c>
      <c r="I913" s="722"/>
      <c r="J913" s="723">
        <v>1.4094</v>
      </c>
      <c r="K913" s="759">
        <v>77.510699999999986</v>
      </c>
      <c r="L913" s="721">
        <v>109.24358057999999</v>
      </c>
      <c r="M913" s="722"/>
      <c r="N913" s="725">
        <v>1.980483939999985</v>
      </c>
      <c r="O913" s="726">
        <v>1.8463796049511337E-2</v>
      </c>
    </row>
    <row r="914" spans="1:15" ht="25.5" x14ac:dyDescent="0.25">
      <c r="A914" s="701"/>
      <c r="B914" s="751" t="s">
        <v>667</v>
      </c>
      <c r="C914" s="734"/>
      <c r="D914" s="734"/>
      <c r="E914" s="734"/>
      <c r="F914" s="761"/>
      <c r="G914" s="754"/>
      <c r="H914" s="755">
        <v>4817.93671696</v>
      </c>
      <c r="I914" s="762"/>
      <c r="J914" s="763"/>
      <c r="K914" s="764"/>
      <c r="L914" s="755">
        <v>5644.7056722099987</v>
      </c>
      <c r="M914" s="762"/>
      <c r="N914" s="742">
        <v>826.76895524999873</v>
      </c>
      <c r="O914" s="743">
        <v>0.17160228616943513</v>
      </c>
    </row>
    <row r="915" spans="1:15" ht="30" x14ac:dyDescent="0.25">
      <c r="A915" s="701"/>
      <c r="B915" s="728" t="s">
        <v>668</v>
      </c>
      <c r="C915" s="716"/>
      <c r="D915" s="729" t="s">
        <v>652</v>
      </c>
      <c r="E915" s="718"/>
      <c r="F915" s="765">
        <v>4.4000000000000003E-3</v>
      </c>
      <c r="G915" s="758">
        <v>27160</v>
      </c>
      <c r="H915" s="766">
        <v>119.504</v>
      </c>
      <c r="I915" s="722"/>
      <c r="J915" s="765">
        <v>4.4000000000000003E-3</v>
      </c>
      <c r="K915" s="759">
        <v>27292.499999999996</v>
      </c>
      <c r="L915" s="766">
        <v>120.08699999999999</v>
      </c>
      <c r="M915" s="722"/>
      <c r="N915" s="725">
        <v>0.5829999999999842</v>
      </c>
      <c r="O915" s="767">
        <v>4.8784977908687922E-3</v>
      </c>
    </row>
    <row r="916" spans="1:15" ht="30" x14ac:dyDescent="0.25">
      <c r="A916" s="701"/>
      <c r="B916" s="728" t="s">
        <v>669</v>
      </c>
      <c r="C916" s="716"/>
      <c r="D916" s="729" t="s">
        <v>652</v>
      </c>
      <c r="E916" s="718"/>
      <c r="F916" s="765">
        <v>1.2999999999999999E-3</v>
      </c>
      <c r="G916" s="758">
        <v>27160</v>
      </c>
      <c r="H916" s="766">
        <v>35.308</v>
      </c>
      <c r="I916" s="722"/>
      <c r="J916" s="765">
        <v>1.2999999999999999E-3</v>
      </c>
      <c r="K916" s="759">
        <v>27292.499999999996</v>
      </c>
      <c r="L916" s="766">
        <v>35.480249999999991</v>
      </c>
      <c r="M916" s="722"/>
      <c r="N916" s="725">
        <v>0.17224999999999113</v>
      </c>
      <c r="O916" s="767">
        <v>4.8784977908686734E-3</v>
      </c>
    </row>
    <row r="917" spans="1:15" x14ac:dyDescent="0.25">
      <c r="A917" s="701"/>
      <c r="B917" s="716" t="s">
        <v>670</v>
      </c>
      <c r="C917" s="716"/>
      <c r="D917" s="717" t="s">
        <v>649</v>
      </c>
      <c r="E917" s="718"/>
      <c r="F917" s="768">
        <v>0.25</v>
      </c>
      <c r="G917" s="720">
        <v>1</v>
      </c>
      <c r="H917" s="766">
        <v>0.25</v>
      </c>
      <c r="I917" s="722"/>
      <c r="J917" s="765">
        <v>0.25</v>
      </c>
      <c r="K917" s="724">
        <v>1</v>
      </c>
      <c r="L917" s="766">
        <v>0.25</v>
      </c>
      <c r="M917" s="722"/>
      <c r="N917" s="725">
        <v>0</v>
      </c>
      <c r="O917" s="767">
        <v>0</v>
      </c>
    </row>
    <row r="918" spans="1:15" x14ac:dyDescent="0.25">
      <c r="A918" s="701"/>
      <c r="B918" s="716" t="s">
        <v>671</v>
      </c>
      <c r="C918" s="716"/>
      <c r="D918" s="717" t="s">
        <v>652</v>
      </c>
      <c r="E918" s="718"/>
      <c r="F918" s="768">
        <v>2E-3</v>
      </c>
      <c r="G918" s="769">
        <v>25000</v>
      </c>
      <c r="H918" s="766">
        <v>50</v>
      </c>
      <c r="I918" s="722"/>
      <c r="J918" s="765">
        <v>2E-3</v>
      </c>
      <c r="K918" s="770">
        <v>25000</v>
      </c>
      <c r="L918" s="766">
        <v>50</v>
      </c>
      <c r="M918" s="722"/>
      <c r="N918" s="725">
        <v>0</v>
      </c>
      <c r="O918" s="767">
        <v>0</v>
      </c>
    </row>
    <row r="919" spans="1:15" ht="15.75" thickBot="1" x14ac:dyDescent="0.3">
      <c r="A919" s="701"/>
      <c r="B919" s="747" t="s">
        <v>688</v>
      </c>
      <c r="C919" s="716"/>
      <c r="D919" s="717" t="s">
        <v>652</v>
      </c>
      <c r="E919" s="718"/>
      <c r="F919" s="878">
        <v>8.949E-2</v>
      </c>
      <c r="G919" s="772">
        <v>25000</v>
      </c>
      <c r="H919" s="766">
        <v>2237.25</v>
      </c>
      <c r="I919" s="722"/>
      <c r="J919" s="879">
        <v>8.949E-2</v>
      </c>
      <c r="K919" s="772">
        <v>25000</v>
      </c>
      <c r="L919" s="766">
        <v>2237.25</v>
      </c>
      <c r="M919" s="722"/>
      <c r="N919" s="725">
        <v>0</v>
      </c>
      <c r="O919" s="767">
        <v>0</v>
      </c>
    </row>
    <row r="920" spans="1:15" ht="15.75" thickBot="1" x14ac:dyDescent="0.3">
      <c r="A920" s="701"/>
      <c r="B920" s="780"/>
      <c r="C920" s="781"/>
      <c r="D920" s="782"/>
      <c r="E920" s="781"/>
      <c r="F920" s="783"/>
      <c r="G920" s="784"/>
      <c r="H920" s="785"/>
      <c r="I920" s="786"/>
      <c r="J920" s="783"/>
      <c r="K920" s="787"/>
      <c r="L920" s="785"/>
      <c r="M920" s="786"/>
      <c r="N920" s="788"/>
      <c r="O920" s="789"/>
    </row>
    <row r="921" spans="1:15" x14ac:dyDescent="0.25">
      <c r="A921" s="701"/>
      <c r="B921" s="790" t="s">
        <v>689</v>
      </c>
      <c r="C921" s="716"/>
      <c r="D921" s="716"/>
      <c r="E921" s="716"/>
      <c r="F921" s="791"/>
      <c r="G921" s="792"/>
      <c r="H921" s="793">
        <v>7260.2487169599999</v>
      </c>
      <c r="I921" s="794"/>
      <c r="J921" s="795"/>
      <c r="K921" s="795"/>
      <c r="L921" s="796">
        <v>8087.7729222099988</v>
      </c>
      <c r="M921" s="797"/>
      <c r="N921" s="798">
        <v>827.52420524999889</v>
      </c>
      <c r="O921" s="799">
        <v>0.11398014551717707</v>
      </c>
    </row>
    <row r="922" spans="1:15" x14ac:dyDescent="0.25">
      <c r="A922" s="701"/>
      <c r="B922" s="800" t="s">
        <v>678</v>
      </c>
      <c r="C922" s="716"/>
      <c r="D922" s="716"/>
      <c r="E922" s="716"/>
      <c r="F922" s="801">
        <v>0.13</v>
      </c>
      <c r="G922" s="802"/>
      <c r="H922" s="803">
        <v>943.83233320479997</v>
      </c>
      <c r="I922" s="804"/>
      <c r="J922" s="805">
        <v>0.13</v>
      </c>
      <c r="K922" s="804"/>
      <c r="L922" s="806">
        <v>1051.4104798873</v>
      </c>
      <c r="M922" s="807"/>
      <c r="N922" s="808">
        <v>107.57814668250001</v>
      </c>
      <c r="O922" s="809">
        <v>0.11398014551717722</v>
      </c>
    </row>
    <row r="923" spans="1:15" ht="15.75" thickBot="1" x14ac:dyDescent="0.3">
      <c r="A923" s="701"/>
      <c r="B923" s="810" t="s">
        <v>679</v>
      </c>
      <c r="C923" s="716"/>
      <c r="D923" s="716"/>
      <c r="E923" s="716"/>
      <c r="F923" s="811"/>
      <c r="G923" s="802"/>
      <c r="H923" s="803">
        <v>8204.0810501647993</v>
      </c>
      <c r="I923" s="804"/>
      <c r="J923" s="804"/>
      <c r="K923" s="804"/>
      <c r="L923" s="806">
        <v>9139.1834020972983</v>
      </c>
      <c r="M923" s="807"/>
      <c r="N923" s="808">
        <v>935.102351932499</v>
      </c>
      <c r="O923" s="809">
        <v>0.11398014551717711</v>
      </c>
    </row>
    <row r="924" spans="1:15" ht="15.75" thickBot="1" x14ac:dyDescent="0.3">
      <c r="A924" s="479"/>
      <c r="B924" s="825"/>
      <c r="C924" s="826"/>
      <c r="D924" s="827"/>
      <c r="E924" s="826"/>
      <c r="F924" s="783"/>
      <c r="G924" s="828"/>
      <c r="H924" s="785"/>
      <c r="I924" s="829"/>
      <c r="J924" s="783"/>
      <c r="K924" s="830"/>
      <c r="L924" s="785"/>
      <c r="M924" s="829"/>
      <c r="N924" s="831"/>
      <c r="O924" s="789"/>
    </row>
    <row r="925" spans="1:15" x14ac:dyDescent="0.25">
      <c r="A925" s="701"/>
      <c r="B925" s="701"/>
      <c r="C925" s="701"/>
      <c r="D925" s="701"/>
      <c r="E925" s="701"/>
      <c r="F925" s="701"/>
      <c r="G925" s="701"/>
      <c r="H925" s="701"/>
      <c r="I925" s="701"/>
      <c r="J925" s="701"/>
      <c r="K925" s="701"/>
      <c r="L925" s="871"/>
      <c r="M925" s="701"/>
      <c r="N925" s="701"/>
      <c r="O925" s="701"/>
    </row>
    <row r="926" spans="1:15" x14ac:dyDescent="0.25">
      <c r="A926" s="701"/>
      <c r="B926" s="707" t="s">
        <v>684</v>
      </c>
      <c r="C926" s="701"/>
      <c r="D926" s="701"/>
      <c r="E926" s="701"/>
      <c r="F926" s="872">
        <v>8.6400000000000005E-2</v>
      </c>
      <c r="G926" s="701"/>
      <c r="H926" s="701"/>
      <c r="I926" s="701"/>
      <c r="J926" s="872">
        <v>9.1700000000000004E-2</v>
      </c>
      <c r="K926" s="701"/>
      <c r="L926" s="701"/>
      <c r="M926" s="701"/>
      <c r="N926" s="701"/>
      <c r="O926" s="701"/>
    </row>
  </sheetData>
  <mergeCells count="157">
    <mergeCell ref="D879:O879"/>
    <mergeCell ref="I882:J882"/>
    <mergeCell ref="F884:H884"/>
    <mergeCell ref="J884:L884"/>
    <mergeCell ref="N884:O884"/>
    <mergeCell ref="D885:D886"/>
    <mergeCell ref="N885:N886"/>
    <mergeCell ref="O885:O886"/>
    <mergeCell ref="F834:H834"/>
    <mergeCell ref="J834:L834"/>
    <mergeCell ref="N834:O834"/>
    <mergeCell ref="D835:D836"/>
    <mergeCell ref="N835:N836"/>
    <mergeCell ref="O835:O836"/>
    <mergeCell ref="B816:D816"/>
    <mergeCell ref="B817:D817"/>
    <mergeCell ref="B822:D822"/>
    <mergeCell ref="B823:D823"/>
    <mergeCell ref="D829:O829"/>
    <mergeCell ref="I832:J832"/>
    <mergeCell ref="B760:D760"/>
    <mergeCell ref="D766:O766"/>
    <mergeCell ref="F772:H772"/>
    <mergeCell ref="J772:L772"/>
    <mergeCell ref="N772:O772"/>
    <mergeCell ref="D773:D774"/>
    <mergeCell ref="N773:N774"/>
    <mergeCell ref="O773:O774"/>
    <mergeCell ref="D710:D711"/>
    <mergeCell ref="N710:N711"/>
    <mergeCell ref="O710:O711"/>
    <mergeCell ref="B753:D753"/>
    <mergeCell ref="B754:D754"/>
    <mergeCell ref="B759:D759"/>
    <mergeCell ref="D659:D660"/>
    <mergeCell ref="N659:N660"/>
    <mergeCell ref="O659:O660"/>
    <mergeCell ref="D703:O703"/>
    <mergeCell ref="F709:H709"/>
    <mergeCell ref="J709:L709"/>
    <mergeCell ref="N709:O709"/>
    <mergeCell ref="D609:D610"/>
    <mergeCell ref="N609:N610"/>
    <mergeCell ref="O609:O610"/>
    <mergeCell ref="D653:O653"/>
    <mergeCell ref="I656:J656"/>
    <mergeCell ref="F658:H658"/>
    <mergeCell ref="J658:L658"/>
    <mergeCell ref="N658:O658"/>
    <mergeCell ref="D559:D560"/>
    <mergeCell ref="N559:N560"/>
    <mergeCell ref="O559:O560"/>
    <mergeCell ref="D603:O603"/>
    <mergeCell ref="I606:J606"/>
    <mergeCell ref="F608:H608"/>
    <mergeCell ref="J608:L608"/>
    <mergeCell ref="N608:O608"/>
    <mergeCell ref="D512:D513"/>
    <mergeCell ref="N512:N513"/>
    <mergeCell ref="O512:O513"/>
    <mergeCell ref="I556:J556"/>
    <mergeCell ref="F558:H558"/>
    <mergeCell ref="J558:L558"/>
    <mergeCell ref="N558:O558"/>
    <mergeCell ref="D462:D463"/>
    <mergeCell ref="N462:N463"/>
    <mergeCell ref="O462:O463"/>
    <mergeCell ref="D506:O506"/>
    <mergeCell ref="I509:J509"/>
    <mergeCell ref="F511:H511"/>
    <mergeCell ref="J511:L511"/>
    <mergeCell ref="N511:O511"/>
    <mergeCell ref="B450:D450"/>
    <mergeCell ref="D456:O456"/>
    <mergeCell ref="I459:J459"/>
    <mergeCell ref="F461:H461"/>
    <mergeCell ref="J461:L461"/>
    <mergeCell ref="N461:O461"/>
    <mergeCell ref="D400:D401"/>
    <mergeCell ref="N400:N401"/>
    <mergeCell ref="O400:O401"/>
    <mergeCell ref="B443:D443"/>
    <mergeCell ref="B444:D444"/>
    <mergeCell ref="B449:D449"/>
    <mergeCell ref="B380:D380"/>
    <mergeCell ref="B381:D381"/>
    <mergeCell ref="B386:D386"/>
    <mergeCell ref="B387:D387"/>
    <mergeCell ref="D393:O393"/>
    <mergeCell ref="F399:H399"/>
    <mergeCell ref="J399:L399"/>
    <mergeCell ref="N399:O399"/>
    <mergeCell ref="B324:D324"/>
    <mergeCell ref="D330:O330"/>
    <mergeCell ref="F336:H336"/>
    <mergeCell ref="J336:L336"/>
    <mergeCell ref="N336:O336"/>
    <mergeCell ref="D337:D338"/>
    <mergeCell ref="N337:N338"/>
    <mergeCell ref="O337:O338"/>
    <mergeCell ref="D274:D275"/>
    <mergeCell ref="N274:N275"/>
    <mergeCell ref="O274:O275"/>
    <mergeCell ref="B317:D317"/>
    <mergeCell ref="B318:D318"/>
    <mergeCell ref="B323:D323"/>
    <mergeCell ref="B254:D254"/>
    <mergeCell ref="B255:D255"/>
    <mergeCell ref="B260:D260"/>
    <mergeCell ref="B261:D261"/>
    <mergeCell ref="D267:O267"/>
    <mergeCell ref="F273:H273"/>
    <mergeCell ref="J273:L273"/>
    <mergeCell ref="N273:O273"/>
    <mergeCell ref="B198:D198"/>
    <mergeCell ref="D204:O204"/>
    <mergeCell ref="F210:H210"/>
    <mergeCell ref="J210:L210"/>
    <mergeCell ref="N210:O210"/>
    <mergeCell ref="D211:D212"/>
    <mergeCell ref="N211:N212"/>
    <mergeCell ref="O211:O212"/>
    <mergeCell ref="D148:D149"/>
    <mergeCell ref="N148:N149"/>
    <mergeCell ref="O148:O149"/>
    <mergeCell ref="B191:D191"/>
    <mergeCell ref="B192:D192"/>
    <mergeCell ref="B197:D197"/>
    <mergeCell ref="B128:D128"/>
    <mergeCell ref="B129:D129"/>
    <mergeCell ref="B134:D134"/>
    <mergeCell ref="B135:D135"/>
    <mergeCell ref="D141:O141"/>
    <mergeCell ref="F147:H147"/>
    <mergeCell ref="J147:L147"/>
    <mergeCell ref="N147:O147"/>
    <mergeCell ref="B72:D72"/>
    <mergeCell ref="D78:O78"/>
    <mergeCell ref="F84:H84"/>
    <mergeCell ref="J84:L84"/>
    <mergeCell ref="N84:O84"/>
    <mergeCell ref="D85:D86"/>
    <mergeCell ref="N85:N86"/>
    <mergeCell ref="O85:O86"/>
    <mergeCell ref="D22:D23"/>
    <mergeCell ref="N22:N23"/>
    <mergeCell ref="O22:O23"/>
    <mergeCell ref="B65:D65"/>
    <mergeCell ref="B66:D66"/>
    <mergeCell ref="B71:D71"/>
    <mergeCell ref="A4:K4"/>
    <mergeCell ref="B11:O11"/>
    <mergeCell ref="B12:O12"/>
    <mergeCell ref="D15:O15"/>
    <mergeCell ref="F21:H21"/>
    <mergeCell ref="J21:L21"/>
    <mergeCell ref="N21:O21"/>
  </mergeCells>
  <dataValidations count="1">
    <dataValidation allowBlank="1" showInputMessage="1" showErrorMessage="1" promptTitle="Date Format" prompt="E.g:  &quot;August 1, 2011&quot;" sqref="O8"/>
  </dataValidations>
  <pageMargins left="0.7" right="0.7" top="0.75" bottom="0.75" header="0.3" footer="0.3"/>
  <pageSetup scale="52" orientation="portrait" r:id="rId1"/>
  <rowBreaks count="15" manualBreakCount="15">
    <brk id="75" max="16383" man="1"/>
    <brk id="139" max="16383" man="1"/>
    <brk id="202" max="16383" man="1"/>
    <brk id="265" max="16383" man="1"/>
    <brk id="328" max="16383" man="1"/>
    <brk id="391" max="16383" man="1"/>
    <brk id="454" max="16383" man="1"/>
    <brk id="504" max="16383" man="1"/>
    <brk id="554" max="16383" man="1"/>
    <brk id="601" max="16383" man="1"/>
    <brk id="651" max="16383" man="1"/>
    <brk id="701" max="16383" man="1"/>
    <brk id="764" max="16383" man="1"/>
    <brk id="827" max="16383" man="1"/>
    <brk id="877"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44"/>
  <sheetViews>
    <sheetView showGridLines="0" topLeftCell="D1" workbookViewId="0">
      <selection activeCell="L26" sqref="L26"/>
    </sheetView>
  </sheetViews>
  <sheetFormatPr defaultRowHeight="15" x14ac:dyDescent="0.25"/>
  <cols>
    <col min="1" max="1" width="1.5703125" customWidth="1"/>
    <col min="4" max="4" width="15.5703125" customWidth="1"/>
    <col min="5" max="7" width="15.7109375" customWidth="1"/>
    <col min="8" max="9" width="32.85546875" customWidth="1"/>
    <col min="10" max="10" width="28.5703125" customWidth="1"/>
  </cols>
  <sheetData>
    <row r="1" spans="2:10" ht="12.75" customHeight="1" x14ac:dyDescent="0.25">
      <c r="I1" s="56" t="s">
        <v>103</v>
      </c>
      <c r="J1" s="57" t="s">
        <v>465</v>
      </c>
    </row>
    <row r="2" spans="2:10" ht="12.75" customHeight="1" x14ac:dyDescent="0.25">
      <c r="I2" s="56" t="s">
        <v>104</v>
      </c>
      <c r="J2" s="58">
        <v>1</v>
      </c>
    </row>
    <row r="3" spans="2:10" ht="12.75" customHeight="1" x14ac:dyDescent="0.25">
      <c r="I3" s="56" t="s">
        <v>105</v>
      </c>
      <c r="J3" s="58">
        <v>1</v>
      </c>
    </row>
    <row r="4" spans="2:10" ht="12.75" customHeight="1" x14ac:dyDescent="0.25">
      <c r="I4" s="56" t="s">
        <v>106</v>
      </c>
      <c r="J4" s="58">
        <v>11</v>
      </c>
    </row>
    <row r="5" spans="2:10" ht="12.75" customHeight="1" x14ac:dyDescent="0.25">
      <c r="I5" s="56" t="s">
        <v>107</v>
      </c>
      <c r="J5" s="59"/>
    </row>
    <row r="6" spans="2:10" ht="12.75" customHeight="1" x14ac:dyDescent="0.25">
      <c r="I6" s="56"/>
      <c r="J6" s="57"/>
    </row>
    <row r="7" spans="2:10" ht="12.75" customHeight="1" x14ac:dyDescent="0.25">
      <c r="I7" s="56" t="s">
        <v>108</v>
      </c>
      <c r="J7" s="525">
        <v>41771</v>
      </c>
    </row>
    <row r="8" spans="2:10" ht="12.75" customHeight="1" x14ac:dyDescent="0.25">
      <c r="B8" s="1"/>
      <c r="C8" s="1"/>
      <c r="D8" s="1"/>
      <c r="E8" s="1"/>
      <c r="F8" s="1"/>
      <c r="G8" s="1"/>
      <c r="H8" s="1"/>
      <c r="I8" s="1"/>
      <c r="J8" s="1"/>
    </row>
    <row r="9" spans="2:10" ht="18" x14ac:dyDescent="0.25">
      <c r="B9" s="1114" t="s">
        <v>0</v>
      </c>
      <c r="C9" s="1188"/>
      <c r="D9" s="1188"/>
      <c r="E9" s="1188"/>
      <c r="F9" s="1188"/>
      <c r="G9" s="1188"/>
      <c r="H9" s="1188"/>
      <c r="I9" s="1188"/>
      <c r="J9" s="1188"/>
    </row>
    <row r="10" spans="2:10" ht="18" x14ac:dyDescent="0.25">
      <c r="B10" s="1114" t="s">
        <v>1</v>
      </c>
      <c r="C10" s="1189"/>
      <c r="D10" s="1189"/>
      <c r="E10" s="1189"/>
      <c r="F10" s="1189"/>
      <c r="G10" s="1189"/>
      <c r="H10" s="1189"/>
      <c r="I10" s="1189"/>
      <c r="J10" s="1189"/>
    </row>
    <row r="11" spans="2:10" ht="18" x14ac:dyDescent="0.25">
      <c r="B11" s="1114" t="s">
        <v>2</v>
      </c>
      <c r="C11" s="1189"/>
      <c r="D11" s="1189"/>
      <c r="E11" s="1189"/>
      <c r="F11" s="1189"/>
      <c r="G11" s="1189"/>
      <c r="H11" s="1189"/>
      <c r="I11" s="1189"/>
      <c r="J11" s="1189"/>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ht="15.75" thickBot="1" x14ac:dyDescent="0.3">
      <c r="B14" s="1"/>
      <c r="C14" s="1"/>
      <c r="D14" s="1"/>
      <c r="E14" s="1"/>
      <c r="F14" s="1"/>
      <c r="G14" s="1"/>
      <c r="H14" s="1"/>
      <c r="I14" s="1"/>
      <c r="J14" s="1"/>
    </row>
    <row r="15" spans="2:10" x14ac:dyDescent="0.25">
      <c r="B15" s="1126" t="s">
        <v>3</v>
      </c>
      <c r="C15" s="1127"/>
      <c r="D15" s="1341"/>
      <c r="E15" s="3">
        <v>2015</v>
      </c>
      <c r="F15" s="3">
        <v>2015</v>
      </c>
      <c r="G15" s="4" t="s">
        <v>4</v>
      </c>
      <c r="H15" s="1135" t="s">
        <v>5</v>
      </c>
      <c r="I15" s="1136"/>
      <c r="J15" s="1137"/>
    </row>
    <row r="16" spans="2:10" x14ac:dyDescent="0.25">
      <c r="B16" s="1129"/>
      <c r="C16" s="1130"/>
      <c r="D16" s="1342"/>
      <c r="E16" s="5" t="s">
        <v>6</v>
      </c>
      <c r="F16" s="6" t="s">
        <v>7</v>
      </c>
      <c r="G16" s="6"/>
      <c r="H16" s="1138" t="s">
        <v>8</v>
      </c>
      <c r="I16" s="1139"/>
      <c r="J16" s="1140"/>
    </row>
    <row r="17" spans="2:10" x14ac:dyDescent="0.25">
      <c r="B17" s="1129"/>
      <c r="C17" s="1130"/>
      <c r="D17" s="1342"/>
      <c r="E17" s="5" t="s">
        <v>9</v>
      </c>
      <c r="F17" s="5" t="s">
        <v>10</v>
      </c>
      <c r="G17" s="7"/>
      <c r="H17" s="1138" t="s">
        <v>11</v>
      </c>
      <c r="I17" s="1139"/>
      <c r="J17" s="1140"/>
    </row>
    <row r="18" spans="2:10" x14ac:dyDescent="0.25">
      <c r="B18" s="1129"/>
      <c r="C18" s="1130"/>
      <c r="D18" s="1342"/>
      <c r="E18" s="5" t="s">
        <v>12</v>
      </c>
      <c r="F18" s="5" t="s">
        <v>12</v>
      </c>
      <c r="G18" s="6"/>
      <c r="H18" s="1138" t="s">
        <v>13</v>
      </c>
      <c r="I18" s="1344"/>
      <c r="J18" s="1345"/>
    </row>
    <row r="19" spans="2:10" ht="15.75" thickBot="1" x14ac:dyDescent="0.3">
      <c r="B19" s="1132"/>
      <c r="C19" s="1133"/>
      <c r="D19" s="1343"/>
      <c r="E19" s="8" t="s">
        <v>14</v>
      </c>
      <c r="F19" s="9" t="s">
        <v>14</v>
      </c>
      <c r="G19" s="6"/>
      <c r="H19" s="10"/>
      <c r="I19" s="11"/>
      <c r="J19" s="12"/>
    </row>
    <row r="20" spans="2:10" x14ac:dyDescent="0.25">
      <c r="B20" s="1346" t="s">
        <v>15</v>
      </c>
      <c r="C20" s="1347"/>
      <c r="D20" s="1348"/>
      <c r="E20" s="13">
        <v>92138708.696333319</v>
      </c>
      <c r="F20" s="13">
        <v>90753037.258086517</v>
      </c>
      <c r="G20" s="14">
        <v>1385671.4382468015</v>
      </c>
      <c r="H20" s="1349" t="s">
        <v>16</v>
      </c>
      <c r="I20" s="1160"/>
      <c r="J20" s="1161"/>
    </row>
    <row r="21" spans="2:10" x14ac:dyDescent="0.25">
      <c r="B21" s="1350" t="s">
        <v>17</v>
      </c>
      <c r="C21" s="1351"/>
      <c r="D21" s="1352"/>
      <c r="E21" s="13">
        <v>97099139.981116638</v>
      </c>
      <c r="F21" s="13">
        <v>94807611.899288595</v>
      </c>
      <c r="G21" s="14">
        <v>2291528.0818280429</v>
      </c>
      <c r="H21" s="1349" t="s">
        <v>16</v>
      </c>
      <c r="I21" s="1160"/>
      <c r="J21" s="1161"/>
    </row>
    <row r="22" spans="2:10" x14ac:dyDescent="0.25">
      <c r="B22" s="1353" t="s">
        <v>18</v>
      </c>
      <c r="C22" s="1354"/>
      <c r="D22" s="1355"/>
      <c r="E22" s="15">
        <v>94618924.338724971</v>
      </c>
      <c r="F22" s="14">
        <v>92780324.578687549</v>
      </c>
      <c r="G22" s="14">
        <v>1838599.7600374222</v>
      </c>
      <c r="H22" s="1349" t="s">
        <v>16</v>
      </c>
      <c r="I22" s="1160"/>
      <c r="J22" s="1161"/>
    </row>
    <row r="23" spans="2:10" ht="15.75" thickBot="1" x14ac:dyDescent="0.3">
      <c r="B23" s="1356" t="s">
        <v>19</v>
      </c>
      <c r="C23" s="1357"/>
      <c r="D23" s="1358"/>
      <c r="E23" s="13">
        <v>4647573.9387999997</v>
      </c>
      <c r="F23" s="13">
        <v>4483867.4088000003</v>
      </c>
      <c r="G23" s="16">
        <v>163706.52999999933</v>
      </c>
      <c r="H23" s="1159" t="s">
        <v>20</v>
      </c>
      <c r="I23" s="1160"/>
      <c r="J23" s="1161"/>
    </row>
    <row r="24" spans="2:10" ht="15.75" thickBot="1" x14ac:dyDescent="0.3">
      <c r="B24" s="1359" t="s">
        <v>21</v>
      </c>
      <c r="C24" s="1360"/>
      <c r="D24" s="1361"/>
      <c r="E24" s="17">
        <v>99266498.277524978</v>
      </c>
      <c r="F24" s="17">
        <v>97264191.987487555</v>
      </c>
      <c r="G24" s="17">
        <v>2002306.2900374215</v>
      </c>
      <c r="H24" s="1362"/>
      <c r="I24" s="1363"/>
      <c r="J24" s="1364"/>
    </row>
    <row r="25" spans="2:10" ht="15.75" thickTop="1" x14ac:dyDescent="0.25">
      <c r="B25" s="1365"/>
      <c r="C25" s="1366"/>
      <c r="D25" s="1367"/>
      <c r="E25" s="1365"/>
      <c r="F25" s="1366"/>
      <c r="G25" s="1367"/>
      <c r="H25" s="1365"/>
      <c r="I25" s="1366"/>
      <c r="J25" s="1367"/>
    </row>
    <row r="26" spans="2:10" x14ac:dyDescent="0.25">
      <c r="B26" s="1150" t="s">
        <v>22</v>
      </c>
      <c r="C26" s="1151"/>
      <c r="D26" s="1152"/>
      <c r="E26" s="13">
        <v>6663164.4303805865</v>
      </c>
      <c r="F26" s="13">
        <v>6528761.6229681149</v>
      </c>
      <c r="G26" s="14">
        <v>134402.80741247162</v>
      </c>
      <c r="H26" s="1159" t="s">
        <v>23</v>
      </c>
      <c r="I26" s="1160"/>
      <c r="J26" s="1161"/>
    </row>
    <row r="27" spans="2:10" x14ac:dyDescent="0.25">
      <c r="B27" s="1153"/>
      <c r="C27" s="1154"/>
      <c r="D27" s="1155"/>
      <c r="E27" s="13"/>
      <c r="F27" s="13"/>
      <c r="G27" s="14">
        <v>0</v>
      </c>
      <c r="H27" s="1159"/>
      <c r="I27" s="1160"/>
      <c r="J27" s="1161"/>
    </row>
    <row r="28" spans="2:10" x14ac:dyDescent="0.25">
      <c r="B28" s="1150" t="s">
        <v>24</v>
      </c>
      <c r="C28" s="1151"/>
      <c r="D28" s="1152"/>
      <c r="E28" s="13">
        <v>12812678.759999998</v>
      </c>
      <c r="F28" s="13">
        <v>11553397.759999998</v>
      </c>
      <c r="G28" s="14">
        <v>1259281</v>
      </c>
      <c r="H28" s="1159" t="s">
        <v>20</v>
      </c>
      <c r="I28" s="1160"/>
      <c r="J28" s="1161"/>
    </row>
    <row r="29" spans="2:10" x14ac:dyDescent="0.25">
      <c r="B29" s="1150" t="s">
        <v>25</v>
      </c>
      <c r="C29" s="1151"/>
      <c r="D29" s="1152"/>
      <c r="E29" s="13">
        <v>3947008.7163999998</v>
      </c>
      <c r="F29" s="13">
        <v>6112146.4099812638</v>
      </c>
      <c r="G29" s="18">
        <v>-2165137.693581264</v>
      </c>
      <c r="H29" s="1159" t="s">
        <v>26</v>
      </c>
      <c r="I29" s="1160"/>
      <c r="J29" s="1161"/>
    </row>
    <row r="30" spans="2:10" x14ac:dyDescent="0.25">
      <c r="B30" s="1153" t="s">
        <v>27</v>
      </c>
      <c r="C30" s="1154"/>
      <c r="D30" s="1155"/>
      <c r="E30" s="13">
        <v>440336.45998601784</v>
      </c>
      <c r="F30" s="13">
        <v>1193935.6527911872</v>
      </c>
      <c r="G30" s="18">
        <v>-753599.19280516938</v>
      </c>
      <c r="H30" s="1159" t="s">
        <v>28</v>
      </c>
      <c r="I30" s="1160"/>
      <c r="J30" s="1161"/>
    </row>
    <row r="31" spans="2:10" x14ac:dyDescent="0.25">
      <c r="B31" s="1153"/>
      <c r="C31" s="1154"/>
      <c r="D31" s="1155"/>
      <c r="E31" s="13"/>
      <c r="F31" s="13"/>
      <c r="G31" s="14">
        <v>0</v>
      </c>
      <c r="H31" s="1159"/>
      <c r="I31" s="1160"/>
      <c r="J31" s="1161"/>
    </row>
    <row r="32" spans="2:10" x14ac:dyDescent="0.25">
      <c r="B32" s="1150" t="s">
        <v>29</v>
      </c>
      <c r="C32" s="1151"/>
      <c r="D32" s="1152"/>
      <c r="E32" s="13">
        <v>-436757.64</v>
      </c>
      <c r="F32" s="13">
        <v>-436757.64</v>
      </c>
      <c r="G32" s="14">
        <v>0</v>
      </c>
      <c r="H32" s="1159" t="s">
        <v>30</v>
      </c>
      <c r="I32" s="1160"/>
      <c r="J32" s="1161"/>
    </row>
    <row r="33" spans="2:10" x14ac:dyDescent="0.25">
      <c r="B33" s="1144"/>
      <c r="C33" s="1145"/>
      <c r="D33" s="1146"/>
      <c r="E33" s="13"/>
      <c r="F33" s="13"/>
      <c r="G33" s="14">
        <v>0</v>
      </c>
      <c r="H33" s="1159"/>
      <c r="I33" s="1160"/>
      <c r="J33" s="1161"/>
    </row>
    <row r="34" spans="2:10" x14ac:dyDescent="0.25">
      <c r="B34" s="1150"/>
      <c r="C34" s="1151"/>
      <c r="D34" s="1152"/>
      <c r="E34" s="13"/>
      <c r="F34" s="13"/>
      <c r="G34" s="14">
        <v>0</v>
      </c>
      <c r="H34" s="1159"/>
      <c r="I34" s="1160"/>
      <c r="J34" s="1161"/>
    </row>
    <row r="35" spans="2:10" x14ac:dyDescent="0.25">
      <c r="B35" s="1150"/>
      <c r="C35" s="1151"/>
      <c r="D35" s="1152"/>
      <c r="E35" s="13"/>
      <c r="F35" s="13"/>
      <c r="G35" s="14">
        <v>0</v>
      </c>
      <c r="H35" s="1159"/>
      <c r="I35" s="1160"/>
      <c r="J35" s="1161"/>
    </row>
    <row r="36" spans="2:10" ht="15.75" thickBot="1" x14ac:dyDescent="0.3">
      <c r="B36" s="1165" t="s">
        <v>31</v>
      </c>
      <c r="C36" s="1166"/>
      <c r="D36" s="1167"/>
      <c r="E36" s="19"/>
      <c r="F36" s="19"/>
      <c r="G36" s="14">
        <v>0</v>
      </c>
      <c r="H36" s="1168"/>
      <c r="I36" s="1169"/>
      <c r="J36" s="1170"/>
    </row>
    <row r="37" spans="2:10" ht="16.5" thickTop="1" thickBot="1" x14ac:dyDescent="0.3">
      <c r="B37" s="1369" t="s">
        <v>32</v>
      </c>
      <c r="C37" s="1370"/>
      <c r="D37" s="1371"/>
      <c r="E37" s="20">
        <v>23426430.726766601</v>
      </c>
      <c r="F37" s="20">
        <v>24951483.805740565</v>
      </c>
      <c r="G37" s="21">
        <v>-1525053.0789739618</v>
      </c>
      <c r="H37" s="1372"/>
      <c r="I37" s="1373"/>
      <c r="J37" s="1374"/>
    </row>
    <row r="38" spans="2:10" x14ac:dyDescent="0.25">
      <c r="B38" s="1"/>
      <c r="C38" s="1"/>
      <c r="D38" s="1"/>
      <c r="E38" s="1"/>
      <c r="F38" s="1"/>
      <c r="G38" s="1"/>
      <c r="H38" s="1"/>
      <c r="I38" s="1"/>
      <c r="J38" s="1"/>
    </row>
    <row r="39" spans="2:10" x14ac:dyDescent="0.25">
      <c r="B39" s="1"/>
      <c r="C39" s="1"/>
      <c r="D39" s="1"/>
      <c r="E39" s="1"/>
      <c r="F39" s="1"/>
      <c r="G39" s="1"/>
      <c r="H39" s="1"/>
      <c r="I39" s="1"/>
      <c r="J39" s="1"/>
    </row>
    <row r="40" spans="2:10" x14ac:dyDescent="0.25">
      <c r="B40" s="1368" t="s">
        <v>33</v>
      </c>
      <c r="C40" s="1368"/>
      <c r="D40" s="1368"/>
      <c r="E40" s="1368"/>
      <c r="F40" s="1368"/>
      <c r="G40" s="1368"/>
      <c r="H40" s="1368"/>
      <c r="I40" s="1368"/>
      <c r="J40" s="1368"/>
    </row>
    <row r="41" spans="2:10" x14ac:dyDescent="0.25">
      <c r="B41" s="1368"/>
      <c r="C41" s="1368"/>
      <c r="D41" s="1368"/>
      <c r="E41" s="1368"/>
      <c r="F41" s="1368"/>
      <c r="G41" s="1368"/>
      <c r="H41" s="1368"/>
      <c r="I41" s="1368"/>
      <c r="J41" s="1368"/>
    </row>
    <row r="42" spans="2:10" x14ac:dyDescent="0.25">
      <c r="B42" s="1368"/>
      <c r="C42" s="1368"/>
      <c r="D42" s="1368"/>
      <c r="E42" s="1368"/>
      <c r="F42" s="1368"/>
      <c r="G42" s="1368"/>
      <c r="H42" s="1368"/>
      <c r="I42" s="1368"/>
      <c r="J42" s="1368"/>
    </row>
    <row r="43" spans="2:10" x14ac:dyDescent="0.25">
      <c r="B43" s="1368"/>
      <c r="C43" s="1368"/>
      <c r="D43" s="1368"/>
      <c r="E43" s="1368"/>
      <c r="F43" s="1368"/>
      <c r="G43" s="1368"/>
      <c r="H43" s="1368"/>
      <c r="I43" s="1368"/>
      <c r="J43" s="1368"/>
    </row>
    <row r="44" spans="2:10" x14ac:dyDescent="0.25">
      <c r="B44" s="1"/>
      <c r="C44" s="1"/>
      <c r="D44" s="1"/>
      <c r="E44" s="1"/>
      <c r="F44" s="1"/>
      <c r="G44" s="1"/>
      <c r="H44" s="1"/>
      <c r="I44" s="1"/>
      <c r="J44" s="1"/>
    </row>
  </sheetData>
  <mergeCells count="46">
    <mergeCell ref="B40:J43"/>
    <mergeCell ref="B35:D35"/>
    <mergeCell ref="H35:J35"/>
    <mergeCell ref="B36:D36"/>
    <mergeCell ref="H36:J36"/>
    <mergeCell ref="B37:D37"/>
    <mergeCell ref="H37:J37"/>
    <mergeCell ref="B32:D32"/>
    <mergeCell ref="H32:J32"/>
    <mergeCell ref="B33:D33"/>
    <mergeCell ref="H33:J33"/>
    <mergeCell ref="B34:D34"/>
    <mergeCell ref="H34:J34"/>
    <mergeCell ref="B29:D29"/>
    <mergeCell ref="H29:J29"/>
    <mergeCell ref="B30:D30"/>
    <mergeCell ref="H30:J30"/>
    <mergeCell ref="B31:D31"/>
    <mergeCell ref="H31:J31"/>
    <mergeCell ref="B26:D26"/>
    <mergeCell ref="H26:J26"/>
    <mergeCell ref="B27:D27"/>
    <mergeCell ref="H27:J27"/>
    <mergeCell ref="B28:D28"/>
    <mergeCell ref="H28:J28"/>
    <mergeCell ref="B23:D23"/>
    <mergeCell ref="H23:J23"/>
    <mergeCell ref="B24:D24"/>
    <mergeCell ref="H24:J24"/>
    <mergeCell ref="B25:D25"/>
    <mergeCell ref="E25:G25"/>
    <mergeCell ref="H25:J25"/>
    <mergeCell ref="B20:D20"/>
    <mergeCell ref="H20:J20"/>
    <mergeCell ref="B21:D21"/>
    <mergeCell ref="H21:J21"/>
    <mergeCell ref="B22:D22"/>
    <mergeCell ref="H22:J22"/>
    <mergeCell ref="B9:J9"/>
    <mergeCell ref="B10:J10"/>
    <mergeCell ref="B11:J11"/>
    <mergeCell ref="B15:D19"/>
    <mergeCell ref="H15:J15"/>
    <mergeCell ref="H16:J16"/>
    <mergeCell ref="H17:J17"/>
    <mergeCell ref="H18:J18"/>
  </mergeCells>
  <dataValidations count="1">
    <dataValidation allowBlank="1" showInputMessage="1" showErrorMessage="1" promptTitle="Date Format" prompt="E.g:  &quot;August 1, 2011&quot;" sqref="J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election activeCell="A9" sqref="A9:Q9"/>
    </sheetView>
  </sheetViews>
  <sheetFormatPr defaultRowHeight="15" x14ac:dyDescent="0.25"/>
  <cols>
    <col min="1" max="1" width="10.42578125" bestFit="1" customWidth="1"/>
    <col min="2" max="2" width="26" bestFit="1" customWidth="1"/>
    <col min="3" max="3" width="15.28515625" bestFit="1" customWidth="1"/>
    <col min="4" max="8" width="15.7109375" customWidth="1"/>
    <col min="9" max="9" width="2.7109375" customWidth="1"/>
    <col min="10" max="15" width="15.7109375" customWidth="1"/>
    <col min="16" max="16" width="2.7109375" customWidth="1"/>
    <col min="17" max="17" width="15.7109375" customWidth="1"/>
  </cols>
  <sheetData>
    <row r="1" spans="1:17" s="1" customFormat="1" ht="12.75" x14ac:dyDescent="0.2">
      <c r="A1" s="2"/>
      <c r="B1" s="2"/>
      <c r="H1" s="108"/>
      <c r="N1" s="56" t="s">
        <v>103</v>
      </c>
      <c r="O1" s="57" t="s">
        <v>465</v>
      </c>
    </row>
    <row r="2" spans="1:17" s="1" customFormat="1" ht="12.75" x14ac:dyDescent="0.2">
      <c r="A2" s="2"/>
      <c r="B2" s="2"/>
      <c r="H2" s="108"/>
      <c r="N2" s="56" t="s">
        <v>104</v>
      </c>
      <c r="O2" s="58">
        <v>2</v>
      </c>
    </row>
    <row r="3" spans="1:17" s="1" customFormat="1" ht="12.75" x14ac:dyDescent="0.2">
      <c r="A3" s="2"/>
      <c r="B3" s="2"/>
      <c r="H3" s="108"/>
      <c r="N3" s="56" t="s">
        <v>105</v>
      </c>
      <c r="O3" s="58">
        <v>1</v>
      </c>
    </row>
    <row r="4" spans="1:17" s="1" customFormat="1" ht="12.75" x14ac:dyDescent="0.2">
      <c r="A4" s="2"/>
      <c r="B4" s="2"/>
      <c r="H4" s="108"/>
      <c r="N4" s="56" t="s">
        <v>106</v>
      </c>
      <c r="O4" s="58">
        <v>3</v>
      </c>
    </row>
    <row r="5" spans="1:17" s="1" customFormat="1" ht="12.75" x14ac:dyDescent="0.2">
      <c r="A5" s="2"/>
      <c r="B5" s="2"/>
      <c r="H5" s="108"/>
      <c r="N5" s="56" t="s">
        <v>107</v>
      </c>
      <c r="O5" s="59"/>
    </row>
    <row r="6" spans="1:17" s="1" customFormat="1" ht="9" customHeight="1" x14ac:dyDescent="0.2">
      <c r="A6" s="2"/>
      <c r="B6" s="2"/>
      <c r="H6" s="108"/>
      <c r="N6" s="56"/>
      <c r="O6" s="57"/>
    </row>
    <row r="7" spans="1:17" s="1" customFormat="1" ht="12.75" x14ac:dyDescent="0.2">
      <c r="A7" s="2"/>
      <c r="B7" s="2"/>
      <c r="H7" s="108"/>
      <c r="N7" s="56" t="s">
        <v>108</v>
      </c>
      <c r="O7" s="525">
        <v>41771</v>
      </c>
    </row>
    <row r="8" spans="1:17" s="1" customFormat="1" ht="9" customHeight="1" x14ac:dyDescent="0.2">
      <c r="A8" s="2"/>
      <c r="B8" s="2"/>
      <c r="H8" s="108"/>
    </row>
    <row r="9" spans="1:17" ht="15.75" x14ac:dyDescent="0.25">
      <c r="A9" s="1092" t="s">
        <v>187</v>
      </c>
      <c r="B9" s="1092"/>
      <c r="C9" s="1092"/>
      <c r="D9" s="1092"/>
      <c r="E9" s="1092"/>
      <c r="F9" s="1092"/>
      <c r="G9" s="1092"/>
      <c r="H9" s="1092"/>
      <c r="I9" s="1092"/>
      <c r="J9" s="1092"/>
      <c r="K9" s="1092"/>
      <c r="L9" s="1092"/>
      <c r="M9" s="1092"/>
      <c r="N9" s="1092"/>
      <c r="O9" s="1092"/>
      <c r="P9" s="1092"/>
      <c r="Q9" s="1092"/>
    </row>
    <row r="10" spans="1:17" ht="15.75" x14ac:dyDescent="0.25">
      <c r="A10" s="143" t="s">
        <v>188</v>
      </c>
      <c r="B10" s="144"/>
      <c r="C10" s="144"/>
      <c r="D10" s="144"/>
      <c r="E10" s="144"/>
      <c r="F10" s="144"/>
      <c r="G10" s="144"/>
      <c r="H10" s="144"/>
      <c r="I10" s="144"/>
      <c r="J10" s="144"/>
      <c r="K10" s="144"/>
      <c r="L10" s="144"/>
      <c r="M10" s="144"/>
      <c r="N10" s="144"/>
      <c r="O10" s="144"/>
      <c r="P10" s="144"/>
      <c r="Q10" s="144"/>
    </row>
    <row r="11" spans="1:17" ht="16.5" thickBot="1" x14ac:dyDescent="0.3">
      <c r="A11" s="145">
        <v>40908</v>
      </c>
      <c r="B11" s="144"/>
      <c r="C11" s="144"/>
      <c r="D11" s="144"/>
      <c r="E11" s="144"/>
      <c r="F11" s="144"/>
      <c r="G11" s="144"/>
      <c r="H11" s="144"/>
      <c r="I11" s="144"/>
      <c r="J11" s="144"/>
      <c r="K11" s="144"/>
      <c r="L11" s="144"/>
      <c r="M11" s="144"/>
      <c r="N11" s="144"/>
      <c r="O11" s="144"/>
      <c r="P11" s="144"/>
      <c r="Q11" s="144"/>
    </row>
    <row r="12" spans="1:17" ht="18" x14ac:dyDescent="0.25">
      <c r="A12" s="146"/>
      <c r="B12" s="147"/>
      <c r="C12" s="1093" t="s">
        <v>189</v>
      </c>
      <c r="D12" s="1094"/>
      <c r="E12" s="1094"/>
      <c r="F12" s="1094"/>
      <c r="G12" s="1094"/>
      <c r="H12" s="1095"/>
      <c r="I12" s="148"/>
      <c r="J12" s="1093" t="s">
        <v>190</v>
      </c>
      <c r="K12" s="1094"/>
      <c r="L12" s="1094"/>
      <c r="M12" s="1094"/>
      <c r="N12" s="1094"/>
      <c r="O12" s="1095"/>
      <c r="P12" s="149"/>
      <c r="Q12" s="1099" t="s">
        <v>191</v>
      </c>
    </row>
    <row r="13" spans="1:17" ht="18.75" thickBot="1" x14ac:dyDescent="0.3">
      <c r="A13" s="148"/>
      <c r="B13" s="148"/>
      <c r="C13" s="1096"/>
      <c r="D13" s="1097"/>
      <c r="E13" s="1097"/>
      <c r="F13" s="1097"/>
      <c r="G13" s="1097"/>
      <c r="H13" s="1098"/>
      <c r="I13" s="150"/>
      <c r="J13" s="1096"/>
      <c r="K13" s="1097"/>
      <c r="L13" s="1097"/>
      <c r="M13" s="1097"/>
      <c r="N13" s="1097"/>
      <c r="O13" s="1098"/>
      <c r="P13" s="149"/>
      <c r="Q13" s="1100"/>
    </row>
    <row r="14" spans="1:17" x14ac:dyDescent="0.25">
      <c r="A14" s="151"/>
      <c r="B14" s="152"/>
      <c r="C14" s="153" t="s">
        <v>192</v>
      </c>
      <c r="D14" s="153"/>
      <c r="E14" s="151"/>
      <c r="F14" s="153" t="s">
        <v>192</v>
      </c>
      <c r="G14" s="153"/>
      <c r="H14" s="153" t="s">
        <v>193</v>
      </c>
      <c r="I14" s="154"/>
      <c r="J14" s="153" t="s">
        <v>194</v>
      </c>
      <c r="K14" s="153"/>
      <c r="L14" s="151"/>
      <c r="M14" s="153" t="s">
        <v>194</v>
      </c>
      <c r="N14" s="153"/>
      <c r="O14" s="153" t="s">
        <v>193</v>
      </c>
      <c r="P14" s="155"/>
      <c r="Q14" s="151"/>
    </row>
    <row r="15" spans="1:17" x14ac:dyDescent="0.25">
      <c r="A15" s="156" t="s">
        <v>195</v>
      </c>
      <c r="B15" s="157"/>
      <c r="C15" s="156" t="s">
        <v>196</v>
      </c>
      <c r="D15" s="156"/>
      <c r="E15" s="156"/>
      <c r="F15" s="156" t="s">
        <v>197</v>
      </c>
      <c r="G15" s="156"/>
      <c r="H15" s="156" t="s">
        <v>192</v>
      </c>
      <c r="I15" s="154"/>
      <c r="J15" s="156" t="s">
        <v>196</v>
      </c>
      <c r="K15" s="156"/>
      <c r="L15" s="156"/>
      <c r="M15" s="156" t="s">
        <v>198</v>
      </c>
      <c r="N15" s="156"/>
      <c r="O15" s="156" t="s">
        <v>194</v>
      </c>
      <c r="P15" s="155"/>
      <c r="Q15" s="156"/>
    </row>
    <row r="16" spans="1:17" ht="15.75" thickBot="1" x14ac:dyDescent="0.3">
      <c r="A16" s="158" t="s">
        <v>199</v>
      </c>
      <c r="B16" s="159" t="s">
        <v>200</v>
      </c>
      <c r="C16" s="158" t="s">
        <v>201</v>
      </c>
      <c r="D16" s="158" t="s">
        <v>202</v>
      </c>
      <c r="E16" s="158" t="s">
        <v>203</v>
      </c>
      <c r="F16" s="158" t="s">
        <v>204</v>
      </c>
      <c r="G16" s="158" t="s">
        <v>205</v>
      </c>
      <c r="H16" s="158" t="s">
        <v>206</v>
      </c>
      <c r="I16" s="154"/>
      <c r="J16" s="158" t="s">
        <v>201</v>
      </c>
      <c r="K16" s="158" t="s">
        <v>202</v>
      </c>
      <c r="L16" s="158" t="s">
        <v>203</v>
      </c>
      <c r="M16" s="158" t="s">
        <v>204</v>
      </c>
      <c r="N16" s="158" t="s">
        <v>205</v>
      </c>
      <c r="O16" s="158" t="s">
        <v>206</v>
      </c>
      <c r="P16" s="155"/>
      <c r="Q16" s="160"/>
    </row>
    <row r="17" spans="1:17" x14ac:dyDescent="0.25">
      <c r="A17" s="151"/>
      <c r="B17" s="161"/>
      <c r="C17" s="162"/>
      <c r="D17" s="157"/>
      <c r="E17" s="152"/>
      <c r="F17" s="152"/>
      <c r="G17" s="152"/>
      <c r="H17" s="151"/>
      <c r="I17" s="150"/>
      <c r="J17" s="162"/>
      <c r="K17" s="152"/>
      <c r="L17" s="152"/>
      <c r="M17" s="152"/>
      <c r="N17" s="152"/>
      <c r="O17" s="151"/>
      <c r="P17" s="157"/>
      <c r="Q17" s="160"/>
    </row>
    <row r="18" spans="1:17" x14ac:dyDescent="0.25">
      <c r="A18" s="163">
        <v>1611</v>
      </c>
      <c r="B18" s="61" t="s">
        <v>65</v>
      </c>
      <c r="C18" s="164">
        <v>69440.840000000084</v>
      </c>
      <c r="D18" s="165">
        <v>765476.08</v>
      </c>
      <c r="E18" s="165">
        <v>0</v>
      </c>
      <c r="F18" s="165">
        <v>834916.92</v>
      </c>
      <c r="G18" s="166">
        <v>66548.20229999999</v>
      </c>
      <c r="H18" s="167">
        <v>901465.12230000005</v>
      </c>
      <c r="I18" s="168"/>
      <c r="J18" s="164">
        <v>-42634.330000000075</v>
      </c>
      <c r="K18" s="165">
        <v>-17329.64</v>
      </c>
      <c r="L18" s="165">
        <v>0</v>
      </c>
      <c r="M18" s="165">
        <v>-59963.970000000074</v>
      </c>
      <c r="N18" s="166">
        <v>-38261.990300000005</v>
      </c>
      <c r="O18" s="167">
        <v>-98225.960300000079</v>
      </c>
      <c r="P18" s="165"/>
      <c r="Q18" s="169">
        <v>803239.16200000001</v>
      </c>
    </row>
    <row r="19" spans="1:17" x14ac:dyDescent="0.25">
      <c r="A19" s="163">
        <v>1612</v>
      </c>
      <c r="B19" s="61" t="s">
        <v>207</v>
      </c>
      <c r="C19" s="164">
        <v>17049758.809999999</v>
      </c>
      <c r="D19" s="165">
        <v>2133645.16</v>
      </c>
      <c r="E19" s="165">
        <v>0</v>
      </c>
      <c r="F19" s="165">
        <v>19183403.969999999</v>
      </c>
      <c r="G19" s="166"/>
      <c r="H19" s="167">
        <v>19183403.969999999</v>
      </c>
      <c r="I19" s="168"/>
      <c r="J19" s="164">
        <v>-1582694.3199999998</v>
      </c>
      <c r="K19" s="165">
        <v>-439275.74</v>
      </c>
      <c r="L19" s="165">
        <v>0</v>
      </c>
      <c r="M19" s="165">
        <v>-2021970.0599999998</v>
      </c>
      <c r="N19" s="165"/>
      <c r="O19" s="167">
        <v>-2021970.0599999998</v>
      </c>
      <c r="P19" s="165"/>
      <c r="Q19" s="169">
        <v>17161433.91</v>
      </c>
    </row>
    <row r="20" spans="1:17" x14ac:dyDescent="0.25">
      <c r="A20" s="163">
        <v>1805</v>
      </c>
      <c r="B20" s="170" t="s">
        <v>208</v>
      </c>
      <c r="C20" s="164">
        <v>537174.64000000013</v>
      </c>
      <c r="D20" s="165">
        <v>49082.38</v>
      </c>
      <c r="E20" s="165">
        <v>0</v>
      </c>
      <c r="F20" s="165">
        <v>586257.02000000014</v>
      </c>
      <c r="G20" s="166"/>
      <c r="H20" s="167">
        <v>586257.02000000014</v>
      </c>
      <c r="I20" s="171"/>
      <c r="J20" s="164">
        <v>0</v>
      </c>
      <c r="K20" s="165">
        <v>0</v>
      </c>
      <c r="L20" s="165">
        <v>0</v>
      </c>
      <c r="M20" s="165">
        <v>0</v>
      </c>
      <c r="N20" s="165"/>
      <c r="O20" s="167">
        <v>0</v>
      </c>
      <c r="P20" s="172"/>
      <c r="Q20" s="169">
        <v>586257.02000000014</v>
      </c>
    </row>
    <row r="21" spans="1:17" x14ac:dyDescent="0.25">
      <c r="A21" s="163">
        <v>1808</v>
      </c>
      <c r="B21" s="173" t="s">
        <v>209</v>
      </c>
      <c r="C21" s="164">
        <v>575617.50999999978</v>
      </c>
      <c r="D21" s="165">
        <v>-22701.01</v>
      </c>
      <c r="E21" s="165">
        <v>0</v>
      </c>
      <c r="F21" s="165">
        <v>552916.49999999977</v>
      </c>
      <c r="G21" s="166"/>
      <c r="H21" s="167">
        <v>552916.49999999977</v>
      </c>
      <c r="I21" s="168"/>
      <c r="J21" s="164">
        <v>-303255.62999999971</v>
      </c>
      <c r="K21" s="165">
        <v>-11021.43</v>
      </c>
      <c r="L21" s="165">
        <v>0</v>
      </c>
      <c r="M21" s="165">
        <v>-314277.05999999971</v>
      </c>
      <c r="N21" s="165"/>
      <c r="O21" s="167">
        <v>-314277.05999999971</v>
      </c>
      <c r="P21" s="172"/>
      <c r="Q21" s="169">
        <v>238639.44000000006</v>
      </c>
    </row>
    <row r="22" spans="1:17" x14ac:dyDescent="0.25">
      <c r="A22" s="163">
        <v>1820</v>
      </c>
      <c r="B22" s="173" t="s">
        <v>210</v>
      </c>
      <c r="C22" s="164">
        <v>10862090.609999999</v>
      </c>
      <c r="D22" s="165">
        <v>147652.28</v>
      </c>
      <c r="E22" s="165">
        <v>0</v>
      </c>
      <c r="F22" s="165">
        <v>11009742.889999999</v>
      </c>
      <c r="G22" s="166"/>
      <c r="H22" s="167">
        <v>11009742.889999999</v>
      </c>
      <c r="I22" s="168"/>
      <c r="J22" s="164">
        <v>-4311168</v>
      </c>
      <c r="K22" s="165">
        <v>-322476.40000000002</v>
      </c>
      <c r="L22" s="165">
        <v>0</v>
      </c>
      <c r="M22" s="165">
        <v>-4633644.4000000004</v>
      </c>
      <c r="N22" s="165"/>
      <c r="O22" s="167">
        <v>-4633644.4000000004</v>
      </c>
      <c r="P22" s="172"/>
      <c r="Q22" s="169">
        <v>6376098.4899999984</v>
      </c>
    </row>
    <row r="23" spans="1:17" x14ac:dyDescent="0.25">
      <c r="A23" s="163">
        <v>1830</v>
      </c>
      <c r="B23" s="173" t="s">
        <v>211</v>
      </c>
      <c r="C23" s="164">
        <v>43570986.74000001</v>
      </c>
      <c r="D23" s="165">
        <v>4216203.51</v>
      </c>
      <c r="E23" s="165">
        <v>-127195.38</v>
      </c>
      <c r="F23" s="165">
        <v>47659994.870000005</v>
      </c>
      <c r="G23" s="166"/>
      <c r="H23" s="167">
        <v>47659994.870000005</v>
      </c>
      <c r="I23" s="168"/>
      <c r="J23" s="164">
        <v>-17952841.879999999</v>
      </c>
      <c r="K23" s="165">
        <v>-1643544.51</v>
      </c>
      <c r="L23" s="165">
        <v>95541.8</v>
      </c>
      <c r="M23" s="165">
        <v>-19500844.59</v>
      </c>
      <c r="N23" s="165"/>
      <c r="O23" s="167">
        <v>-19500844.59</v>
      </c>
      <c r="P23" s="172"/>
      <c r="Q23" s="169">
        <v>28159150.280000005</v>
      </c>
    </row>
    <row r="24" spans="1:17" x14ac:dyDescent="0.25">
      <c r="A24" s="163">
        <v>1835</v>
      </c>
      <c r="B24" s="173" t="s">
        <v>212</v>
      </c>
      <c r="C24" s="164">
        <v>18156128.219999999</v>
      </c>
      <c r="D24" s="165">
        <v>1249491.94</v>
      </c>
      <c r="E24" s="165">
        <v>-31047.1</v>
      </c>
      <c r="F24" s="165">
        <v>19374573.059999999</v>
      </c>
      <c r="G24" s="166"/>
      <c r="H24" s="167">
        <v>19374573.059999999</v>
      </c>
      <c r="I24" s="168"/>
      <c r="J24" s="164">
        <v>-8409837.8200000003</v>
      </c>
      <c r="K24" s="165">
        <v>-652723.04</v>
      </c>
      <c r="L24" s="165">
        <v>50606.25</v>
      </c>
      <c r="M24" s="165">
        <v>-9011954.6099999994</v>
      </c>
      <c r="N24" s="165"/>
      <c r="O24" s="167">
        <v>-9011954.6099999994</v>
      </c>
      <c r="P24" s="174"/>
      <c r="Q24" s="169">
        <v>10362618.449999999</v>
      </c>
    </row>
    <row r="25" spans="1:17" x14ac:dyDescent="0.25">
      <c r="A25" s="163">
        <v>1845</v>
      </c>
      <c r="B25" s="173" t="s">
        <v>213</v>
      </c>
      <c r="C25" s="164">
        <v>993535.00000000012</v>
      </c>
      <c r="D25" s="165">
        <v>2014.21</v>
      </c>
      <c r="E25" s="165">
        <v>0</v>
      </c>
      <c r="F25" s="165">
        <v>995549.21000000008</v>
      </c>
      <c r="G25" s="166"/>
      <c r="H25" s="167">
        <v>995549.21000000008</v>
      </c>
      <c r="I25" s="168"/>
      <c r="J25" s="164">
        <v>-247926.14</v>
      </c>
      <c r="K25" s="165">
        <v>-37581.160000000003</v>
      </c>
      <c r="L25" s="165">
        <v>0</v>
      </c>
      <c r="M25" s="165">
        <v>-285507.30000000005</v>
      </c>
      <c r="N25" s="165"/>
      <c r="O25" s="167">
        <v>-285507.30000000005</v>
      </c>
      <c r="P25" s="174"/>
      <c r="Q25" s="169">
        <v>710041.91</v>
      </c>
    </row>
    <row r="26" spans="1:17" x14ac:dyDescent="0.25">
      <c r="A26" s="163">
        <v>1850</v>
      </c>
      <c r="B26" s="173" t="s">
        <v>214</v>
      </c>
      <c r="C26" s="164">
        <v>10226673.800000001</v>
      </c>
      <c r="D26" s="165">
        <v>457517.1</v>
      </c>
      <c r="E26" s="165">
        <v>-76360.55</v>
      </c>
      <c r="F26" s="165">
        <v>10607830.35</v>
      </c>
      <c r="G26" s="166"/>
      <c r="H26" s="167">
        <v>10607830.35</v>
      </c>
      <c r="I26" s="168"/>
      <c r="J26" s="164">
        <v>-5258792.6900000004</v>
      </c>
      <c r="K26" s="165">
        <v>-380699.51</v>
      </c>
      <c r="L26" s="165">
        <v>48040.59</v>
      </c>
      <c r="M26" s="165">
        <v>-5591451.6100000003</v>
      </c>
      <c r="N26" s="165"/>
      <c r="O26" s="167">
        <v>-5591451.6100000003</v>
      </c>
      <c r="P26" s="174"/>
      <c r="Q26" s="169">
        <v>5016378.7399999993</v>
      </c>
    </row>
    <row r="27" spans="1:17" x14ac:dyDescent="0.25">
      <c r="A27" s="163">
        <v>1855</v>
      </c>
      <c r="B27" s="170" t="s">
        <v>215</v>
      </c>
      <c r="C27" s="164">
        <v>3244615.88</v>
      </c>
      <c r="D27" s="165">
        <v>107463.58</v>
      </c>
      <c r="E27" s="165">
        <v>-1933.56</v>
      </c>
      <c r="F27" s="165">
        <v>3350145.9</v>
      </c>
      <c r="G27" s="166"/>
      <c r="H27" s="167">
        <v>3350145.9</v>
      </c>
      <c r="I27" s="168"/>
      <c r="J27" s="164">
        <v>-1903954.22</v>
      </c>
      <c r="K27" s="165">
        <v>-99851.72</v>
      </c>
      <c r="L27" s="165">
        <v>0</v>
      </c>
      <c r="M27" s="165">
        <v>-2003805.94</v>
      </c>
      <c r="N27" s="165"/>
      <c r="O27" s="167">
        <v>-2003805.94</v>
      </c>
      <c r="P27" s="174"/>
      <c r="Q27" s="169">
        <v>1346339.96</v>
      </c>
    </row>
    <row r="28" spans="1:17" x14ac:dyDescent="0.25">
      <c r="A28" s="163">
        <v>1860</v>
      </c>
      <c r="B28" s="173" t="s">
        <v>216</v>
      </c>
      <c r="C28" s="164">
        <v>2065816.9499999997</v>
      </c>
      <c r="D28" s="165">
        <v>97582.93</v>
      </c>
      <c r="E28" s="165">
        <v>-23687.09</v>
      </c>
      <c r="F28" s="165">
        <v>2139712.79</v>
      </c>
      <c r="G28" s="166"/>
      <c r="H28" s="167">
        <v>2139712.79</v>
      </c>
      <c r="I28" s="168"/>
      <c r="J28" s="164">
        <v>-1304302.6700000002</v>
      </c>
      <c r="K28" s="165">
        <v>-63496.31</v>
      </c>
      <c r="L28" s="165">
        <v>9073.369999999999</v>
      </c>
      <c r="M28" s="165">
        <v>-1358725.61</v>
      </c>
      <c r="N28" s="165"/>
      <c r="O28" s="167">
        <v>-1358725.61</v>
      </c>
      <c r="P28" s="174"/>
      <c r="Q28" s="169">
        <v>780987.17999999993</v>
      </c>
    </row>
    <row r="29" spans="1:17" x14ac:dyDescent="0.25">
      <c r="A29" s="163">
        <v>1875</v>
      </c>
      <c r="B29" s="173" t="s">
        <v>217</v>
      </c>
      <c r="C29" s="164">
        <v>16522.64</v>
      </c>
      <c r="D29" s="165">
        <v>0</v>
      </c>
      <c r="E29" s="165">
        <v>0</v>
      </c>
      <c r="F29" s="165">
        <v>16522.64</v>
      </c>
      <c r="G29" s="166"/>
      <c r="H29" s="167">
        <v>16522.64</v>
      </c>
      <c r="I29" s="168"/>
      <c r="J29" s="164">
        <v>-16522.64</v>
      </c>
      <c r="K29" s="165">
        <v>0</v>
      </c>
      <c r="L29" s="165">
        <v>0</v>
      </c>
      <c r="M29" s="165">
        <v>-16522.64</v>
      </c>
      <c r="N29" s="165"/>
      <c r="O29" s="167">
        <v>-16522.64</v>
      </c>
      <c r="P29" s="174"/>
      <c r="Q29" s="169">
        <v>0</v>
      </c>
    </row>
    <row r="30" spans="1:17" x14ac:dyDescent="0.25">
      <c r="A30" s="163">
        <v>1908</v>
      </c>
      <c r="B30" s="170" t="s">
        <v>218</v>
      </c>
      <c r="C30" s="164">
        <v>258535.00000000012</v>
      </c>
      <c r="D30" s="165">
        <v>13538.23</v>
      </c>
      <c r="E30" s="165">
        <v>0</v>
      </c>
      <c r="F30" s="165">
        <v>272073.2300000001</v>
      </c>
      <c r="G30" s="166"/>
      <c r="H30" s="167">
        <v>272073.2300000001</v>
      </c>
      <c r="I30" s="168"/>
      <c r="J30" s="164">
        <v>-84095.91</v>
      </c>
      <c r="K30" s="165">
        <v>-19826.669999999998</v>
      </c>
      <c r="L30" s="165">
        <v>0</v>
      </c>
      <c r="M30" s="165">
        <v>-103922.58</v>
      </c>
      <c r="N30" s="165"/>
      <c r="O30" s="167">
        <v>-103922.58</v>
      </c>
      <c r="P30" s="174"/>
      <c r="Q30" s="169">
        <v>168150.65000000008</v>
      </c>
    </row>
    <row r="31" spans="1:17" x14ac:dyDescent="0.25">
      <c r="A31" s="163">
        <v>1915</v>
      </c>
      <c r="B31" s="173" t="s">
        <v>219</v>
      </c>
      <c r="C31" s="164">
        <v>1381921.0699999998</v>
      </c>
      <c r="D31" s="165">
        <v>9800.4</v>
      </c>
      <c r="E31" s="165">
        <v>-22685.360000000001</v>
      </c>
      <c r="F31" s="165">
        <v>1369036.1099999996</v>
      </c>
      <c r="G31" s="166"/>
      <c r="H31" s="167">
        <v>1369036.1099999996</v>
      </c>
      <c r="I31" s="168"/>
      <c r="J31" s="164">
        <v>-1042358.7799999999</v>
      </c>
      <c r="K31" s="165">
        <v>-69659.31</v>
      </c>
      <c r="L31" s="165">
        <v>20179.23</v>
      </c>
      <c r="M31" s="165">
        <v>-1091838.8599999999</v>
      </c>
      <c r="N31" s="166"/>
      <c r="O31" s="167">
        <v>-1091838.8599999999</v>
      </c>
      <c r="P31" s="174"/>
      <c r="Q31" s="169">
        <v>277197.24999999977</v>
      </c>
    </row>
    <row r="32" spans="1:17" x14ac:dyDescent="0.25">
      <c r="A32" s="163">
        <v>1920</v>
      </c>
      <c r="B32" s="173" t="s">
        <v>220</v>
      </c>
      <c r="C32" s="164">
        <v>418995.93000000017</v>
      </c>
      <c r="D32" s="165">
        <v>199268.28</v>
      </c>
      <c r="E32" s="165">
        <v>-20222.349999999999</v>
      </c>
      <c r="F32" s="165">
        <v>598041.86000000022</v>
      </c>
      <c r="G32" s="166">
        <v>25645.258100000006</v>
      </c>
      <c r="H32" s="167">
        <v>623687.1181000002</v>
      </c>
      <c r="I32" s="168"/>
      <c r="J32" s="164">
        <v>-213052.81999999995</v>
      </c>
      <c r="K32" s="165">
        <v>-49071.5</v>
      </c>
      <c r="L32" s="165">
        <v>17990.41</v>
      </c>
      <c r="M32" s="165">
        <v>-244133.90999999995</v>
      </c>
      <c r="N32" s="166">
        <v>-16176.010500000004</v>
      </c>
      <c r="O32" s="167">
        <v>-260309.92049999995</v>
      </c>
      <c r="P32" s="174"/>
      <c r="Q32" s="169">
        <v>363377.19760000025</v>
      </c>
    </row>
    <row r="33" spans="1:17" x14ac:dyDescent="0.25">
      <c r="A33" s="163">
        <v>1930</v>
      </c>
      <c r="B33" s="173" t="s">
        <v>221</v>
      </c>
      <c r="C33" s="164">
        <v>4255129.7699999996</v>
      </c>
      <c r="D33" s="165">
        <v>397085.32999999996</v>
      </c>
      <c r="E33" s="165">
        <v>-46601.760000000002</v>
      </c>
      <c r="F33" s="165">
        <v>4605613.34</v>
      </c>
      <c r="G33" s="166"/>
      <c r="H33" s="167">
        <v>4605613.34</v>
      </c>
      <c r="I33" s="168"/>
      <c r="J33" s="164">
        <v>-3332868.8999999994</v>
      </c>
      <c r="K33" s="165">
        <v>-339934.63</v>
      </c>
      <c r="L33" s="165">
        <v>46601.760000000002</v>
      </c>
      <c r="M33" s="165">
        <v>-3626201.7699999996</v>
      </c>
      <c r="N33" s="166"/>
      <c r="O33" s="167">
        <v>-3626201.7699999996</v>
      </c>
      <c r="P33" s="174"/>
      <c r="Q33" s="169">
        <v>979411.5700000003</v>
      </c>
    </row>
    <row r="34" spans="1:17" x14ac:dyDescent="0.25">
      <c r="A34" s="163">
        <v>1940</v>
      </c>
      <c r="B34" s="173" t="s">
        <v>222</v>
      </c>
      <c r="C34" s="164">
        <v>1553373.01</v>
      </c>
      <c r="D34" s="165">
        <v>112267.87</v>
      </c>
      <c r="E34" s="165">
        <v>-43934.68</v>
      </c>
      <c r="F34" s="165">
        <v>1621706.2</v>
      </c>
      <c r="G34" s="166"/>
      <c r="H34" s="167">
        <v>1621706.2</v>
      </c>
      <c r="I34" s="168"/>
      <c r="J34" s="164">
        <v>-1129409.44</v>
      </c>
      <c r="K34" s="165">
        <v>-87477.53</v>
      </c>
      <c r="L34" s="165">
        <v>18946.62</v>
      </c>
      <c r="M34" s="165">
        <v>-1197940.3499999999</v>
      </c>
      <c r="N34" s="166"/>
      <c r="O34" s="167">
        <v>-1197940.3499999999</v>
      </c>
      <c r="P34" s="174"/>
      <c r="Q34" s="169">
        <v>423765.85000000009</v>
      </c>
    </row>
    <row r="35" spans="1:17" x14ac:dyDescent="0.25">
      <c r="A35" s="163">
        <v>1945</v>
      </c>
      <c r="B35" s="173" t="s">
        <v>223</v>
      </c>
      <c r="C35" s="164">
        <v>109422.8</v>
      </c>
      <c r="D35" s="165">
        <v>0</v>
      </c>
      <c r="E35" s="165">
        <v>0</v>
      </c>
      <c r="F35" s="165">
        <v>109422.8</v>
      </c>
      <c r="G35" s="166"/>
      <c r="H35" s="167">
        <v>109422.8</v>
      </c>
      <c r="I35" s="168"/>
      <c r="J35" s="164">
        <v>-101191.89</v>
      </c>
      <c r="K35" s="165">
        <v>-923.09</v>
      </c>
      <c r="L35" s="165">
        <v>0</v>
      </c>
      <c r="M35" s="165">
        <v>-102114.98</v>
      </c>
      <c r="N35" s="166"/>
      <c r="O35" s="167">
        <v>-102114.98</v>
      </c>
      <c r="P35" s="174"/>
      <c r="Q35" s="169">
        <v>7307.820000000007</v>
      </c>
    </row>
    <row r="36" spans="1:17" x14ac:dyDescent="0.25">
      <c r="A36" s="163">
        <v>1955</v>
      </c>
      <c r="B36" s="173" t="s">
        <v>224</v>
      </c>
      <c r="C36" s="164">
        <v>398868.2</v>
      </c>
      <c r="D36" s="165">
        <v>-6406.58</v>
      </c>
      <c r="E36" s="165">
        <v>-1609.2</v>
      </c>
      <c r="F36" s="165">
        <v>390852.42</v>
      </c>
      <c r="G36" s="166"/>
      <c r="H36" s="167">
        <v>390852.42</v>
      </c>
      <c r="I36" s="168"/>
      <c r="J36" s="164">
        <v>-377949.66</v>
      </c>
      <c r="K36" s="165">
        <v>-7978.14</v>
      </c>
      <c r="L36" s="165">
        <v>496.17</v>
      </c>
      <c r="M36" s="165">
        <v>-385431.63</v>
      </c>
      <c r="N36" s="166"/>
      <c r="O36" s="167">
        <v>-385431.63</v>
      </c>
      <c r="P36" s="174"/>
      <c r="Q36" s="169">
        <v>5420.789999999979</v>
      </c>
    </row>
    <row r="37" spans="1:17" x14ac:dyDescent="0.25">
      <c r="A37" s="163">
        <v>1960</v>
      </c>
      <c r="B37" s="173" t="s">
        <v>225</v>
      </c>
      <c r="C37" s="164">
        <v>588304.64999999991</v>
      </c>
      <c r="D37" s="165">
        <v>0</v>
      </c>
      <c r="E37" s="165">
        <v>0</v>
      </c>
      <c r="F37" s="165">
        <v>588304.64999999991</v>
      </c>
      <c r="G37" s="166"/>
      <c r="H37" s="167">
        <v>588304.64999999991</v>
      </c>
      <c r="I37" s="168"/>
      <c r="J37" s="164">
        <v>-567348.94999999995</v>
      </c>
      <c r="K37" s="165">
        <v>-5305.35</v>
      </c>
      <c r="L37" s="165">
        <v>0</v>
      </c>
      <c r="M37" s="165">
        <v>-572654.29999999993</v>
      </c>
      <c r="N37" s="166"/>
      <c r="O37" s="167">
        <v>-572654.29999999993</v>
      </c>
      <c r="P37" s="174"/>
      <c r="Q37" s="169">
        <v>15650.349999999977</v>
      </c>
    </row>
    <row r="38" spans="1:17" x14ac:dyDescent="0.25">
      <c r="A38" s="175">
        <v>1995</v>
      </c>
      <c r="B38" s="176" t="s">
        <v>226</v>
      </c>
      <c r="C38" s="177">
        <v>-91299.16</v>
      </c>
      <c r="D38" s="178">
        <v>-34794.269999999997</v>
      </c>
      <c r="E38" s="178">
        <v>0</v>
      </c>
      <c r="F38" s="178">
        <v>-126093.43</v>
      </c>
      <c r="G38" s="179"/>
      <c r="H38" s="180">
        <v>-126093.43</v>
      </c>
      <c r="I38" s="181"/>
      <c r="J38" s="177">
        <v>435.22</v>
      </c>
      <c r="K38" s="178">
        <v>3767.95</v>
      </c>
      <c r="L38" s="178">
        <v>0</v>
      </c>
      <c r="M38" s="178">
        <v>4203.17</v>
      </c>
      <c r="N38" s="178"/>
      <c r="O38" s="180">
        <v>4203.17</v>
      </c>
      <c r="P38" s="172"/>
      <c r="Q38" s="182">
        <v>-121890.26</v>
      </c>
    </row>
    <row r="39" spans="1:17" x14ac:dyDescent="0.25">
      <c r="A39" s="183"/>
      <c r="B39" s="184" t="s">
        <v>227</v>
      </c>
      <c r="C39" s="164">
        <v>116241612.91000001</v>
      </c>
      <c r="D39" s="166">
        <v>9894187.4199999999</v>
      </c>
      <c r="E39" s="166">
        <v>-395277.03</v>
      </c>
      <c r="F39" s="165">
        <v>125740523.30000001</v>
      </c>
      <c r="G39" s="166">
        <v>92193.460399999996</v>
      </c>
      <c r="H39" s="167">
        <v>125832716.76040001</v>
      </c>
      <c r="I39" s="168"/>
      <c r="J39" s="164">
        <v>-48181771.469999991</v>
      </c>
      <c r="K39" s="166">
        <v>-4244407.7299999986</v>
      </c>
      <c r="L39" s="166">
        <v>307476.19999999995</v>
      </c>
      <c r="M39" s="165">
        <v>-52118702.999999978</v>
      </c>
      <c r="N39" s="166">
        <v>-54438.000800000009</v>
      </c>
      <c r="O39" s="167">
        <v>-52173141.000799991</v>
      </c>
      <c r="P39" s="174"/>
      <c r="Q39" s="169">
        <v>73659575.759599984</v>
      </c>
    </row>
    <row r="40" spans="1:17" x14ac:dyDescent="0.25">
      <c r="A40" s="183"/>
      <c r="B40" s="185"/>
      <c r="C40" s="164"/>
      <c r="D40" s="166"/>
      <c r="E40" s="166"/>
      <c r="F40" s="165"/>
      <c r="G40" s="165"/>
      <c r="H40" s="167"/>
      <c r="I40" s="168"/>
      <c r="J40" s="164"/>
      <c r="K40" s="166"/>
      <c r="L40" s="166"/>
      <c r="M40" s="165"/>
      <c r="N40" s="165"/>
      <c r="O40" s="167"/>
      <c r="P40" s="174"/>
      <c r="Q40" s="169"/>
    </row>
    <row r="41" spans="1:17" x14ac:dyDescent="0.25">
      <c r="A41" s="175">
        <v>2055</v>
      </c>
      <c r="B41" s="176" t="s">
        <v>228</v>
      </c>
      <c r="C41" s="177">
        <v>2390087.4600000004</v>
      </c>
      <c r="D41" s="178">
        <v>-109027.25</v>
      </c>
      <c r="E41" s="178"/>
      <c r="F41" s="165">
        <v>2281060.2100000004</v>
      </c>
      <c r="G41" s="165"/>
      <c r="H41" s="180">
        <v>2281060.2100000004</v>
      </c>
      <c r="I41" s="168"/>
      <c r="J41" s="177">
        <v>0</v>
      </c>
      <c r="K41" s="178"/>
      <c r="L41" s="166"/>
      <c r="M41" s="165">
        <v>0</v>
      </c>
      <c r="N41" s="165"/>
      <c r="O41" s="180">
        <v>0</v>
      </c>
      <c r="P41" s="174"/>
      <c r="Q41" s="182">
        <v>2281060.2100000004</v>
      </c>
    </row>
    <row r="42" spans="1:17" ht="15.75" thickBot="1" x14ac:dyDescent="0.3">
      <c r="A42" s="186"/>
      <c r="B42" s="187" t="s">
        <v>229</v>
      </c>
      <c r="C42" s="188">
        <v>118631700.37</v>
      </c>
      <c r="D42" s="189">
        <v>9785160.1699999999</v>
      </c>
      <c r="E42" s="190">
        <v>-395277.03</v>
      </c>
      <c r="F42" s="190">
        <v>128021583.51000001</v>
      </c>
      <c r="G42" s="190">
        <v>92193.460399999996</v>
      </c>
      <c r="H42" s="191">
        <v>128113776.97040001</v>
      </c>
      <c r="I42" s="168"/>
      <c r="J42" s="188">
        <v>-48181771.469999991</v>
      </c>
      <c r="K42" s="190">
        <v>-4244407.7299999986</v>
      </c>
      <c r="L42" s="190">
        <v>307476.19999999995</v>
      </c>
      <c r="M42" s="190">
        <v>-52118702.999999978</v>
      </c>
      <c r="N42" s="190">
        <v>-54438.000800000009</v>
      </c>
      <c r="O42" s="191">
        <v>-52173141.000799991</v>
      </c>
      <c r="P42" s="174"/>
      <c r="Q42" s="192">
        <v>75940635.969599977</v>
      </c>
    </row>
    <row r="43" spans="1:17" x14ac:dyDescent="0.25">
      <c r="A43" s="148"/>
      <c r="B43" s="148"/>
      <c r="C43" s="193"/>
      <c r="D43" s="193"/>
      <c r="E43" s="193"/>
      <c r="F43" s="193"/>
      <c r="G43" s="193"/>
      <c r="H43" s="193"/>
      <c r="I43" s="193"/>
      <c r="J43" s="193"/>
      <c r="K43" s="193"/>
      <c r="L43" s="193"/>
      <c r="M43" s="193"/>
      <c r="N43" s="193"/>
      <c r="O43" s="193"/>
      <c r="P43" s="193"/>
      <c r="Q43" s="193"/>
    </row>
  </sheetData>
  <mergeCells count="4">
    <mergeCell ref="A9:Q9"/>
    <mergeCell ref="C12:H13"/>
    <mergeCell ref="J12:O13"/>
    <mergeCell ref="Q12:Q13"/>
  </mergeCells>
  <dataValidations count="1">
    <dataValidation allowBlank="1" showInputMessage="1" showErrorMessage="1" promptTitle="Date Format" prompt="E.g:  &quot;August 1, 2011&quot;" sqref="O7"/>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workbookViewId="0">
      <selection sqref="A1:XFD8"/>
    </sheetView>
  </sheetViews>
  <sheetFormatPr defaultRowHeight="15" x14ac:dyDescent="0.25"/>
  <cols>
    <col min="1" max="1" width="1" customWidth="1"/>
    <col min="2" max="2" width="10.42578125" bestFit="1" customWidth="1"/>
    <col min="3" max="3" width="26" bestFit="1" customWidth="1"/>
    <col min="4" max="4" width="15.28515625" bestFit="1" customWidth="1"/>
    <col min="5" max="10" width="15.7109375" customWidth="1"/>
    <col min="11" max="11" width="2.7109375" customWidth="1"/>
    <col min="12" max="18" width="15.7109375" customWidth="1"/>
    <col min="19" max="19" width="2.7109375" customWidth="1"/>
    <col min="20" max="20" width="15.7109375" customWidth="1"/>
  </cols>
  <sheetData>
    <row r="1" spans="1:20" s="1" customFormat="1" ht="12.75" x14ac:dyDescent="0.2">
      <c r="A1" s="2"/>
      <c r="B1" s="2"/>
      <c r="H1" s="108"/>
      <c r="Q1" s="56" t="s">
        <v>103</v>
      </c>
      <c r="R1" s="57" t="s">
        <v>465</v>
      </c>
    </row>
    <row r="2" spans="1:20" s="1" customFormat="1" ht="12.75" x14ac:dyDescent="0.2">
      <c r="A2" s="2"/>
      <c r="B2" s="2"/>
      <c r="H2" s="108"/>
      <c r="Q2" s="56" t="s">
        <v>104</v>
      </c>
      <c r="R2" s="58">
        <v>2</v>
      </c>
    </row>
    <row r="3" spans="1:20" s="1" customFormat="1" ht="12.75" x14ac:dyDescent="0.2">
      <c r="A3" s="2"/>
      <c r="B3" s="2"/>
      <c r="H3" s="108"/>
      <c r="Q3" s="56" t="s">
        <v>105</v>
      </c>
      <c r="R3" s="58">
        <v>1</v>
      </c>
    </row>
    <row r="4" spans="1:20" s="1" customFormat="1" ht="12.75" x14ac:dyDescent="0.2">
      <c r="A4" s="2"/>
      <c r="B4" s="2"/>
      <c r="H4" s="108"/>
      <c r="Q4" s="56" t="s">
        <v>106</v>
      </c>
      <c r="R4" s="58">
        <v>3</v>
      </c>
    </row>
    <row r="5" spans="1:20" s="1" customFormat="1" ht="12.75" x14ac:dyDescent="0.2">
      <c r="A5" s="2"/>
      <c r="B5" s="2"/>
      <c r="H5" s="108"/>
      <c r="Q5" s="56" t="s">
        <v>107</v>
      </c>
      <c r="R5" s="59"/>
    </row>
    <row r="6" spans="1:20" s="1" customFormat="1" ht="9" customHeight="1" x14ac:dyDescent="0.2">
      <c r="A6" s="2"/>
      <c r="B6" s="2"/>
      <c r="H6" s="108"/>
      <c r="Q6" s="56"/>
      <c r="R6" s="57"/>
    </row>
    <row r="7" spans="1:20" s="1" customFormat="1" ht="12.75" x14ac:dyDescent="0.2">
      <c r="A7" s="2"/>
      <c r="B7" s="2"/>
      <c r="H7" s="108"/>
      <c r="Q7" s="56" t="s">
        <v>108</v>
      </c>
      <c r="R7" s="525">
        <v>41771</v>
      </c>
    </row>
    <row r="8" spans="1:20" s="1" customFormat="1" ht="9" customHeight="1" x14ac:dyDescent="0.2">
      <c r="A8" s="2"/>
      <c r="B8" s="2"/>
      <c r="H8" s="108"/>
    </row>
    <row r="9" spans="1:20" ht="15.75" x14ac:dyDescent="0.25">
      <c r="B9" s="1092" t="s">
        <v>187</v>
      </c>
      <c r="C9" s="1092"/>
      <c r="D9" s="1092"/>
      <c r="E9" s="1092"/>
      <c r="F9" s="1092"/>
      <c r="G9" s="1092"/>
      <c r="H9" s="1092"/>
      <c r="I9" s="1092"/>
      <c r="J9" s="1092"/>
      <c r="K9" s="1092"/>
      <c r="L9" s="1092"/>
      <c r="M9" s="1092"/>
      <c r="N9" s="1092"/>
      <c r="O9" s="1092"/>
      <c r="P9" s="1092"/>
      <c r="Q9" s="1092"/>
      <c r="R9" s="1092"/>
      <c r="S9" s="1092"/>
      <c r="T9" s="1092"/>
    </row>
    <row r="10" spans="1:20" ht="15.75" x14ac:dyDescent="0.25">
      <c r="B10" s="143" t="s">
        <v>188</v>
      </c>
      <c r="C10" s="144"/>
      <c r="D10" s="144"/>
      <c r="E10" s="144"/>
      <c r="F10" s="144"/>
      <c r="G10" s="144"/>
      <c r="H10" s="144"/>
      <c r="I10" s="144"/>
      <c r="J10" s="144"/>
      <c r="K10" s="144"/>
      <c r="L10" s="144"/>
      <c r="M10" s="144"/>
      <c r="N10" s="144"/>
      <c r="O10" s="144"/>
      <c r="P10" s="144"/>
      <c r="Q10" s="144"/>
      <c r="R10" s="144"/>
      <c r="S10" s="144"/>
      <c r="T10" s="144"/>
    </row>
    <row r="11" spans="1:20" ht="16.5" thickBot="1" x14ac:dyDescent="0.3">
      <c r="B11" s="145">
        <v>41274</v>
      </c>
      <c r="C11" s="144"/>
      <c r="D11" s="144"/>
      <c r="E11" s="144"/>
      <c r="F11" s="144"/>
      <c r="G11" s="144"/>
      <c r="H11" s="144"/>
      <c r="I11" s="144"/>
      <c r="J11" s="144"/>
      <c r="K11" s="144"/>
      <c r="L11" s="144"/>
      <c r="M11" s="144"/>
      <c r="N11" s="144"/>
      <c r="O11" s="144"/>
      <c r="P11" s="144"/>
      <c r="Q11" s="144"/>
      <c r="R11" s="144"/>
      <c r="S11" s="144"/>
      <c r="T11" s="144"/>
    </row>
    <row r="12" spans="1:20" ht="18" x14ac:dyDescent="0.25">
      <c r="B12" s="146"/>
      <c r="C12" s="147"/>
      <c r="D12" s="1093" t="s">
        <v>189</v>
      </c>
      <c r="E12" s="1094"/>
      <c r="F12" s="1094"/>
      <c r="G12" s="1094"/>
      <c r="H12" s="1094"/>
      <c r="I12" s="1094"/>
      <c r="J12" s="1095"/>
      <c r="K12" s="148"/>
      <c r="L12" s="1093" t="s">
        <v>190</v>
      </c>
      <c r="M12" s="1094"/>
      <c r="N12" s="1094"/>
      <c r="O12" s="1094"/>
      <c r="P12" s="1094"/>
      <c r="Q12" s="1094"/>
      <c r="R12" s="1095"/>
      <c r="S12" s="149"/>
      <c r="T12" s="1099" t="s">
        <v>191</v>
      </c>
    </row>
    <row r="13" spans="1:20" ht="18.75" thickBot="1" x14ac:dyDescent="0.3">
      <c r="B13" s="148"/>
      <c r="C13" s="148"/>
      <c r="D13" s="1096"/>
      <c r="E13" s="1097"/>
      <c r="F13" s="1097"/>
      <c r="G13" s="1097"/>
      <c r="H13" s="1097"/>
      <c r="I13" s="1097"/>
      <c r="J13" s="1098"/>
      <c r="K13" s="150"/>
      <c r="L13" s="1096"/>
      <c r="M13" s="1097"/>
      <c r="N13" s="1097"/>
      <c r="O13" s="1097"/>
      <c r="P13" s="1097"/>
      <c r="Q13" s="1097"/>
      <c r="R13" s="1098"/>
      <c r="S13" s="149"/>
      <c r="T13" s="1100"/>
    </row>
    <row r="14" spans="1:20" x14ac:dyDescent="0.25">
      <c r="B14" s="151"/>
      <c r="C14" s="152"/>
      <c r="D14" s="153" t="s">
        <v>192</v>
      </c>
      <c r="E14" s="153"/>
      <c r="F14" s="151"/>
      <c r="G14" s="194"/>
      <c r="H14" s="153" t="s">
        <v>192</v>
      </c>
      <c r="I14" s="153"/>
      <c r="J14" s="153" t="s">
        <v>193</v>
      </c>
      <c r="K14" s="154"/>
      <c r="L14" s="153" t="s">
        <v>194</v>
      </c>
      <c r="M14" s="153"/>
      <c r="N14" s="151"/>
      <c r="O14" s="194"/>
      <c r="P14" s="153" t="s">
        <v>194</v>
      </c>
      <c r="Q14" s="153"/>
      <c r="R14" s="153" t="s">
        <v>193</v>
      </c>
      <c r="S14" s="155"/>
      <c r="T14" s="151"/>
    </row>
    <row r="15" spans="1:20" x14ac:dyDescent="0.25">
      <c r="B15" s="156" t="s">
        <v>195</v>
      </c>
      <c r="C15" s="157"/>
      <c r="D15" s="156" t="s">
        <v>196</v>
      </c>
      <c r="E15" s="156"/>
      <c r="F15" s="156"/>
      <c r="G15" s="195"/>
      <c r="H15" s="156" t="s">
        <v>197</v>
      </c>
      <c r="I15" s="156"/>
      <c r="J15" s="156" t="s">
        <v>192</v>
      </c>
      <c r="K15" s="154"/>
      <c r="L15" s="156" t="s">
        <v>196</v>
      </c>
      <c r="M15" s="156"/>
      <c r="N15" s="156"/>
      <c r="O15" s="195"/>
      <c r="P15" s="156" t="s">
        <v>198</v>
      </c>
      <c r="Q15" s="156"/>
      <c r="R15" s="156" t="s">
        <v>194</v>
      </c>
      <c r="S15" s="155"/>
      <c r="T15" s="156"/>
    </row>
    <row r="16" spans="1:20" ht="15.75" thickBot="1" x14ac:dyDescent="0.3">
      <c r="B16" s="158" t="s">
        <v>199</v>
      </c>
      <c r="C16" s="159" t="s">
        <v>200</v>
      </c>
      <c r="D16" s="158" t="s">
        <v>201</v>
      </c>
      <c r="E16" s="158" t="s">
        <v>202</v>
      </c>
      <c r="F16" s="158" t="s">
        <v>203</v>
      </c>
      <c r="G16" s="196" t="s">
        <v>230</v>
      </c>
      <c r="H16" s="158" t="s">
        <v>204</v>
      </c>
      <c r="I16" s="158" t="s">
        <v>205</v>
      </c>
      <c r="J16" s="158" t="s">
        <v>206</v>
      </c>
      <c r="K16" s="154"/>
      <c r="L16" s="158" t="s">
        <v>201</v>
      </c>
      <c r="M16" s="158" t="s">
        <v>202</v>
      </c>
      <c r="N16" s="158" t="s">
        <v>203</v>
      </c>
      <c r="O16" s="196" t="s">
        <v>230</v>
      </c>
      <c r="P16" s="158" t="s">
        <v>204</v>
      </c>
      <c r="Q16" s="158" t="s">
        <v>205</v>
      </c>
      <c r="R16" s="158" t="s">
        <v>206</v>
      </c>
      <c r="S16" s="155"/>
      <c r="T16" s="160"/>
    </row>
    <row r="17" spans="2:20" x14ac:dyDescent="0.25">
      <c r="B17" s="151"/>
      <c r="C17" s="161"/>
      <c r="D17" s="162"/>
      <c r="E17" s="152"/>
      <c r="F17" s="152"/>
      <c r="G17" s="152"/>
      <c r="H17" s="152"/>
      <c r="I17" s="152"/>
      <c r="J17" s="151"/>
      <c r="K17" s="150"/>
      <c r="L17" s="162"/>
      <c r="M17" s="152"/>
      <c r="N17" s="152"/>
      <c r="O17" s="152"/>
      <c r="P17" s="152"/>
      <c r="Q17" s="152"/>
      <c r="R17" s="151"/>
      <c r="S17" s="157"/>
      <c r="T17" s="160"/>
    </row>
    <row r="18" spans="2:20" x14ac:dyDescent="0.25">
      <c r="B18" s="163">
        <v>1611</v>
      </c>
      <c r="C18" s="61" t="s">
        <v>65</v>
      </c>
      <c r="D18" s="164">
        <v>834916.92</v>
      </c>
      <c r="E18" s="166">
        <v>682581.83</v>
      </c>
      <c r="F18" s="166"/>
      <c r="G18" s="166"/>
      <c r="H18" s="165">
        <v>1517498.75</v>
      </c>
      <c r="I18" s="197">
        <v>2278861.2530400003</v>
      </c>
      <c r="J18" s="167">
        <v>3796360.0030400003</v>
      </c>
      <c r="K18" s="168"/>
      <c r="L18" s="164">
        <v>-59963.970000000074</v>
      </c>
      <c r="M18" s="166">
        <v>-166554.78</v>
      </c>
      <c r="N18" s="166"/>
      <c r="O18" s="166"/>
      <c r="P18" s="165">
        <v>-226518.75000000006</v>
      </c>
      <c r="Q18" s="166">
        <v>-1357736.51196</v>
      </c>
      <c r="R18" s="167">
        <v>-1584255.26196</v>
      </c>
      <c r="S18" s="165"/>
      <c r="T18" s="169">
        <v>2212104.7410800001</v>
      </c>
    </row>
    <row r="19" spans="2:20" x14ac:dyDescent="0.25">
      <c r="B19" s="163">
        <v>1612</v>
      </c>
      <c r="C19" s="61" t="s">
        <v>207</v>
      </c>
      <c r="D19" s="164">
        <v>19183403.969999999</v>
      </c>
      <c r="E19" s="166">
        <v>737772.15</v>
      </c>
      <c r="F19" s="166"/>
      <c r="G19" s="166">
        <v>61176.480000000003</v>
      </c>
      <c r="H19" s="165">
        <v>19982352.599999998</v>
      </c>
      <c r="I19" s="166"/>
      <c r="J19" s="167">
        <v>19982352.599999998</v>
      </c>
      <c r="K19" s="168"/>
      <c r="L19" s="164">
        <v>-2021970.0599999998</v>
      </c>
      <c r="M19" s="166">
        <v>-492470.35</v>
      </c>
      <c r="N19" s="166"/>
      <c r="O19" s="166"/>
      <c r="P19" s="165">
        <v>-2514440.4099999997</v>
      </c>
      <c r="Q19" s="165"/>
      <c r="R19" s="167">
        <v>-2514440.4099999997</v>
      </c>
      <c r="S19" s="165"/>
      <c r="T19" s="169">
        <v>17467912.189999998</v>
      </c>
    </row>
    <row r="20" spans="2:20" x14ac:dyDescent="0.25">
      <c r="B20" s="163">
        <v>1805</v>
      </c>
      <c r="C20" s="170" t="s">
        <v>208</v>
      </c>
      <c r="D20" s="164">
        <v>586257.02000000014</v>
      </c>
      <c r="E20" s="166">
        <v>5844</v>
      </c>
      <c r="F20" s="166">
        <v>0</v>
      </c>
      <c r="G20" s="166">
        <v>-61176.480000000003</v>
      </c>
      <c r="H20" s="165">
        <v>530924.54000000015</v>
      </c>
      <c r="I20" s="166"/>
      <c r="J20" s="167">
        <v>530924.54000000015</v>
      </c>
      <c r="K20" s="171"/>
      <c r="L20" s="164">
        <v>0</v>
      </c>
      <c r="M20" s="166"/>
      <c r="N20" s="166"/>
      <c r="O20" s="198"/>
      <c r="P20" s="165">
        <v>0</v>
      </c>
      <c r="Q20" s="165"/>
      <c r="R20" s="167">
        <v>0</v>
      </c>
      <c r="S20" s="172"/>
      <c r="T20" s="169">
        <v>530924.54000000015</v>
      </c>
    </row>
    <row r="21" spans="2:20" x14ac:dyDescent="0.25">
      <c r="B21" s="163">
        <v>1808</v>
      </c>
      <c r="C21" s="173" t="s">
        <v>209</v>
      </c>
      <c r="D21" s="164">
        <v>552916.49999999977</v>
      </c>
      <c r="E21" s="166">
        <v>1233</v>
      </c>
      <c r="F21" s="166">
        <v>0</v>
      </c>
      <c r="G21" s="166">
        <v>272073.23</v>
      </c>
      <c r="H21" s="165">
        <v>826222.72999999975</v>
      </c>
      <c r="I21" s="166"/>
      <c r="J21" s="167">
        <v>826222.72999999975</v>
      </c>
      <c r="K21" s="168"/>
      <c r="L21" s="164">
        <v>-314277.05999999971</v>
      </c>
      <c r="M21" s="198">
        <v>-31348.07</v>
      </c>
      <c r="N21" s="166"/>
      <c r="O21" s="166">
        <v>-103922.58</v>
      </c>
      <c r="P21" s="165">
        <v>-449547.70999999973</v>
      </c>
      <c r="Q21" s="165"/>
      <c r="R21" s="167">
        <v>-449547.70999999973</v>
      </c>
      <c r="S21" s="172"/>
      <c r="T21" s="169">
        <v>376675.02</v>
      </c>
    </row>
    <row r="22" spans="2:20" x14ac:dyDescent="0.25">
      <c r="B22" s="163">
        <v>1820</v>
      </c>
      <c r="C22" s="173" t="s">
        <v>210</v>
      </c>
      <c r="D22" s="164">
        <v>11009742.889999999</v>
      </c>
      <c r="E22" s="166">
        <v>315306.3</v>
      </c>
      <c r="F22" s="166">
        <v>-153699.70000000001</v>
      </c>
      <c r="G22" s="166">
        <v>0</v>
      </c>
      <c r="H22" s="165">
        <v>11171349.49</v>
      </c>
      <c r="I22" s="166"/>
      <c r="J22" s="167">
        <v>11171349.49</v>
      </c>
      <c r="K22" s="168"/>
      <c r="L22" s="164">
        <v>-4633644.4000000004</v>
      </c>
      <c r="M22" s="198">
        <v>-307546.75</v>
      </c>
      <c r="N22" s="166">
        <v>111945.7</v>
      </c>
      <c r="O22" s="166"/>
      <c r="P22" s="165">
        <v>-4829245.45</v>
      </c>
      <c r="Q22" s="165"/>
      <c r="R22" s="167">
        <v>-4829245.45</v>
      </c>
      <c r="S22" s="172"/>
      <c r="T22" s="169">
        <v>6342104.04</v>
      </c>
    </row>
    <row r="23" spans="2:20" x14ac:dyDescent="0.25">
      <c r="B23" s="163">
        <v>1830</v>
      </c>
      <c r="C23" s="173" t="s">
        <v>211</v>
      </c>
      <c r="D23" s="164">
        <v>47659994.870000005</v>
      </c>
      <c r="E23" s="166">
        <v>3636888.33</v>
      </c>
      <c r="F23" s="166">
        <v>-83387</v>
      </c>
      <c r="G23" s="166">
        <v>0</v>
      </c>
      <c r="H23" s="165">
        <v>51213496.200000003</v>
      </c>
      <c r="I23" s="166"/>
      <c r="J23" s="167">
        <v>51213496.200000003</v>
      </c>
      <c r="K23" s="168"/>
      <c r="L23" s="164">
        <v>-19500844.59</v>
      </c>
      <c r="M23" s="198">
        <v>-1635427.08</v>
      </c>
      <c r="N23" s="166">
        <v>80878.490000000005</v>
      </c>
      <c r="O23" s="166"/>
      <c r="P23" s="165">
        <v>-21055393.180000003</v>
      </c>
      <c r="Q23" s="165"/>
      <c r="R23" s="167">
        <v>-21055393.180000003</v>
      </c>
      <c r="S23" s="172"/>
      <c r="T23" s="169">
        <v>30158103.02</v>
      </c>
    </row>
    <row r="24" spans="2:20" x14ac:dyDescent="0.25">
      <c r="B24" s="163">
        <v>1835</v>
      </c>
      <c r="C24" s="173" t="s">
        <v>212</v>
      </c>
      <c r="D24" s="164">
        <v>19374573.059999999</v>
      </c>
      <c r="E24" s="166">
        <v>3654281.43</v>
      </c>
      <c r="F24" s="166">
        <v>-32336.92</v>
      </c>
      <c r="G24" s="166">
        <v>0</v>
      </c>
      <c r="H24" s="165">
        <v>22996517.569999997</v>
      </c>
      <c r="I24" s="166"/>
      <c r="J24" s="167">
        <v>22996517.569999997</v>
      </c>
      <c r="K24" s="168"/>
      <c r="L24" s="164">
        <v>-9011954.6099999994</v>
      </c>
      <c r="M24" s="198">
        <v>-631067.06999999995</v>
      </c>
      <c r="N24" s="166">
        <v>32336.92</v>
      </c>
      <c r="O24" s="166"/>
      <c r="P24" s="165">
        <v>-9610684.7599999998</v>
      </c>
      <c r="Q24" s="165"/>
      <c r="R24" s="167">
        <v>-9610684.7599999998</v>
      </c>
      <c r="S24" s="174"/>
      <c r="T24" s="169">
        <v>13385832.809999997</v>
      </c>
    </row>
    <row r="25" spans="2:20" x14ac:dyDescent="0.25">
      <c r="B25" s="163">
        <v>1845</v>
      </c>
      <c r="C25" s="173" t="s">
        <v>213</v>
      </c>
      <c r="D25" s="164">
        <v>995549.21000000008</v>
      </c>
      <c r="E25" s="166">
        <v>206666.54</v>
      </c>
      <c r="F25" s="166">
        <v>0</v>
      </c>
      <c r="G25" s="166">
        <v>0</v>
      </c>
      <c r="H25" s="165">
        <v>1202215.75</v>
      </c>
      <c r="I25" s="166"/>
      <c r="J25" s="167">
        <v>1202215.75</v>
      </c>
      <c r="K25" s="168"/>
      <c r="L25" s="164">
        <v>-285507.30000000005</v>
      </c>
      <c r="M25" s="198">
        <v>-38981.43</v>
      </c>
      <c r="N25" s="166"/>
      <c r="O25" s="166"/>
      <c r="P25" s="165">
        <v>-324488.73000000004</v>
      </c>
      <c r="Q25" s="165"/>
      <c r="R25" s="167">
        <v>-324488.73000000004</v>
      </c>
      <c r="S25" s="174"/>
      <c r="T25" s="169">
        <v>877727.02</v>
      </c>
    </row>
    <row r="26" spans="2:20" x14ac:dyDescent="0.25">
      <c r="B26" s="163">
        <v>1850</v>
      </c>
      <c r="C26" s="173" t="s">
        <v>214</v>
      </c>
      <c r="D26" s="164">
        <v>10607830.35</v>
      </c>
      <c r="E26" s="166">
        <v>384111.11</v>
      </c>
      <c r="F26" s="166">
        <v>0</v>
      </c>
      <c r="G26" s="166">
        <v>0</v>
      </c>
      <c r="H26" s="165">
        <v>10991941.459999999</v>
      </c>
      <c r="I26" s="166"/>
      <c r="J26" s="167">
        <v>10991941.459999999</v>
      </c>
      <c r="K26" s="168"/>
      <c r="L26" s="164">
        <v>-5591451.6100000003</v>
      </c>
      <c r="M26" s="198">
        <v>-326451.78999999998</v>
      </c>
      <c r="N26" s="166"/>
      <c r="O26" s="166"/>
      <c r="P26" s="165">
        <v>-5917903.4000000004</v>
      </c>
      <c r="Q26" s="165"/>
      <c r="R26" s="167">
        <v>-5917903.4000000004</v>
      </c>
      <c r="S26" s="174"/>
      <c r="T26" s="169">
        <v>5074038.0599999987</v>
      </c>
    </row>
    <row r="27" spans="2:20" x14ac:dyDescent="0.25">
      <c r="B27" s="163">
        <v>1855</v>
      </c>
      <c r="C27" s="170" t="s">
        <v>215</v>
      </c>
      <c r="D27" s="164">
        <v>3350145.9</v>
      </c>
      <c r="E27" s="166">
        <v>11760</v>
      </c>
      <c r="F27" s="166">
        <v>0</v>
      </c>
      <c r="G27" s="166">
        <v>0</v>
      </c>
      <c r="H27" s="165">
        <v>3361905.9</v>
      </c>
      <c r="I27" s="166"/>
      <c r="J27" s="167">
        <v>3361905.9</v>
      </c>
      <c r="K27" s="168"/>
      <c r="L27" s="164">
        <v>-2003805.94</v>
      </c>
      <c r="M27" s="198">
        <v>-88224</v>
      </c>
      <c r="N27" s="166"/>
      <c r="O27" s="166"/>
      <c r="P27" s="165">
        <v>-2092029.94</v>
      </c>
      <c r="Q27" s="165"/>
      <c r="R27" s="167">
        <v>-2092029.94</v>
      </c>
      <c r="S27" s="174"/>
      <c r="T27" s="169">
        <v>1269875.96</v>
      </c>
    </row>
    <row r="28" spans="2:20" x14ac:dyDescent="0.25">
      <c r="B28" s="163">
        <v>1860</v>
      </c>
      <c r="C28" s="173" t="s">
        <v>216</v>
      </c>
      <c r="D28" s="164">
        <v>2139712.79</v>
      </c>
      <c r="E28" s="166">
        <v>68844.13</v>
      </c>
      <c r="F28" s="199">
        <v>0</v>
      </c>
      <c r="G28" s="166">
        <v>0</v>
      </c>
      <c r="H28" s="165">
        <v>2208556.92</v>
      </c>
      <c r="I28" s="166"/>
      <c r="J28" s="167">
        <v>2208556.92</v>
      </c>
      <c r="K28" s="168"/>
      <c r="L28" s="164">
        <v>-1358725.61</v>
      </c>
      <c r="M28" s="198">
        <v>-51109.33</v>
      </c>
      <c r="N28" s="166"/>
      <c r="O28" s="166"/>
      <c r="P28" s="165">
        <v>-1409834.9400000002</v>
      </c>
      <c r="Q28" s="165"/>
      <c r="R28" s="167">
        <v>-1409834.9400000002</v>
      </c>
      <c r="S28" s="174"/>
      <c r="T28" s="169">
        <v>798721.97999999975</v>
      </c>
    </row>
    <row r="29" spans="2:20" x14ac:dyDescent="0.25">
      <c r="B29" s="163">
        <v>1875</v>
      </c>
      <c r="C29" s="173" t="s">
        <v>217</v>
      </c>
      <c r="D29" s="164">
        <v>16522.64</v>
      </c>
      <c r="E29" s="166"/>
      <c r="F29" s="166">
        <v>0</v>
      </c>
      <c r="G29" s="166">
        <v>0</v>
      </c>
      <c r="H29" s="165">
        <v>16522.64</v>
      </c>
      <c r="I29" s="166"/>
      <c r="J29" s="167">
        <v>16522.64</v>
      </c>
      <c r="K29" s="168"/>
      <c r="L29" s="164">
        <v>-16522.64</v>
      </c>
      <c r="M29" s="166"/>
      <c r="N29" s="166"/>
      <c r="O29" s="166"/>
      <c r="P29" s="165">
        <v>-16522.64</v>
      </c>
      <c r="Q29" s="165"/>
      <c r="R29" s="167">
        <v>-16522.64</v>
      </c>
      <c r="S29" s="174"/>
      <c r="T29" s="169">
        <v>0</v>
      </c>
    </row>
    <row r="30" spans="2:20" x14ac:dyDescent="0.25">
      <c r="B30" s="163">
        <v>1908</v>
      </c>
      <c r="C30" s="170" t="s">
        <v>218</v>
      </c>
      <c r="D30" s="164">
        <v>272073.2300000001</v>
      </c>
      <c r="E30" s="166"/>
      <c r="F30" s="166">
        <v>0</v>
      </c>
      <c r="G30" s="166">
        <v>-272073.23</v>
      </c>
      <c r="H30" s="165">
        <v>0</v>
      </c>
      <c r="I30" s="166"/>
      <c r="J30" s="167">
        <v>0</v>
      </c>
      <c r="K30" s="168"/>
      <c r="L30" s="164">
        <v>-103922.58</v>
      </c>
      <c r="M30" s="166"/>
      <c r="N30" s="166"/>
      <c r="O30" s="166">
        <v>103922.58</v>
      </c>
      <c r="P30" s="165">
        <v>0</v>
      </c>
      <c r="Q30" s="165"/>
      <c r="R30" s="167">
        <v>0</v>
      </c>
      <c r="S30" s="174"/>
      <c r="T30" s="169">
        <v>0</v>
      </c>
    </row>
    <row r="31" spans="2:20" x14ac:dyDescent="0.25">
      <c r="B31" s="163">
        <v>1915</v>
      </c>
      <c r="C31" s="173" t="s">
        <v>219</v>
      </c>
      <c r="D31" s="164">
        <v>1369036.1099999996</v>
      </c>
      <c r="E31" s="166">
        <v>53581.94</v>
      </c>
      <c r="F31" s="166">
        <v>0</v>
      </c>
      <c r="G31" s="166">
        <v>0</v>
      </c>
      <c r="H31" s="165">
        <v>1422618.0499999996</v>
      </c>
      <c r="I31" s="197"/>
      <c r="J31" s="167">
        <v>1422618.0499999996</v>
      </c>
      <c r="K31" s="168"/>
      <c r="L31" s="164">
        <v>-1091838.8599999999</v>
      </c>
      <c r="M31" s="166">
        <v>-66241.22</v>
      </c>
      <c r="N31" s="166"/>
      <c r="O31" s="166"/>
      <c r="P31" s="165">
        <v>-1158080.0799999998</v>
      </c>
      <c r="Q31" s="166"/>
      <c r="R31" s="167">
        <v>-1158080.0799999998</v>
      </c>
      <c r="S31" s="174"/>
      <c r="T31" s="169">
        <v>264537.96999999974</v>
      </c>
    </row>
    <row r="32" spans="2:20" x14ac:dyDescent="0.25">
      <c r="B32" s="163">
        <v>1920</v>
      </c>
      <c r="C32" s="173" t="s">
        <v>220</v>
      </c>
      <c r="D32" s="164">
        <v>598041.86000000022</v>
      </c>
      <c r="E32" s="166">
        <v>123187.79</v>
      </c>
      <c r="F32" s="166">
        <v>0</v>
      </c>
      <c r="G32" s="166">
        <v>0</v>
      </c>
      <c r="H32" s="165">
        <v>721229.65000000026</v>
      </c>
      <c r="I32" s="197">
        <v>1003566.8661300001</v>
      </c>
      <c r="J32" s="167">
        <v>1724796.5161300004</v>
      </c>
      <c r="K32" s="168"/>
      <c r="L32" s="164">
        <v>-244133.90999999995</v>
      </c>
      <c r="M32" s="166">
        <v>-146219.68</v>
      </c>
      <c r="N32" s="166"/>
      <c r="O32" s="166"/>
      <c r="P32" s="165">
        <v>-390353.58999999997</v>
      </c>
      <c r="Q32" s="166">
        <v>-627704.57958000014</v>
      </c>
      <c r="R32" s="167">
        <v>-1018058.1695800001</v>
      </c>
      <c r="S32" s="174"/>
      <c r="T32" s="169">
        <v>706738.34655000025</v>
      </c>
    </row>
    <row r="33" spans="2:20" x14ac:dyDescent="0.25">
      <c r="B33" s="163">
        <v>1930</v>
      </c>
      <c r="C33" s="173" t="s">
        <v>221</v>
      </c>
      <c r="D33" s="164">
        <v>4605613.34</v>
      </c>
      <c r="E33" s="166">
        <v>176344.48</v>
      </c>
      <c r="F33" s="166">
        <v>-524289.09</v>
      </c>
      <c r="G33" s="166">
        <v>0</v>
      </c>
      <c r="H33" s="165">
        <v>4257668.7300000004</v>
      </c>
      <c r="I33" s="197"/>
      <c r="J33" s="167">
        <v>4257668.7300000004</v>
      </c>
      <c r="K33" s="168"/>
      <c r="L33" s="164">
        <v>-3626201.7699999996</v>
      </c>
      <c r="M33" s="166">
        <v>-330621.06</v>
      </c>
      <c r="N33" s="166">
        <v>524289.09</v>
      </c>
      <c r="O33" s="166"/>
      <c r="P33" s="165">
        <v>-3432533.7399999998</v>
      </c>
      <c r="Q33" s="166"/>
      <c r="R33" s="167">
        <v>-3432533.7399999998</v>
      </c>
      <c r="S33" s="174"/>
      <c r="T33" s="169">
        <v>825134.99000000069</v>
      </c>
    </row>
    <row r="34" spans="2:20" x14ac:dyDescent="0.25">
      <c r="B34" s="163">
        <v>1940</v>
      </c>
      <c r="C34" s="173" t="s">
        <v>222</v>
      </c>
      <c r="D34" s="164">
        <v>1621706.2</v>
      </c>
      <c r="E34" s="166">
        <v>58820.160000000003</v>
      </c>
      <c r="F34" s="166">
        <v>0</v>
      </c>
      <c r="G34" s="166">
        <v>0</v>
      </c>
      <c r="H34" s="165">
        <v>1680526.3599999999</v>
      </c>
      <c r="I34" s="197"/>
      <c r="J34" s="167">
        <v>1680526.3599999999</v>
      </c>
      <c r="K34" s="168"/>
      <c r="L34" s="164">
        <v>-1197940.3499999999</v>
      </c>
      <c r="M34" s="166">
        <v>-89924.01</v>
      </c>
      <c r="N34" s="166"/>
      <c r="O34" s="166"/>
      <c r="P34" s="165">
        <v>-1287864.3599999999</v>
      </c>
      <c r="Q34" s="166"/>
      <c r="R34" s="167">
        <v>-1287864.3599999999</v>
      </c>
      <c r="S34" s="174"/>
      <c r="T34" s="169">
        <v>392662</v>
      </c>
    </row>
    <row r="35" spans="2:20" x14ac:dyDescent="0.25">
      <c r="B35" s="163">
        <v>1945</v>
      </c>
      <c r="C35" s="173" t="s">
        <v>223</v>
      </c>
      <c r="D35" s="164">
        <v>109422.8</v>
      </c>
      <c r="E35" s="166">
        <v>47393.06</v>
      </c>
      <c r="F35" s="166">
        <v>0</v>
      </c>
      <c r="G35" s="166">
        <v>0</v>
      </c>
      <c r="H35" s="165">
        <v>156815.85999999999</v>
      </c>
      <c r="I35" s="197"/>
      <c r="J35" s="167">
        <v>156815.85999999999</v>
      </c>
      <c r="K35" s="168"/>
      <c r="L35" s="164">
        <v>-102114.98</v>
      </c>
      <c r="M35" s="166">
        <v>-922.88</v>
      </c>
      <c r="N35" s="166"/>
      <c r="O35" s="166"/>
      <c r="P35" s="165">
        <v>-103037.86</v>
      </c>
      <c r="Q35" s="166"/>
      <c r="R35" s="167">
        <v>-103037.86</v>
      </c>
      <c r="S35" s="174"/>
      <c r="T35" s="169">
        <v>53777.999999999985</v>
      </c>
    </row>
    <row r="36" spans="2:20" x14ac:dyDescent="0.25">
      <c r="B36" s="163">
        <v>1955</v>
      </c>
      <c r="C36" s="173" t="s">
        <v>224</v>
      </c>
      <c r="D36" s="164">
        <v>390852.42</v>
      </c>
      <c r="E36" s="166">
        <v>344014.5</v>
      </c>
      <c r="F36" s="166"/>
      <c r="G36" s="166"/>
      <c r="H36" s="165">
        <v>734866.91999999993</v>
      </c>
      <c r="I36" s="197"/>
      <c r="J36" s="167">
        <v>734866.91999999993</v>
      </c>
      <c r="K36" s="168"/>
      <c r="L36" s="164">
        <v>-385431.63</v>
      </c>
      <c r="M36" s="166">
        <v>-3798.3</v>
      </c>
      <c r="N36" s="166"/>
      <c r="O36" s="166"/>
      <c r="P36" s="165">
        <v>-389229.93</v>
      </c>
      <c r="Q36" s="166"/>
      <c r="R36" s="167">
        <v>-389229.93</v>
      </c>
      <c r="S36" s="174"/>
      <c r="T36" s="169">
        <v>345636.98999999993</v>
      </c>
    </row>
    <row r="37" spans="2:20" x14ac:dyDescent="0.25">
      <c r="B37" s="163">
        <v>1960</v>
      </c>
      <c r="C37" s="173" t="s">
        <v>225</v>
      </c>
      <c r="D37" s="164">
        <v>588304.64999999991</v>
      </c>
      <c r="E37" s="166"/>
      <c r="F37" s="166">
        <v>0</v>
      </c>
      <c r="G37" s="166">
        <v>0</v>
      </c>
      <c r="H37" s="165">
        <v>588304.64999999991</v>
      </c>
      <c r="I37" s="197"/>
      <c r="J37" s="167">
        <v>588304.64999999991</v>
      </c>
      <c r="K37" s="168"/>
      <c r="L37" s="164">
        <v>-572654.29999999993</v>
      </c>
      <c r="M37" s="166">
        <v>-4751.3500000000004</v>
      </c>
      <c r="N37" s="166"/>
      <c r="O37" s="166"/>
      <c r="P37" s="165">
        <v>-577405.64999999991</v>
      </c>
      <c r="Q37" s="166"/>
      <c r="R37" s="167">
        <v>-577405.64999999991</v>
      </c>
      <c r="S37" s="174"/>
      <c r="T37" s="169">
        <v>10899</v>
      </c>
    </row>
    <row r="38" spans="2:20" x14ac:dyDescent="0.25">
      <c r="B38" s="163">
        <v>1980</v>
      </c>
      <c r="C38" s="173" t="s">
        <v>231</v>
      </c>
      <c r="D38" s="164">
        <v>0</v>
      </c>
      <c r="E38" s="166">
        <v>5012.0600000000004</v>
      </c>
      <c r="F38" s="166">
        <v>0</v>
      </c>
      <c r="G38" s="166">
        <v>0</v>
      </c>
      <c r="H38" s="165">
        <v>5012.0600000000004</v>
      </c>
      <c r="I38" s="197"/>
      <c r="J38" s="167">
        <v>5012.0600000000004</v>
      </c>
      <c r="K38" s="168"/>
      <c r="L38" s="164">
        <v>0</v>
      </c>
      <c r="M38" s="166">
        <v>-42.06</v>
      </c>
      <c r="N38" s="166"/>
      <c r="O38" s="166"/>
      <c r="P38" s="165">
        <v>-42.06</v>
      </c>
      <c r="Q38" s="166"/>
      <c r="R38" s="167">
        <v>-42.06</v>
      </c>
      <c r="S38" s="174"/>
      <c r="T38" s="169">
        <v>4970</v>
      </c>
    </row>
    <row r="39" spans="2:20" x14ac:dyDescent="0.25">
      <c r="B39" s="175">
        <v>1995</v>
      </c>
      <c r="C39" s="176" t="s">
        <v>226</v>
      </c>
      <c r="D39" s="177">
        <v>-126093.43</v>
      </c>
      <c r="E39" s="179">
        <v>-97867.54</v>
      </c>
      <c r="F39" s="179">
        <v>0</v>
      </c>
      <c r="G39" s="179">
        <v>0</v>
      </c>
      <c r="H39" s="178">
        <v>-223960.96999999997</v>
      </c>
      <c r="I39" s="179"/>
      <c r="J39" s="180">
        <v>-223960.96999999997</v>
      </c>
      <c r="K39" s="181"/>
      <c r="L39" s="177">
        <v>4203.17</v>
      </c>
      <c r="M39" s="179">
        <v>5349.96</v>
      </c>
      <c r="N39" s="179"/>
      <c r="O39" s="178"/>
      <c r="P39" s="178">
        <v>9553.130000000001</v>
      </c>
      <c r="Q39" s="178"/>
      <c r="R39" s="180">
        <v>9553.130000000001</v>
      </c>
      <c r="S39" s="172"/>
      <c r="T39" s="182">
        <v>-214407.83999999997</v>
      </c>
    </row>
    <row r="40" spans="2:20" x14ac:dyDescent="0.25">
      <c r="B40" s="183"/>
      <c r="C40" s="184" t="s">
        <v>227</v>
      </c>
      <c r="D40" s="164">
        <v>125740523.30000001</v>
      </c>
      <c r="E40" s="166">
        <v>10415775.270000001</v>
      </c>
      <c r="F40" s="166">
        <v>-793712.71</v>
      </c>
      <c r="G40" s="166">
        <v>0</v>
      </c>
      <c r="H40" s="165">
        <v>135362585.86000001</v>
      </c>
      <c r="I40" s="166">
        <v>3282428.1191700003</v>
      </c>
      <c r="J40" s="167">
        <v>138645013.97917002</v>
      </c>
      <c r="K40" s="168"/>
      <c r="L40" s="164">
        <v>-52118702.999999978</v>
      </c>
      <c r="M40" s="200">
        <v>-4406351.2499999991</v>
      </c>
      <c r="N40" s="166">
        <v>749450.2</v>
      </c>
      <c r="O40" s="166">
        <v>0</v>
      </c>
      <c r="P40" s="165">
        <v>-55775604.049999997</v>
      </c>
      <c r="Q40" s="166">
        <v>-1985441.0915400002</v>
      </c>
      <c r="R40" s="167">
        <v>-57761045.141539991</v>
      </c>
      <c r="S40" s="174"/>
      <c r="T40" s="167">
        <v>80883968.837629974</v>
      </c>
    </row>
    <row r="41" spans="2:20" x14ac:dyDescent="0.25">
      <c r="B41" s="183"/>
      <c r="C41" s="185"/>
      <c r="D41" s="164"/>
      <c r="E41" s="166"/>
      <c r="F41" s="166"/>
      <c r="G41" s="166"/>
      <c r="H41" s="165"/>
      <c r="I41" s="165"/>
      <c r="J41" s="167"/>
      <c r="K41" s="168"/>
      <c r="L41" s="164"/>
      <c r="M41" s="166"/>
      <c r="N41" s="166"/>
      <c r="O41" s="166"/>
      <c r="P41" s="165"/>
      <c r="Q41" s="165"/>
      <c r="R41" s="167"/>
      <c r="S41" s="174"/>
      <c r="T41" s="169"/>
    </row>
    <row r="42" spans="2:20" x14ac:dyDescent="0.25">
      <c r="B42" s="175">
        <v>2055</v>
      </c>
      <c r="C42" s="176" t="s">
        <v>228</v>
      </c>
      <c r="D42" s="177">
        <v>2281060.2100000004</v>
      </c>
      <c r="E42" s="166">
        <v>-372860.71</v>
      </c>
      <c r="F42" s="166">
        <v>0</v>
      </c>
      <c r="G42" s="166">
        <v>0</v>
      </c>
      <c r="H42" s="165">
        <v>1908199.5000000005</v>
      </c>
      <c r="I42" s="165"/>
      <c r="J42" s="180">
        <v>1908199.5000000005</v>
      </c>
      <c r="K42" s="168"/>
      <c r="L42" s="177">
        <v>0</v>
      </c>
      <c r="M42" s="179">
        <v>0</v>
      </c>
      <c r="N42" s="166">
        <v>0</v>
      </c>
      <c r="O42" s="166">
        <v>0</v>
      </c>
      <c r="P42" s="165">
        <v>0</v>
      </c>
      <c r="Q42" s="165"/>
      <c r="R42" s="180">
        <v>0</v>
      </c>
      <c r="S42" s="174"/>
      <c r="T42" s="182">
        <v>1908199.5000000005</v>
      </c>
    </row>
    <row r="43" spans="2:20" ht="15.75" thickBot="1" x14ac:dyDescent="0.3">
      <c r="B43" s="186"/>
      <c r="C43" s="187" t="s">
        <v>229</v>
      </c>
      <c r="D43" s="188">
        <v>128021583.51000001</v>
      </c>
      <c r="E43" s="190">
        <v>10042914.560000001</v>
      </c>
      <c r="F43" s="190">
        <v>-793712.71</v>
      </c>
      <c r="G43" s="190">
        <v>0</v>
      </c>
      <c r="H43" s="190">
        <v>137270785.36000001</v>
      </c>
      <c r="I43" s="190">
        <v>3282428.1191700003</v>
      </c>
      <c r="J43" s="191">
        <v>140553213.47917002</v>
      </c>
      <c r="K43" s="168"/>
      <c r="L43" s="188">
        <v>-52118702.999999978</v>
      </c>
      <c r="M43" s="190">
        <v>-4406351.2499999991</v>
      </c>
      <c r="N43" s="190">
        <v>749450.2</v>
      </c>
      <c r="O43" s="190">
        <v>0</v>
      </c>
      <c r="P43" s="190">
        <v>-55775604.049999997</v>
      </c>
      <c r="Q43" s="190">
        <v>-1985441.0915400002</v>
      </c>
      <c r="R43" s="191">
        <v>-57761045.141539991</v>
      </c>
      <c r="S43" s="174"/>
      <c r="T43" s="192">
        <v>82792168.337629974</v>
      </c>
    </row>
    <row r="44" spans="2:20" x14ac:dyDescent="0.25">
      <c r="B44" s="148"/>
      <c r="C44" s="148"/>
      <c r="D44" s="193"/>
      <c r="E44" s="193"/>
      <c r="F44" s="193"/>
      <c r="G44" s="193"/>
      <c r="H44" s="193"/>
      <c r="I44" s="193"/>
      <c r="J44" s="193"/>
      <c r="K44" s="193"/>
      <c r="L44" s="193"/>
      <c r="M44" s="193"/>
      <c r="N44" s="193"/>
      <c r="O44" s="193"/>
      <c r="P44" s="193"/>
      <c r="Q44" s="193"/>
      <c r="R44" s="193"/>
      <c r="S44" s="193"/>
      <c r="T44" s="193"/>
    </row>
  </sheetData>
  <mergeCells count="4">
    <mergeCell ref="B9:T9"/>
    <mergeCell ref="D12:J13"/>
    <mergeCell ref="L12:R13"/>
    <mergeCell ref="T12:T13"/>
  </mergeCells>
  <dataValidations count="1">
    <dataValidation allowBlank="1" showInputMessage="1" showErrorMessage="1" promptTitle="Date Format" prompt="E.g:  &quot;August 1, 2011&quot;" sqref="R7"/>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showGridLines="0" topLeftCell="C1" workbookViewId="0">
      <selection sqref="A1:XFD8"/>
    </sheetView>
  </sheetViews>
  <sheetFormatPr defaultRowHeight="15" x14ac:dyDescent="0.25"/>
  <cols>
    <col min="1" max="1" width="10.42578125" bestFit="1" customWidth="1"/>
    <col min="2" max="2" width="26" bestFit="1" customWidth="1"/>
    <col min="3" max="3" width="15.28515625" bestFit="1" customWidth="1"/>
    <col min="4" max="9" width="15.7109375" customWidth="1"/>
    <col min="10" max="10" width="9" customWidth="1"/>
    <col min="11" max="17" width="15.7109375" customWidth="1"/>
    <col min="18" max="18" width="2.7109375" customWidth="1"/>
    <col min="19" max="19" width="15.7109375" customWidth="1"/>
  </cols>
  <sheetData>
    <row r="1" spans="1:19" s="1" customFormat="1" ht="12.75" x14ac:dyDescent="0.2">
      <c r="A1" s="2"/>
      <c r="B1" s="2"/>
      <c r="H1" s="108"/>
      <c r="P1" s="56" t="s">
        <v>103</v>
      </c>
      <c r="Q1" s="57" t="s">
        <v>465</v>
      </c>
    </row>
    <row r="2" spans="1:19" s="1" customFormat="1" ht="12.75" x14ac:dyDescent="0.2">
      <c r="A2" s="2"/>
      <c r="B2" s="2"/>
      <c r="H2" s="108"/>
      <c r="P2" s="56" t="s">
        <v>104</v>
      </c>
      <c r="Q2" s="58">
        <v>2</v>
      </c>
    </row>
    <row r="3" spans="1:19" s="1" customFormat="1" ht="12.75" x14ac:dyDescent="0.2">
      <c r="A3" s="2"/>
      <c r="B3" s="2"/>
      <c r="H3" s="108"/>
      <c r="P3" s="56" t="s">
        <v>105</v>
      </c>
      <c r="Q3" s="58">
        <v>1</v>
      </c>
    </row>
    <row r="4" spans="1:19" s="1" customFormat="1" ht="12.75" x14ac:dyDescent="0.2">
      <c r="A4" s="2"/>
      <c r="B4" s="2"/>
      <c r="H4" s="108"/>
      <c r="P4" s="56" t="s">
        <v>106</v>
      </c>
      <c r="Q4" s="58">
        <v>3</v>
      </c>
    </row>
    <row r="5" spans="1:19" s="1" customFormat="1" ht="12.75" x14ac:dyDescent="0.2">
      <c r="A5" s="2"/>
      <c r="B5" s="2"/>
      <c r="H5" s="108"/>
      <c r="P5" s="56" t="s">
        <v>107</v>
      </c>
      <c r="Q5" s="59"/>
    </row>
    <row r="6" spans="1:19" s="1" customFormat="1" ht="9" customHeight="1" x14ac:dyDescent="0.2">
      <c r="A6" s="2"/>
      <c r="B6" s="2"/>
      <c r="H6" s="108"/>
      <c r="P6" s="56"/>
      <c r="Q6" s="57"/>
    </row>
    <row r="7" spans="1:19" s="1" customFormat="1" ht="12.75" x14ac:dyDescent="0.2">
      <c r="A7" s="2"/>
      <c r="B7" s="2"/>
      <c r="H7" s="108"/>
      <c r="P7" s="56" t="s">
        <v>108</v>
      </c>
      <c r="Q7" s="525">
        <v>41771</v>
      </c>
    </row>
    <row r="8" spans="1:19" s="1" customFormat="1" ht="9" customHeight="1" x14ac:dyDescent="0.2">
      <c r="A8" s="2"/>
      <c r="B8" s="2"/>
      <c r="H8" s="108"/>
    </row>
    <row r="9" spans="1:19" ht="15.75" x14ac:dyDescent="0.25">
      <c r="A9" s="1092" t="s">
        <v>187</v>
      </c>
      <c r="B9" s="1092"/>
      <c r="C9" s="1092"/>
      <c r="D9" s="1092"/>
      <c r="E9" s="1092"/>
      <c r="F9" s="1092"/>
      <c r="G9" s="1092"/>
      <c r="H9" s="1092"/>
      <c r="I9" s="1092"/>
      <c r="J9" s="1092"/>
      <c r="K9" s="1092"/>
      <c r="L9" s="1092"/>
      <c r="M9" s="1092"/>
      <c r="N9" s="1092"/>
      <c r="O9" s="1092"/>
      <c r="P9" s="1092"/>
      <c r="Q9" s="1092"/>
      <c r="R9" s="1092"/>
      <c r="S9" s="1092"/>
    </row>
    <row r="10" spans="1:19" ht="15.75" x14ac:dyDescent="0.25">
      <c r="A10" s="1092" t="s">
        <v>188</v>
      </c>
      <c r="B10" s="1092"/>
      <c r="C10" s="1092"/>
      <c r="D10" s="1092"/>
      <c r="E10" s="1092"/>
      <c r="F10" s="1092"/>
      <c r="G10" s="1092"/>
      <c r="H10" s="1092"/>
      <c r="I10" s="1092"/>
      <c r="J10" s="1092"/>
      <c r="K10" s="1092"/>
      <c r="L10" s="1092"/>
      <c r="M10" s="1092"/>
      <c r="N10" s="1092"/>
      <c r="O10" s="1092"/>
      <c r="P10" s="1092"/>
      <c r="Q10" s="1092"/>
      <c r="R10" s="1092"/>
      <c r="S10" s="1092"/>
    </row>
    <row r="11" spans="1:19" ht="16.5" thickBot="1" x14ac:dyDescent="0.3">
      <c r="A11" s="1101">
        <v>41639</v>
      </c>
      <c r="B11" s="1101"/>
      <c r="C11" s="1101"/>
      <c r="D11" s="1101"/>
      <c r="E11" s="1101"/>
      <c r="F11" s="1101"/>
      <c r="G11" s="1101"/>
      <c r="H11" s="1101"/>
      <c r="I11" s="1101"/>
      <c r="J11" s="1101"/>
      <c r="K11" s="1101"/>
      <c r="L11" s="1101"/>
      <c r="M11" s="1101"/>
      <c r="N11" s="1101"/>
      <c r="O11" s="1101"/>
      <c r="P11" s="1101"/>
      <c r="Q11" s="1101"/>
      <c r="R11" s="1101"/>
      <c r="S11" s="1101"/>
    </row>
    <row r="12" spans="1:19" ht="18" x14ac:dyDescent="0.25">
      <c r="A12" s="146"/>
      <c r="B12" s="147"/>
      <c r="C12" s="1093" t="s">
        <v>189</v>
      </c>
      <c r="D12" s="1094"/>
      <c r="E12" s="1094"/>
      <c r="F12" s="1094"/>
      <c r="G12" s="1094"/>
      <c r="H12" s="1094"/>
      <c r="I12" s="1095"/>
      <c r="J12" s="201"/>
      <c r="K12" s="1093" t="s">
        <v>190</v>
      </c>
      <c r="L12" s="1094"/>
      <c r="M12" s="1094"/>
      <c r="N12" s="1094"/>
      <c r="O12" s="1094"/>
      <c r="P12" s="1094"/>
      <c r="Q12" s="1095"/>
      <c r="R12" s="149"/>
      <c r="S12" s="1099" t="s">
        <v>191</v>
      </c>
    </row>
    <row r="13" spans="1:19" ht="18.75" thickBot="1" x14ac:dyDescent="0.3">
      <c r="A13" s="148"/>
      <c r="B13" s="148"/>
      <c r="C13" s="1096"/>
      <c r="D13" s="1097"/>
      <c r="E13" s="1097"/>
      <c r="F13" s="1097"/>
      <c r="G13" s="1097"/>
      <c r="H13" s="1097"/>
      <c r="I13" s="1098"/>
      <c r="J13" s="202"/>
      <c r="K13" s="1096"/>
      <c r="L13" s="1097"/>
      <c r="M13" s="1097"/>
      <c r="N13" s="1097"/>
      <c r="O13" s="1097"/>
      <c r="P13" s="1097"/>
      <c r="Q13" s="1098"/>
      <c r="R13" s="149"/>
      <c r="S13" s="1100"/>
    </row>
    <row r="14" spans="1:19" x14ac:dyDescent="0.25">
      <c r="A14" s="151"/>
      <c r="B14" s="152"/>
      <c r="C14" s="153" t="s">
        <v>192</v>
      </c>
      <c r="D14" s="153"/>
      <c r="E14" s="151"/>
      <c r="F14" s="194"/>
      <c r="G14" s="153" t="s">
        <v>192</v>
      </c>
      <c r="H14" s="153"/>
      <c r="I14" s="153" t="s">
        <v>193</v>
      </c>
      <c r="J14" s="194" t="s">
        <v>232</v>
      </c>
      <c r="K14" s="153" t="s">
        <v>194</v>
      </c>
      <c r="L14" s="153"/>
      <c r="M14" s="151"/>
      <c r="N14" s="194"/>
      <c r="O14" s="153" t="s">
        <v>194</v>
      </c>
      <c r="P14" s="153"/>
      <c r="Q14" s="153" t="s">
        <v>193</v>
      </c>
      <c r="R14" s="155"/>
      <c r="S14" s="151"/>
    </row>
    <row r="15" spans="1:19" x14ac:dyDescent="0.25">
      <c r="A15" s="156" t="s">
        <v>195</v>
      </c>
      <c r="B15" s="157"/>
      <c r="C15" s="156" t="s">
        <v>196</v>
      </c>
      <c r="D15" s="156"/>
      <c r="E15" s="156"/>
      <c r="F15" s="195"/>
      <c r="G15" s="156" t="s">
        <v>197</v>
      </c>
      <c r="H15" s="156"/>
      <c r="I15" s="156" t="s">
        <v>192</v>
      </c>
      <c r="J15" s="203" t="s">
        <v>233</v>
      </c>
      <c r="K15" s="156" t="s">
        <v>196</v>
      </c>
      <c r="L15" s="156"/>
      <c r="M15" s="156"/>
      <c r="N15" s="195"/>
      <c r="O15" s="156" t="s">
        <v>198</v>
      </c>
      <c r="P15" s="156"/>
      <c r="Q15" s="156" t="s">
        <v>194</v>
      </c>
      <c r="R15" s="155"/>
      <c r="S15" s="156"/>
    </row>
    <row r="16" spans="1:19" ht="15.75" thickBot="1" x14ac:dyDescent="0.3">
      <c r="A16" s="158" t="s">
        <v>199</v>
      </c>
      <c r="B16" s="159" t="s">
        <v>200</v>
      </c>
      <c r="C16" s="158" t="s">
        <v>201</v>
      </c>
      <c r="D16" s="158" t="s">
        <v>202</v>
      </c>
      <c r="E16" s="158" t="s">
        <v>203</v>
      </c>
      <c r="F16" s="196" t="s">
        <v>230</v>
      </c>
      <c r="G16" s="158" t="s">
        <v>204</v>
      </c>
      <c r="H16" s="158" t="s">
        <v>205</v>
      </c>
      <c r="I16" s="158" t="s">
        <v>206</v>
      </c>
      <c r="J16" s="196"/>
      <c r="K16" s="158" t="s">
        <v>201</v>
      </c>
      <c r="L16" s="158" t="s">
        <v>202</v>
      </c>
      <c r="M16" s="158" t="s">
        <v>203</v>
      </c>
      <c r="N16" s="196" t="s">
        <v>230</v>
      </c>
      <c r="O16" s="158" t="s">
        <v>204</v>
      </c>
      <c r="P16" s="158" t="s">
        <v>205</v>
      </c>
      <c r="Q16" s="158" t="s">
        <v>206</v>
      </c>
      <c r="R16" s="155"/>
      <c r="S16" s="160"/>
    </row>
    <row r="17" spans="1:20" x14ac:dyDescent="0.25">
      <c r="A17" s="151"/>
      <c r="B17" s="161"/>
      <c r="C17" s="162"/>
      <c r="D17" s="152"/>
      <c r="E17" s="152"/>
      <c r="F17" s="152"/>
      <c r="G17" s="152"/>
      <c r="H17" s="152"/>
      <c r="I17" s="151"/>
      <c r="J17" s="204"/>
      <c r="K17" s="162"/>
      <c r="L17" s="152"/>
      <c r="M17" s="152"/>
      <c r="N17" s="152"/>
      <c r="O17" s="152"/>
      <c r="P17" s="152"/>
      <c r="Q17" s="151"/>
      <c r="R17" s="157"/>
      <c r="S17" s="160"/>
    </row>
    <row r="18" spans="1:20" x14ac:dyDescent="0.25">
      <c r="A18" s="163">
        <v>1611</v>
      </c>
      <c r="B18" s="61" t="s">
        <v>65</v>
      </c>
      <c r="C18" s="164">
        <v>1517498.75</v>
      </c>
      <c r="D18" s="166">
        <v>846319.95</v>
      </c>
      <c r="E18" s="166"/>
      <c r="F18" s="166">
        <v>-1397200.46</v>
      </c>
      <c r="G18" s="165">
        <v>966618.24000000022</v>
      </c>
      <c r="H18" s="166"/>
      <c r="I18" s="167">
        <v>966618.24000000022</v>
      </c>
      <c r="J18" s="205">
        <v>5</v>
      </c>
      <c r="K18" s="164">
        <v>-226518.75000000006</v>
      </c>
      <c r="L18" s="166">
        <v>-605555.14</v>
      </c>
      <c r="M18" s="166"/>
      <c r="N18" s="166">
        <v>172395.46</v>
      </c>
      <c r="O18" s="165">
        <v>-659678.43000000017</v>
      </c>
      <c r="P18" s="165"/>
      <c r="Q18" s="167">
        <v>-659678.43000000017</v>
      </c>
      <c r="R18" s="165"/>
      <c r="S18" s="169">
        <v>306939.81000000006</v>
      </c>
      <c r="T18" s="206"/>
    </row>
    <row r="19" spans="1:20" x14ac:dyDescent="0.25">
      <c r="A19" s="163" t="s">
        <v>234</v>
      </c>
      <c r="B19" s="61" t="s">
        <v>65</v>
      </c>
      <c r="C19" s="164"/>
      <c r="D19" s="166">
        <v>60655.96</v>
      </c>
      <c r="E19" s="166"/>
      <c r="F19" s="166">
        <v>1397200.46</v>
      </c>
      <c r="G19" s="165">
        <v>1457856.42</v>
      </c>
      <c r="H19" s="197">
        <v>2773239.18561</v>
      </c>
      <c r="I19" s="167">
        <v>4231095.60561</v>
      </c>
      <c r="J19" s="205">
        <v>10</v>
      </c>
      <c r="K19" s="164"/>
      <c r="L19" s="166">
        <v>-60179</v>
      </c>
      <c r="M19" s="166"/>
      <c r="N19" s="166">
        <v>-172395.46</v>
      </c>
      <c r="O19" s="165">
        <v>-232574.46</v>
      </c>
      <c r="P19" s="166">
        <v>-1543841.1283199997</v>
      </c>
      <c r="Q19" s="167">
        <v>-1776415.5883199996</v>
      </c>
      <c r="R19" s="165"/>
      <c r="S19" s="169">
        <v>2454680.0172900003</v>
      </c>
      <c r="T19" s="206"/>
    </row>
    <row r="20" spans="1:20" x14ac:dyDescent="0.25">
      <c r="A20" s="163">
        <v>1612</v>
      </c>
      <c r="B20" s="61" t="s">
        <v>207</v>
      </c>
      <c r="C20" s="164">
        <v>19982352.599999998</v>
      </c>
      <c r="D20" s="166">
        <v>350289.22</v>
      </c>
      <c r="E20" s="166"/>
      <c r="F20" s="166"/>
      <c r="G20" s="165">
        <v>20332641.819999997</v>
      </c>
      <c r="H20" s="166"/>
      <c r="I20" s="167">
        <v>20332641.819999997</v>
      </c>
      <c r="J20" s="205">
        <v>40</v>
      </c>
      <c r="K20" s="164">
        <v>-2514440.4099999997</v>
      </c>
      <c r="L20" s="166">
        <v>-510714.31</v>
      </c>
      <c r="M20" s="166"/>
      <c r="N20" s="166"/>
      <c r="O20" s="165">
        <v>-3025154.7199999997</v>
      </c>
      <c r="P20" s="165"/>
      <c r="Q20" s="167">
        <v>-3025154.7199999997</v>
      </c>
      <c r="R20" s="165"/>
      <c r="S20" s="169">
        <v>17307487.099999998</v>
      </c>
      <c r="T20" s="206"/>
    </row>
    <row r="21" spans="1:20" x14ac:dyDescent="0.25">
      <c r="A21" s="163">
        <v>1805</v>
      </c>
      <c r="B21" s="170" t="s">
        <v>208</v>
      </c>
      <c r="C21" s="164">
        <v>530924.54000000015</v>
      </c>
      <c r="D21" s="166">
        <v>46117.97</v>
      </c>
      <c r="E21" s="166">
        <v>-8629.0400000000009</v>
      </c>
      <c r="F21" s="166">
        <v>0</v>
      </c>
      <c r="G21" s="165">
        <v>568413.47000000009</v>
      </c>
      <c r="H21" s="166"/>
      <c r="I21" s="167">
        <v>568413.47000000009</v>
      </c>
      <c r="J21" s="205">
        <v>0</v>
      </c>
      <c r="K21" s="164">
        <v>0</v>
      </c>
      <c r="L21" s="166"/>
      <c r="M21" s="166"/>
      <c r="N21" s="198"/>
      <c r="O21" s="165">
        <v>0</v>
      </c>
      <c r="P21" s="165"/>
      <c r="Q21" s="167">
        <v>0</v>
      </c>
      <c r="R21" s="172"/>
      <c r="S21" s="169">
        <v>568413.47000000009</v>
      </c>
      <c r="T21" s="206"/>
    </row>
    <row r="22" spans="1:20" x14ac:dyDescent="0.25">
      <c r="A22" s="163">
        <v>1808</v>
      </c>
      <c r="B22" s="173" t="s">
        <v>209</v>
      </c>
      <c r="C22" s="164">
        <v>826222.72999999975</v>
      </c>
      <c r="D22" s="166">
        <v>260822.72</v>
      </c>
      <c r="E22" s="166">
        <v>0</v>
      </c>
      <c r="F22" s="166">
        <v>-273306.23</v>
      </c>
      <c r="G22" s="165">
        <v>813739.21999999974</v>
      </c>
      <c r="H22" s="166"/>
      <c r="I22" s="167">
        <v>813739.21999999974</v>
      </c>
      <c r="J22" s="205">
        <v>50</v>
      </c>
      <c r="K22" s="164">
        <v>-449547.70999999973</v>
      </c>
      <c r="L22" s="198">
        <v>-17424</v>
      </c>
      <c r="M22" s="166"/>
      <c r="N22" s="166">
        <v>133811.23000000001</v>
      </c>
      <c r="O22" s="165">
        <v>-333160.47999999975</v>
      </c>
      <c r="P22" s="165"/>
      <c r="Q22" s="167">
        <v>-333160.47999999975</v>
      </c>
      <c r="R22" s="172"/>
      <c r="S22" s="169">
        <v>480578.74</v>
      </c>
      <c r="T22" s="206"/>
    </row>
    <row r="23" spans="1:20" x14ac:dyDescent="0.25">
      <c r="A23" s="163" t="s">
        <v>235</v>
      </c>
      <c r="B23" s="173" t="s">
        <v>209</v>
      </c>
      <c r="C23" s="164"/>
      <c r="D23" s="166">
        <v>0</v>
      </c>
      <c r="E23" s="166"/>
      <c r="F23" s="166">
        <v>229907.98</v>
      </c>
      <c r="G23" s="165">
        <v>229907.98</v>
      </c>
      <c r="H23" s="166"/>
      <c r="I23" s="167">
        <v>229907.98</v>
      </c>
      <c r="J23" s="205">
        <v>25</v>
      </c>
      <c r="K23" s="164"/>
      <c r="L23" s="198">
        <v>-10468</v>
      </c>
      <c r="M23" s="166"/>
      <c r="N23" s="166">
        <v>-102829.98</v>
      </c>
      <c r="O23" s="165">
        <v>-113297.98</v>
      </c>
      <c r="P23" s="165"/>
      <c r="Q23" s="167">
        <v>-113297.98</v>
      </c>
      <c r="R23" s="172"/>
      <c r="S23" s="169">
        <v>116610.00000000001</v>
      </c>
      <c r="T23" s="206"/>
    </row>
    <row r="24" spans="1:20" x14ac:dyDescent="0.25">
      <c r="A24" s="163">
        <v>1820</v>
      </c>
      <c r="B24" s="173" t="s">
        <v>210</v>
      </c>
      <c r="C24" s="164">
        <v>11171349.49</v>
      </c>
      <c r="D24" s="166">
        <v>12222</v>
      </c>
      <c r="E24" s="166">
        <v>-39037.360000000001</v>
      </c>
      <c r="F24" s="166">
        <v>-1541974.7</v>
      </c>
      <c r="G24" s="165">
        <v>9602559.4300000016</v>
      </c>
      <c r="H24" s="166"/>
      <c r="I24" s="167">
        <v>9602559.4300000016</v>
      </c>
      <c r="J24" s="205">
        <v>50</v>
      </c>
      <c r="K24" s="164">
        <v>-4829245.45</v>
      </c>
      <c r="L24" s="198">
        <v>-129019</v>
      </c>
      <c r="M24" s="166">
        <v>29924.36</v>
      </c>
      <c r="N24" s="166">
        <v>541954.69999999995</v>
      </c>
      <c r="O24" s="165">
        <v>-4386385.3899999997</v>
      </c>
      <c r="P24" s="165"/>
      <c r="Q24" s="167">
        <v>-4386385.3899999997</v>
      </c>
      <c r="R24" s="172"/>
      <c r="S24" s="169">
        <v>5216174.0400000019</v>
      </c>
      <c r="T24" s="206"/>
    </row>
    <row r="25" spans="1:20" x14ac:dyDescent="0.25">
      <c r="A25" s="163" t="s">
        <v>236</v>
      </c>
      <c r="B25" s="173" t="s">
        <v>210</v>
      </c>
      <c r="C25" s="164"/>
      <c r="D25" s="166"/>
      <c r="E25" s="166">
        <v>-99624.11</v>
      </c>
      <c r="F25" s="166">
        <v>1541974.7</v>
      </c>
      <c r="G25" s="165">
        <v>1442350.5899999999</v>
      </c>
      <c r="H25" s="166"/>
      <c r="I25" s="167">
        <v>1442350.5899999999</v>
      </c>
      <c r="J25" s="205">
        <v>40</v>
      </c>
      <c r="K25" s="164"/>
      <c r="L25" s="198">
        <v>-30860</v>
      </c>
      <c r="M25" s="166">
        <v>99624.11</v>
      </c>
      <c r="N25" s="166">
        <v>-541954.69999999995</v>
      </c>
      <c r="O25" s="165">
        <v>-473190.58999999997</v>
      </c>
      <c r="P25" s="165"/>
      <c r="Q25" s="167">
        <v>-473190.58999999997</v>
      </c>
      <c r="R25" s="172"/>
      <c r="S25" s="169">
        <v>969159.99999999988</v>
      </c>
      <c r="T25" s="206"/>
    </row>
    <row r="26" spans="1:20" x14ac:dyDescent="0.25">
      <c r="A26" s="163">
        <v>1830</v>
      </c>
      <c r="B26" s="173" t="s">
        <v>211</v>
      </c>
      <c r="C26" s="164">
        <v>51213496.200000003</v>
      </c>
      <c r="D26" s="166">
        <v>1689893.41</v>
      </c>
      <c r="E26" s="166">
        <v>-77574.44</v>
      </c>
      <c r="F26" s="166">
        <v>0</v>
      </c>
      <c r="G26" s="165">
        <v>52825815.170000002</v>
      </c>
      <c r="H26" s="166"/>
      <c r="I26" s="167">
        <v>52825815.170000002</v>
      </c>
      <c r="J26" s="205">
        <v>45</v>
      </c>
      <c r="K26" s="164">
        <v>-21055393.180000003</v>
      </c>
      <c r="L26" s="198">
        <v>-782518.62</v>
      </c>
      <c r="M26" s="166">
        <v>77079.070000000007</v>
      </c>
      <c r="N26" s="166"/>
      <c r="O26" s="165">
        <v>-21760832.730000004</v>
      </c>
      <c r="P26" s="165"/>
      <c r="Q26" s="167">
        <v>-21760832.730000004</v>
      </c>
      <c r="R26" s="172"/>
      <c r="S26" s="169">
        <v>31064982.439999998</v>
      </c>
      <c r="T26" s="206"/>
    </row>
    <row r="27" spans="1:20" x14ac:dyDescent="0.25">
      <c r="A27" s="163">
        <v>1835</v>
      </c>
      <c r="B27" s="173" t="s">
        <v>212</v>
      </c>
      <c r="C27" s="164">
        <v>22996517.569999997</v>
      </c>
      <c r="D27" s="166">
        <v>1679215.49</v>
      </c>
      <c r="E27" s="166">
        <v>-33738.22</v>
      </c>
      <c r="F27" s="166">
        <v>0</v>
      </c>
      <c r="G27" s="165">
        <v>24641994.839999996</v>
      </c>
      <c r="H27" s="166"/>
      <c r="I27" s="167">
        <v>24641994.839999996</v>
      </c>
      <c r="J27" s="205">
        <v>45</v>
      </c>
      <c r="K27" s="164">
        <v>-9610684.7599999998</v>
      </c>
      <c r="L27" s="206">
        <v>-347594.59999999893</v>
      </c>
      <c r="M27" s="166">
        <v>33738.22</v>
      </c>
      <c r="N27" s="166"/>
      <c r="O27" s="165">
        <v>-9924541.1399999987</v>
      </c>
      <c r="P27" s="165"/>
      <c r="Q27" s="167">
        <v>-9924541.1399999987</v>
      </c>
      <c r="R27" s="174"/>
      <c r="S27" s="169">
        <v>14717453.699999997</v>
      </c>
      <c r="T27" s="206"/>
    </row>
    <row r="28" spans="1:20" x14ac:dyDescent="0.25">
      <c r="A28" s="163">
        <v>1845</v>
      </c>
      <c r="B28" s="173" t="s">
        <v>213</v>
      </c>
      <c r="C28" s="164">
        <v>1202215.75</v>
      </c>
      <c r="D28" s="166">
        <v>214214.43</v>
      </c>
      <c r="E28" s="166">
        <v>0</v>
      </c>
      <c r="F28" s="166">
        <v>0</v>
      </c>
      <c r="G28" s="165">
        <v>1416430.18</v>
      </c>
      <c r="H28" s="166"/>
      <c r="I28" s="167">
        <v>1416430.18</v>
      </c>
      <c r="J28" s="205">
        <v>40</v>
      </c>
      <c r="K28" s="164">
        <v>-324488.73000000004</v>
      </c>
      <c r="L28" s="206">
        <v>-26338.979999999981</v>
      </c>
      <c r="M28" s="166"/>
      <c r="N28" s="166"/>
      <c r="O28" s="165">
        <v>-350827.71</v>
      </c>
      <c r="P28" s="165"/>
      <c r="Q28" s="167">
        <v>-350827.71</v>
      </c>
      <c r="R28" s="174"/>
      <c r="S28" s="169">
        <v>1065602.47</v>
      </c>
      <c r="T28" s="206"/>
    </row>
    <row r="29" spans="1:20" x14ac:dyDescent="0.25">
      <c r="A29" s="163">
        <v>1850</v>
      </c>
      <c r="B29" s="173" t="s">
        <v>214</v>
      </c>
      <c r="C29" s="164">
        <v>10991941.459999999</v>
      </c>
      <c r="D29" s="166">
        <v>320239.84000000003</v>
      </c>
      <c r="E29" s="166">
        <v>0</v>
      </c>
      <c r="F29" s="166">
        <v>0</v>
      </c>
      <c r="G29" s="165">
        <v>11312181.299999999</v>
      </c>
      <c r="H29" s="166"/>
      <c r="I29" s="167">
        <v>11312181.299999999</v>
      </c>
      <c r="J29" s="205">
        <v>40</v>
      </c>
      <c r="K29" s="164">
        <v>-5917903.4000000004</v>
      </c>
      <c r="L29" s="206">
        <v>-160411.87000000011</v>
      </c>
      <c r="M29" s="166"/>
      <c r="N29" s="166"/>
      <c r="O29" s="165">
        <v>-6078315.2700000005</v>
      </c>
      <c r="P29" s="165"/>
      <c r="Q29" s="167">
        <v>-6078315.2700000005</v>
      </c>
      <c r="R29" s="174"/>
      <c r="S29" s="169">
        <v>5233866.0299999984</v>
      </c>
      <c r="T29" s="206"/>
    </row>
    <row r="30" spans="1:20" x14ac:dyDescent="0.25">
      <c r="A30" s="163">
        <v>1855</v>
      </c>
      <c r="B30" s="170" t="s">
        <v>215</v>
      </c>
      <c r="C30" s="164">
        <v>3361905.9</v>
      </c>
      <c r="D30" s="166"/>
      <c r="E30" s="166">
        <v>0</v>
      </c>
      <c r="F30" s="166">
        <v>0</v>
      </c>
      <c r="G30" s="165">
        <v>3361905.9</v>
      </c>
      <c r="H30" s="166"/>
      <c r="I30" s="167">
        <v>3361905.9</v>
      </c>
      <c r="J30" s="205">
        <v>40</v>
      </c>
      <c r="K30" s="164">
        <v>-2092029.94</v>
      </c>
      <c r="L30" s="206">
        <v>-41004</v>
      </c>
      <c r="M30" s="166"/>
      <c r="N30" s="166"/>
      <c r="O30" s="165">
        <v>-2133033.94</v>
      </c>
      <c r="P30" s="165"/>
      <c r="Q30" s="167">
        <v>-2133033.94</v>
      </c>
      <c r="R30" s="174"/>
      <c r="S30" s="169">
        <v>1228871.96</v>
      </c>
      <c r="T30" s="206"/>
    </row>
    <row r="31" spans="1:20" x14ac:dyDescent="0.25">
      <c r="A31" s="163">
        <v>1860</v>
      </c>
      <c r="B31" s="173" t="s">
        <v>216</v>
      </c>
      <c r="C31" s="164">
        <v>2208556.92</v>
      </c>
      <c r="D31" s="166">
        <v>3460055.18</v>
      </c>
      <c r="E31" s="199">
        <v>0</v>
      </c>
      <c r="F31" s="166">
        <v>-3645942.38</v>
      </c>
      <c r="G31" s="165">
        <v>2022669.7199999997</v>
      </c>
      <c r="H31" s="166"/>
      <c r="I31" s="167">
        <v>2022669.7199999997</v>
      </c>
      <c r="J31" s="205">
        <v>25</v>
      </c>
      <c r="K31" s="164">
        <v>-1409834.9400000002</v>
      </c>
      <c r="L31" s="206">
        <v>-674981.42</v>
      </c>
      <c r="M31" s="166"/>
      <c r="N31" s="166">
        <v>687272.62</v>
      </c>
      <c r="O31" s="165">
        <v>-1397543.7400000002</v>
      </c>
      <c r="P31" s="165"/>
      <c r="Q31" s="167">
        <v>-1397543.7400000002</v>
      </c>
      <c r="R31" s="174"/>
      <c r="S31" s="169">
        <v>625125.97999999952</v>
      </c>
      <c r="T31" s="206"/>
    </row>
    <row r="32" spans="1:20" x14ac:dyDescent="0.25">
      <c r="A32" s="163" t="s">
        <v>237</v>
      </c>
      <c r="B32" s="173" t="s">
        <v>216</v>
      </c>
      <c r="C32" s="164"/>
      <c r="D32" s="166">
        <v>89495.21</v>
      </c>
      <c r="E32" s="199"/>
      <c r="F32" s="166">
        <v>3448353.38</v>
      </c>
      <c r="G32" s="165">
        <v>3537848.59</v>
      </c>
      <c r="H32" s="166"/>
      <c r="I32" s="167">
        <v>3537848.59</v>
      </c>
      <c r="J32" s="205">
        <v>15</v>
      </c>
      <c r="K32" s="164"/>
      <c r="L32" s="206">
        <v>-227177.46</v>
      </c>
      <c r="M32" s="166"/>
      <c r="N32" s="166">
        <v>-627294.92000000004</v>
      </c>
      <c r="O32" s="165">
        <v>-854472.38</v>
      </c>
      <c r="P32" s="165"/>
      <c r="Q32" s="167">
        <v>-854472.38</v>
      </c>
      <c r="R32" s="174"/>
      <c r="S32" s="169">
        <v>2683376.21</v>
      </c>
      <c r="T32" s="206"/>
    </row>
    <row r="33" spans="1:20" x14ac:dyDescent="0.25">
      <c r="A33" s="163" t="s">
        <v>238</v>
      </c>
      <c r="B33" s="173" t="s">
        <v>216</v>
      </c>
      <c r="C33" s="164"/>
      <c r="D33" s="166">
        <v>16597.97</v>
      </c>
      <c r="E33" s="199"/>
      <c r="F33" s="166">
        <v>197589</v>
      </c>
      <c r="G33" s="165">
        <v>214186.97</v>
      </c>
      <c r="H33" s="166"/>
      <c r="I33" s="167">
        <v>214186.97</v>
      </c>
      <c r="J33" s="205">
        <v>30</v>
      </c>
      <c r="K33" s="164"/>
      <c r="L33" s="206">
        <v>-4706.2700000000004</v>
      </c>
      <c r="M33" s="166"/>
      <c r="N33" s="166">
        <v>-59977.7</v>
      </c>
      <c r="O33" s="165">
        <v>-64683.97</v>
      </c>
      <c r="P33" s="165"/>
      <c r="Q33" s="167">
        <v>-64683.97</v>
      </c>
      <c r="R33" s="174"/>
      <c r="S33" s="169">
        <v>149503</v>
      </c>
      <c r="T33" s="206"/>
    </row>
    <row r="34" spans="1:20" x14ac:dyDescent="0.25">
      <c r="A34" s="163">
        <v>1865</v>
      </c>
      <c r="B34" s="173" t="s">
        <v>239</v>
      </c>
      <c r="C34" s="164">
        <v>0</v>
      </c>
      <c r="D34" s="166">
        <v>194063</v>
      </c>
      <c r="E34" s="166">
        <v>0</v>
      </c>
      <c r="F34" s="166">
        <v>0</v>
      </c>
      <c r="G34" s="165">
        <v>194063</v>
      </c>
      <c r="H34" s="166"/>
      <c r="I34" s="167">
        <v>194063</v>
      </c>
      <c r="J34" s="205">
        <v>10</v>
      </c>
      <c r="K34" s="164">
        <v>0</v>
      </c>
      <c r="L34" s="206">
        <v>-78021</v>
      </c>
      <c r="M34" s="166"/>
      <c r="N34" s="166"/>
      <c r="O34" s="165">
        <v>-78021</v>
      </c>
      <c r="P34" s="165"/>
      <c r="Q34" s="167">
        <v>-78021</v>
      </c>
      <c r="R34" s="174"/>
      <c r="S34" s="169">
        <v>116042</v>
      </c>
      <c r="T34" s="206"/>
    </row>
    <row r="35" spans="1:20" x14ac:dyDescent="0.25">
      <c r="A35" s="163">
        <v>1875</v>
      </c>
      <c r="B35" s="173" t="s">
        <v>217</v>
      </c>
      <c r="C35" s="164">
        <v>16522.64</v>
      </c>
      <c r="D35" s="166"/>
      <c r="E35" s="166">
        <v>0</v>
      </c>
      <c r="F35" s="166">
        <v>0</v>
      </c>
      <c r="G35" s="165">
        <v>16522.64</v>
      </c>
      <c r="H35" s="166"/>
      <c r="I35" s="167">
        <v>16522.64</v>
      </c>
      <c r="J35" s="205">
        <v>20</v>
      </c>
      <c r="K35" s="164">
        <v>-16522.64</v>
      </c>
      <c r="L35" s="166"/>
      <c r="M35" s="166"/>
      <c r="N35" s="166"/>
      <c r="O35" s="165">
        <v>-16522.64</v>
      </c>
      <c r="P35" s="165"/>
      <c r="Q35" s="167">
        <v>-16522.64</v>
      </c>
      <c r="R35" s="174"/>
      <c r="S35" s="169">
        <v>0</v>
      </c>
      <c r="T35" s="206"/>
    </row>
    <row r="36" spans="1:20" x14ac:dyDescent="0.25">
      <c r="A36" s="163">
        <v>1910</v>
      </c>
      <c r="B36" s="170" t="s">
        <v>240</v>
      </c>
      <c r="C36" s="164">
        <v>0</v>
      </c>
      <c r="D36" s="166">
        <v>0</v>
      </c>
      <c r="E36" s="166">
        <v>0</v>
      </c>
      <c r="F36" s="166">
        <v>43398.25</v>
      </c>
      <c r="G36" s="165">
        <v>43398.25</v>
      </c>
      <c r="H36" s="197"/>
      <c r="I36" s="167">
        <v>43398.25</v>
      </c>
      <c r="J36" s="205">
        <v>4</v>
      </c>
      <c r="K36" s="164">
        <v>0</v>
      </c>
      <c r="L36" s="206">
        <v>-2661</v>
      </c>
      <c r="M36" s="166"/>
      <c r="N36" s="166">
        <v>-30981.25</v>
      </c>
      <c r="O36" s="165">
        <v>-33642.25</v>
      </c>
      <c r="P36" s="166"/>
      <c r="Q36" s="167">
        <v>-33642.25</v>
      </c>
      <c r="R36" s="174"/>
      <c r="S36" s="169">
        <v>9756</v>
      </c>
      <c r="T36" s="206"/>
    </row>
    <row r="37" spans="1:20" x14ac:dyDescent="0.25">
      <c r="A37" s="163">
        <v>1915</v>
      </c>
      <c r="B37" s="173" t="s">
        <v>219</v>
      </c>
      <c r="C37" s="164">
        <v>1422618.0499999996</v>
      </c>
      <c r="D37" s="166">
        <v>14431.43</v>
      </c>
      <c r="E37" s="166">
        <v>0</v>
      </c>
      <c r="F37" s="166">
        <v>0</v>
      </c>
      <c r="G37" s="165">
        <v>1437049.4799999995</v>
      </c>
      <c r="H37" s="197"/>
      <c r="I37" s="167">
        <v>1437049.4799999995</v>
      </c>
      <c r="J37" s="205">
        <v>10</v>
      </c>
      <c r="K37" s="164">
        <v>-1158080.0799999998</v>
      </c>
      <c r="L37" s="206">
        <v>-67686.429999999935</v>
      </c>
      <c r="M37" s="166"/>
      <c r="N37" s="166"/>
      <c r="O37" s="165">
        <v>-1225766.5099999998</v>
      </c>
      <c r="P37" s="166"/>
      <c r="Q37" s="167">
        <v>-1225766.5099999998</v>
      </c>
      <c r="R37" s="174"/>
      <c r="S37" s="169">
        <v>211282.96999999974</v>
      </c>
      <c r="T37" s="206"/>
    </row>
    <row r="38" spans="1:20" x14ac:dyDescent="0.25">
      <c r="A38" s="163">
        <v>1920</v>
      </c>
      <c r="B38" s="173" t="s">
        <v>220</v>
      </c>
      <c r="C38" s="164">
        <v>721229.65000000026</v>
      </c>
      <c r="D38" s="166">
        <v>252314.38</v>
      </c>
      <c r="E38" s="166">
        <v>0</v>
      </c>
      <c r="F38" s="166">
        <v>0</v>
      </c>
      <c r="G38" s="165">
        <v>973544.03000000026</v>
      </c>
      <c r="H38" s="197">
        <v>1065102.3061200001</v>
      </c>
      <c r="I38" s="167">
        <v>2038646.3361200003</v>
      </c>
      <c r="J38" s="205">
        <v>5</v>
      </c>
      <c r="K38" s="164">
        <v>-390353.58999999997</v>
      </c>
      <c r="L38" s="206">
        <v>-125735.65999999997</v>
      </c>
      <c r="M38" s="166"/>
      <c r="N38" s="166"/>
      <c r="O38" s="165">
        <v>-516089.24999999994</v>
      </c>
      <c r="P38" s="166">
        <v>-759879.22499999998</v>
      </c>
      <c r="Q38" s="167">
        <v>-1275968.4749999999</v>
      </c>
      <c r="R38" s="174"/>
      <c r="S38" s="169">
        <v>762677.86112000048</v>
      </c>
      <c r="T38" s="206"/>
    </row>
    <row r="39" spans="1:20" x14ac:dyDescent="0.25">
      <c r="A39" s="163">
        <v>1930</v>
      </c>
      <c r="B39" s="173" t="s">
        <v>221</v>
      </c>
      <c r="C39" s="164">
        <v>4257668.7300000004</v>
      </c>
      <c r="D39" s="166">
        <v>384592.4</v>
      </c>
      <c r="E39" s="166">
        <v>-205364.9</v>
      </c>
      <c r="F39" s="166">
        <v>-3226616.62</v>
      </c>
      <c r="G39" s="165">
        <v>1210279.6100000003</v>
      </c>
      <c r="H39" s="197"/>
      <c r="I39" s="167">
        <v>1210279.6100000003</v>
      </c>
      <c r="J39" s="205">
        <v>5</v>
      </c>
      <c r="K39" s="164">
        <v>-3432533.7399999998</v>
      </c>
      <c r="L39" s="206">
        <v>-145833.26</v>
      </c>
      <c r="M39" s="166">
        <v>205329.9</v>
      </c>
      <c r="N39" s="166">
        <v>2528768.7400000002</v>
      </c>
      <c r="O39" s="165">
        <v>-844268.35999999987</v>
      </c>
      <c r="P39" s="166"/>
      <c r="Q39" s="167">
        <v>-844268.35999999987</v>
      </c>
      <c r="R39" s="174"/>
      <c r="S39" s="169">
        <v>366011.25000000047</v>
      </c>
      <c r="T39" s="206"/>
    </row>
    <row r="40" spans="1:20" x14ac:dyDescent="0.25">
      <c r="A40" s="163" t="s">
        <v>241</v>
      </c>
      <c r="B40" s="173" t="s">
        <v>221</v>
      </c>
      <c r="C40" s="164"/>
      <c r="D40" s="166">
        <v>6297</v>
      </c>
      <c r="E40" s="166"/>
      <c r="F40" s="166">
        <v>3226616.62</v>
      </c>
      <c r="G40" s="165">
        <v>3232913.62</v>
      </c>
      <c r="H40" s="197"/>
      <c r="I40" s="167">
        <v>3232913.62</v>
      </c>
      <c r="J40" s="205">
        <v>10</v>
      </c>
      <c r="K40" s="164"/>
      <c r="L40" s="206">
        <v>-71197.88</v>
      </c>
      <c r="M40" s="166"/>
      <c r="N40" s="166">
        <v>-2528768.7400000002</v>
      </c>
      <c r="O40" s="165">
        <v>-2599966.62</v>
      </c>
      <c r="P40" s="166"/>
      <c r="Q40" s="167">
        <v>-2599966.62</v>
      </c>
      <c r="R40" s="174"/>
      <c r="S40" s="169">
        <v>632947</v>
      </c>
      <c r="T40" s="206"/>
    </row>
    <row r="41" spans="1:20" x14ac:dyDescent="0.25">
      <c r="A41" s="163">
        <v>1940</v>
      </c>
      <c r="B41" s="173" t="s">
        <v>222</v>
      </c>
      <c r="C41" s="164">
        <v>1680526.3599999999</v>
      </c>
      <c r="D41" s="166">
        <v>146226.32999999999</v>
      </c>
      <c r="E41" s="166">
        <v>0</v>
      </c>
      <c r="F41" s="166">
        <v>0</v>
      </c>
      <c r="G41" s="165">
        <v>1826752.69</v>
      </c>
      <c r="H41" s="197"/>
      <c r="I41" s="167">
        <v>1826752.69</v>
      </c>
      <c r="J41" s="205">
        <v>10</v>
      </c>
      <c r="K41" s="164">
        <v>-1287864.3599999999</v>
      </c>
      <c r="L41" s="206">
        <v>-93068.419999999925</v>
      </c>
      <c r="M41" s="166"/>
      <c r="N41" s="166"/>
      <c r="O41" s="165">
        <v>-1380932.7799999998</v>
      </c>
      <c r="P41" s="166"/>
      <c r="Q41" s="167">
        <v>-1380932.7799999998</v>
      </c>
      <c r="R41" s="174"/>
      <c r="S41" s="169">
        <v>445819.91000000015</v>
      </c>
      <c r="T41" s="206"/>
    </row>
    <row r="42" spans="1:20" x14ac:dyDescent="0.25">
      <c r="A42" s="163">
        <v>1945</v>
      </c>
      <c r="B42" s="173" t="s">
        <v>223</v>
      </c>
      <c r="C42" s="164">
        <v>156815.85999999999</v>
      </c>
      <c r="D42" s="166">
        <v>51655.34</v>
      </c>
      <c r="E42" s="166">
        <v>0</v>
      </c>
      <c r="F42" s="166">
        <v>0</v>
      </c>
      <c r="G42" s="165">
        <v>208471.19999999998</v>
      </c>
      <c r="H42" s="197"/>
      <c r="I42" s="167">
        <v>208471.19999999998</v>
      </c>
      <c r="J42" s="205">
        <v>10</v>
      </c>
      <c r="K42" s="164">
        <v>-103037.86</v>
      </c>
      <c r="L42" s="206">
        <v>-7825.3399999999965</v>
      </c>
      <c r="M42" s="166"/>
      <c r="N42" s="166"/>
      <c r="O42" s="165">
        <v>-110863.2</v>
      </c>
      <c r="P42" s="166"/>
      <c r="Q42" s="167">
        <v>-110863.2</v>
      </c>
      <c r="R42" s="174"/>
      <c r="S42" s="169">
        <v>97607.999999999985</v>
      </c>
      <c r="T42" s="206"/>
    </row>
    <row r="43" spans="1:20" x14ac:dyDescent="0.25">
      <c r="A43" s="163">
        <v>1955</v>
      </c>
      <c r="B43" s="173" t="s">
        <v>224</v>
      </c>
      <c r="C43" s="164">
        <v>734866.91999999993</v>
      </c>
      <c r="D43" s="166">
        <v>91444.84</v>
      </c>
      <c r="E43" s="166">
        <v>-370099.45</v>
      </c>
      <c r="F43" s="166"/>
      <c r="G43" s="165">
        <v>456212.30999999988</v>
      </c>
      <c r="H43" s="197"/>
      <c r="I43" s="167">
        <v>456212.30999999988</v>
      </c>
      <c r="J43" s="205">
        <v>10</v>
      </c>
      <c r="K43" s="164">
        <v>-389229.93</v>
      </c>
      <c r="L43" s="206">
        <v>-39178.840000000026</v>
      </c>
      <c r="M43" s="166">
        <v>369092.45</v>
      </c>
      <c r="N43" s="166"/>
      <c r="O43" s="165">
        <v>-59316.320000000007</v>
      </c>
      <c r="P43" s="166"/>
      <c r="Q43" s="167">
        <v>-59316.320000000007</v>
      </c>
      <c r="R43" s="174"/>
      <c r="S43" s="169">
        <v>396895.98999999987</v>
      </c>
      <c r="T43" s="206"/>
    </row>
    <row r="44" spans="1:20" x14ac:dyDescent="0.25">
      <c r="A44" s="163">
        <v>1960</v>
      </c>
      <c r="B44" s="173" t="s">
        <v>225</v>
      </c>
      <c r="C44" s="164">
        <v>588304.64999999991</v>
      </c>
      <c r="D44" s="166"/>
      <c r="E44" s="166">
        <v>0</v>
      </c>
      <c r="F44" s="166">
        <v>-465747.67</v>
      </c>
      <c r="G44" s="165">
        <v>122556.97999999992</v>
      </c>
      <c r="H44" s="197"/>
      <c r="I44" s="167">
        <v>122556.97999999992</v>
      </c>
      <c r="J44" s="205">
        <v>10</v>
      </c>
      <c r="K44" s="164">
        <v>-577405.64999999991</v>
      </c>
      <c r="L44" s="206">
        <v>-4142</v>
      </c>
      <c r="M44" s="166"/>
      <c r="N44" s="166">
        <v>465747.67</v>
      </c>
      <c r="O44" s="165">
        <v>-115799.97999999992</v>
      </c>
      <c r="P44" s="166"/>
      <c r="Q44" s="167">
        <v>-115799.97999999992</v>
      </c>
      <c r="R44" s="174"/>
      <c r="S44" s="169">
        <v>6757</v>
      </c>
      <c r="T44" s="206"/>
    </row>
    <row r="45" spans="1:20" x14ac:dyDescent="0.25">
      <c r="A45" s="163" t="s">
        <v>242</v>
      </c>
      <c r="B45" s="173" t="s">
        <v>225</v>
      </c>
      <c r="C45" s="164"/>
      <c r="D45" s="166"/>
      <c r="E45" s="166"/>
      <c r="F45" s="166">
        <v>465747.67</v>
      </c>
      <c r="G45" s="165">
        <v>465747.67</v>
      </c>
      <c r="H45" s="197"/>
      <c r="I45" s="167">
        <v>465747.67</v>
      </c>
      <c r="J45" s="205">
        <v>5</v>
      </c>
      <c r="K45" s="164"/>
      <c r="L45" s="206"/>
      <c r="M45" s="166"/>
      <c r="N45" s="166">
        <v>-465747.67</v>
      </c>
      <c r="O45" s="165">
        <v>-465747.67</v>
      </c>
      <c r="P45" s="166"/>
      <c r="Q45" s="167">
        <v>-465747.67</v>
      </c>
      <c r="R45" s="174"/>
      <c r="S45" s="169">
        <v>0</v>
      </c>
      <c r="T45" s="206"/>
    </row>
    <row r="46" spans="1:20" x14ac:dyDescent="0.25">
      <c r="A46" s="163">
        <v>1980</v>
      </c>
      <c r="B46" s="173" t="s">
        <v>231</v>
      </c>
      <c r="C46" s="164">
        <v>5012.0600000000004</v>
      </c>
      <c r="D46" s="166"/>
      <c r="E46" s="166">
        <v>0</v>
      </c>
      <c r="F46" s="166">
        <v>0</v>
      </c>
      <c r="G46" s="165">
        <v>5012.0600000000004</v>
      </c>
      <c r="H46" s="197"/>
      <c r="I46" s="167">
        <v>5012.0600000000004</v>
      </c>
      <c r="J46" s="205">
        <v>20</v>
      </c>
      <c r="K46" s="164">
        <v>-42.06</v>
      </c>
      <c r="L46" s="206">
        <v>-250</v>
      </c>
      <c r="M46" s="166"/>
      <c r="N46" s="166"/>
      <c r="O46" s="165">
        <v>-292.06</v>
      </c>
      <c r="P46" s="166"/>
      <c r="Q46" s="167">
        <v>-292.06</v>
      </c>
      <c r="R46" s="174"/>
      <c r="S46" s="169">
        <v>4720</v>
      </c>
      <c r="T46" s="206"/>
    </row>
    <row r="47" spans="1:20" x14ac:dyDescent="0.25">
      <c r="A47" s="175">
        <v>1995</v>
      </c>
      <c r="B47" s="176" t="s">
        <v>226</v>
      </c>
      <c r="C47" s="177">
        <v>-223960.96999999997</v>
      </c>
      <c r="D47" s="179">
        <v>-246690.45</v>
      </c>
      <c r="E47" s="179">
        <v>39000.83</v>
      </c>
      <c r="F47" s="179">
        <v>0</v>
      </c>
      <c r="G47" s="178">
        <v>-431650.58999999997</v>
      </c>
      <c r="H47" s="179"/>
      <c r="I47" s="180">
        <v>-431650.58999999997</v>
      </c>
      <c r="J47" s="207"/>
      <c r="K47" s="177">
        <v>9553.130000000001</v>
      </c>
      <c r="L47" s="179">
        <v>16408.009999999998</v>
      </c>
      <c r="M47" s="179">
        <v>-2948.97</v>
      </c>
      <c r="N47" s="179">
        <v>0</v>
      </c>
      <c r="O47" s="178">
        <v>23012.17</v>
      </c>
      <c r="P47" s="178"/>
      <c r="Q47" s="180">
        <v>23012.17</v>
      </c>
      <c r="R47" s="172"/>
      <c r="S47" s="182">
        <v>-408638.42</v>
      </c>
      <c r="T47" s="206"/>
    </row>
    <row r="48" spans="1:20" x14ac:dyDescent="0.25">
      <c r="A48" s="183"/>
      <c r="B48" s="184" t="s">
        <v>227</v>
      </c>
      <c r="C48" s="164">
        <v>135362585.86000001</v>
      </c>
      <c r="D48" s="166">
        <v>9940473.6200000029</v>
      </c>
      <c r="E48" s="166">
        <v>-795066.69000000006</v>
      </c>
      <c r="F48" s="166">
        <v>0</v>
      </c>
      <c r="G48" s="165">
        <v>144507992.78999996</v>
      </c>
      <c r="H48" s="166">
        <v>3838341.4917299999</v>
      </c>
      <c r="I48" s="167">
        <v>148346334.28172997</v>
      </c>
      <c r="J48" s="205"/>
      <c r="K48" s="164">
        <v>-55775604.049999997</v>
      </c>
      <c r="L48" s="200">
        <v>-4248144.4899999984</v>
      </c>
      <c r="M48" s="166">
        <v>811839.14000000013</v>
      </c>
      <c r="N48" s="166">
        <v>0</v>
      </c>
      <c r="O48" s="165">
        <v>-59211909.400000006</v>
      </c>
      <c r="P48" s="166">
        <v>-2303720.3533199998</v>
      </c>
      <c r="Q48" s="167">
        <v>-61515629.753320009</v>
      </c>
      <c r="R48" s="174"/>
      <c r="S48" s="167">
        <v>86830704.528409973</v>
      </c>
      <c r="T48" s="206"/>
    </row>
    <row r="49" spans="1:20" x14ac:dyDescent="0.25">
      <c r="A49" s="183"/>
      <c r="B49" s="185"/>
      <c r="C49" s="164"/>
      <c r="D49" s="166"/>
      <c r="E49" s="166"/>
      <c r="F49" s="166"/>
      <c r="G49" s="165"/>
      <c r="H49" s="165"/>
      <c r="I49" s="167"/>
      <c r="J49" s="205"/>
      <c r="K49" s="164"/>
      <c r="L49" s="166"/>
      <c r="M49" s="166"/>
      <c r="N49" s="166"/>
      <c r="O49" s="165"/>
      <c r="P49" s="165"/>
      <c r="Q49" s="167"/>
      <c r="R49" s="174"/>
      <c r="S49" s="169"/>
      <c r="T49" s="206"/>
    </row>
    <row r="50" spans="1:20" x14ac:dyDescent="0.25">
      <c r="A50" s="175">
        <v>2055</v>
      </c>
      <c r="B50" s="176" t="s">
        <v>228</v>
      </c>
      <c r="C50" s="177">
        <v>1908199.5000000005</v>
      </c>
      <c r="D50" s="166">
        <v>1350323.8</v>
      </c>
      <c r="E50" s="166">
        <v>0</v>
      </c>
      <c r="F50" s="166">
        <v>0</v>
      </c>
      <c r="G50" s="165">
        <v>3258523.3000000007</v>
      </c>
      <c r="H50" s="165"/>
      <c r="I50" s="180">
        <v>3258523.3000000007</v>
      </c>
      <c r="J50" s="205"/>
      <c r="K50" s="177">
        <v>0</v>
      </c>
      <c r="L50" s="179">
        <v>0</v>
      </c>
      <c r="M50" s="166">
        <v>0</v>
      </c>
      <c r="N50" s="166">
        <v>0</v>
      </c>
      <c r="O50" s="165">
        <v>0</v>
      </c>
      <c r="P50" s="165"/>
      <c r="Q50" s="180">
        <v>0</v>
      </c>
      <c r="R50" s="174"/>
      <c r="S50" s="182">
        <v>3258523.3000000007</v>
      </c>
      <c r="T50" s="206"/>
    </row>
    <row r="51" spans="1:20" ht="15.75" thickBot="1" x14ac:dyDescent="0.3">
      <c r="A51" s="186"/>
      <c r="B51" s="187" t="s">
        <v>229</v>
      </c>
      <c r="C51" s="188">
        <v>137270785.36000001</v>
      </c>
      <c r="D51" s="190">
        <v>11290797.420000004</v>
      </c>
      <c r="E51" s="190">
        <v>-795066.69000000006</v>
      </c>
      <c r="F51" s="190">
        <v>0</v>
      </c>
      <c r="G51" s="190">
        <v>147766516.08999997</v>
      </c>
      <c r="H51" s="190">
        <v>3838341.4917299999</v>
      </c>
      <c r="I51" s="191">
        <v>151604857.58172998</v>
      </c>
      <c r="J51" s="208"/>
      <c r="K51" s="188">
        <v>-55775604.049999997</v>
      </c>
      <c r="L51" s="190">
        <v>-4248144.4899999984</v>
      </c>
      <c r="M51" s="190">
        <v>811839.14000000013</v>
      </c>
      <c r="N51" s="190">
        <v>0</v>
      </c>
      <c r="O51" s="190">
        <v>-59211909.400000006</v>
      </c>
      <c r="P51" s="190">
        <v>-2303720.3533199998</v>
      </c>
      <c r="Q51" s="191">
        <v>-61515629.753320009</v>
      </c>
      <c r="R51" s="174"/>
      <c r="S51" s="192">
        <v>90089227.82840997</v>
      </c>
      <c r="T51" s="206"/>
    </row>
    <row r="52" spans="1:20" x14ac:dyDescent="0.25">
      <c r="A52" s="148"/>
      <c r="B52" s="148"/>
      <c r="C52" s="209"/>
      <c r="D52" s="209"/>
      <c r="E52" s="209"/>
      <c r="F52" s="209"/>
      <c r="G52" s="209"/>
      <c r="H52" s="209"/>
      <c r="I52" s="209"/>
      <c r="J52" s="210"/>
      <c r="K52" s="209"/>
      <c r="L52" s="209"/>
      <c r="M52" s="209"/>
      <c r="N52" s="209"/>
      <c r="O52" s="209"/>
      <c r="P52" s="209"/>
      <c r="Q52" s="209"/>
      <c r="R52" s="209"/>
      <c r="S52" s="209"/>
      <c r="T52" s="206"/>
    </row>
    <row r="53" spans="1:20" x14ac:dyDescent="0.25">
      <c r="C53" s="206"/>
      <c r="D53" s="206"/>
      <c r="E53" s="206"/>
      <c r="F53" s="206"/>
      <c r="G53" s="206"/>
      <c r="H53" s="206"/>
      <c r="I53" s="206"/>
      <c r="J53" s="206"/>
      <c r="K53" s="206"/>
      <c r="L53" s="206"/>
      <c r="M53" s="206"/>
      <c r="N53" s="206"/>
      <c r="O53" s="206"/>
      <c r="P53" s="206"/>
      <c r="Q53" s="206"/>
      <c r="R53" s="206"/>
      <c r="S53" s="206"/>
      <c r="T53" s="206"/>
    </row>
    <row r="54" spans="1:20" x14ac:dyDescent="0.25">
      <c r="C54" s="206"/>
      <c r="D54" s="206"/>
      <c r="E54" s="206"/>
      <c r="F54" s="206"/>
      <c r="G54" s="206"/>
      <c r="H54" s="206"/>
      <c r="I54" s="206"/>
      <c r="J54" s="206"/>
      <c r="K54" s="206"/>
      <c r="L54" s="206"/>
      <c r="M54" s="206"/>
      <c r="N54" s="206"/>
      <c r="O54" s="206"/>
      <c r="P54" s="206"/>
      <c r="Q54" s="206"/>
      <c r="R54" s="206"/>
      <c r="S54" s="206"/>
      <c r="T54" s="206"/>
    </row>
    <row r="55" spans="1:20" x14ac:dyDescent="0.25">
      <c r="C55" s="206"/>
      <c r="D55" s="206"/>
      <c r="E55" s="206"/>
      <c r="F55" s="206"/>
      <c r="G55" s="206"/>
      <c r="H55" s="206"/>
      <c r="I55" s="206"/>
      <c r="J55" s="206"/>
      <c r="K55" s="206"/>
      <c r="L55" s="206"/>
      <c r="M55" s="206"/>
      <c r="N55" s="206"/>
      <c r="O55" s="206"/>
      <c r="P55" s="206"/>
      <c r="Q55" s="206"/>
      <c r="R55" s="206"/>
      <c r="S55" s="206"/>
      <c r="T55" s="206"/>
    </row>
    <row r="56" spans="1:20" x14ac:dyDescent="0.25">
      <c r="C56" s="206"/>
      <c r="D56" s="206"/>
      <c r="E56" s="206"/>
      <c r="F56" s="206"/>
      <c r="G56" s="206"/>
      <c r="H56" s="206"/>
      <c r="I56" s="206"/>
      <c r="J56" s="206"/>
      <c r="K56" s="206"/>
      <c r="L56" s="206"/>
      <c r="M56" s="206"/>
      <c r="N56" s="206"/>
      <c r="O56" s="206"/>
      <c r="P56" s="206"/>
      <c r="Q56" s="206"/>
      <c r="R56" s="206"/>
      <c r="S56" s="206"/>
      <c r="T56" s="206"/>
    </row>
  </sheetData>
  <mergeCells count="6">
    <mergeCell ref="A9:S9"/>
    <mergeCell ref="A10:S10"/>
    <mergeCell ref="A11:S11"/>
    <mergeCell ref="C12:I13"/>
    <mergeCell ref="K12:Q13"/>
    <mergeCell ref="S12:S13"/>
  </mergeCells>
  <dataValidations count="1">
    <dataValidation allowBlank="1" showInputMessage="1" showErrorMessage="1" promptTitle="Date Format" prompt="E.g:  &quot;August 1, 2011&quot;" sqref="Q7"/>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election sqref="A1:XFD8"/>
    </sheetView>
  </sheetViews>
  <sheetFormatPr defaultRowHeight="15" x14ac:dyDescent="0.25"/>
  <cols>
    <col min="1" max="1" width="10.42578125" bestFit="1" customWidth="1"/>
    <col min="2" max="2" width="26" bestFit="1" customWidth="1"/>
    <col min="3" max="3" width="15.28515625" bestFit="1" customWidth="1"/>
    <col min="4" max="8" width="15.7109375" customWidth="1"/>
    <col min="9" max="9" width="9" customWidth="1"/>
    <col min="10" max="15" width="15.7109375" customWidth="1"/>
    <col min="16" max="16" width="2.7109375" customWidth="1"/>
    <col min="17" max="17" width="15.7109375" customWidth="1"/>
  </cols>
  <sheetData>
    <row r="1" spans="1:17" s="1" customFormat="1" ht="12.75" x14ac:dyDescent="0.2">
      <c r="A1" s="2"/>
      <c r="B1" s="2"/>
      <c r="H1" s="108"/>
      <c r="N1" s="56" t="s">
        <v>103</v>
      </c>
      <c r="O1" s="57" t="s">
        <v>465</v>
      </c>
    </row>
    <row r="2" spans="1:17" s="1" customFormat="1" ht="12.75" x14ac:dyDescent="0.2">
      <c r="A2" s="2"/>
      <c r="B2" s="2"/>
      <c r="H2" s="108"/>
      <c r="N2" s="56" t="s">
        <v>104</v>
      </c>
      <c r="O2" s="58">
        <v>2</v>
      </c>
    </row>
    <row r="3" spans="1:17" s="1" customFormat="1" ht="12.75" x14ac:dyDescent="0.2">
      <c r="A3" s="2"/>
      <c r="B3" s="2"/>
      <c r="H3" s="108"/>
      <c r="N3" s="56" t="s">
        <v>105</v>
      </c>
      <c r="O3" s="58">
        <v>1</v>
      </c>
    </row>
    <row r="4" spans="1:17" s="1" customFormat="1" ht="12.75" x14ac:dyDescent="0.2">
      <c r="A4" s="2"/>
      <c r="B4" s="2"/>
      <c r="H4" s="108"/>
      <c r="N4" s="56" t="s">
        <v>106</v>
      </c>
      <c r="O4" s="58">
        <v>3</v>
      </c>
    </row>
    <row r="5" spans="1:17" s="1" customFormat="1" ht="12.75" x14ac:dyDescent="0.2">
      <c r="A5" s="2"/>
      <c r="B5" s="2"/>
      <c r="H5" s="108"/>
      <c r="N5" s="56" t="s">
        <v>107</v>
      </c>
      <c r="O5" s="59"/>
    </row>
    <row r="6" spans="1:17" s="1" customFormat="1" ht="9" customHeight="1" x14ac:dyDescent="0.2">
      <c r="A6" s="2"/>
      <c r="B6" s="2"/>
      <c r="H6" s="108"/>
      <c r="N6" s="56"/>
      <c r="O6" s="57"/>
    </row>
    <row r="7" spans="1:17" s="1" customFormat="1" ht="12.75" x14ac:dyDescent="0.2">
      <c r="A7" s="2"/>
      <c r="B7" s="2"/>
      <c r="H7" s="108"/>
      <c r="N7" s="56" t="s">
        <v>108</v>
      </c>
      <c r="O7" s="525">
        <v>41771</v>
      </c>
    </row>
    <row r="8" spans="1:17" s="1" customFormat="1" ht="9" customHeight="1" x14ac:dyDescent="0.2">
      <c r="A8" s="2"/>
      <c r="B8" s="2"/>
      <c r="H8" s="108"/>
    </row>
    <row r="9" spans="1:17" ht="15.75" x14ac:dyDescent="0.25">
      <c r="A9" s="1092" t="s">
        <v>187</v>
      </c>
      <c r="B9" s="1092"/>
      <c r="C9" s="1092"/>
      <c r="D9" s="1092"/>
      <c r="E9" s="1092"/>
      <c r="F9" s="1092"/>
      <c r="G9" s="1092"/>
      <c r="H9" s="1092"/>
      <c r="I9" s="1092"/>
      <c r="J9" s="1092"/>
      <c r="K9" s="1092"/>
      <c r="L9" s="1092"/>
      <c r="M9" s="1092"/>
      <c r="N9" s="1092"/>
      <c r="O9" s="1092"/>
      <c r="P9" s="1092"/>
      <c r="Q9" s="1092"/>
    </row>
    <row r="10" spans="1:17" ht="15.75" x14ac:dyDescent="0.25">
      <c r="A10" s="1092" t="s">
        <v>188</v>
      </c>
      <c r="B10" s="1092"/>
      <c r="C10" s="1092"/>
      <c r="D10" s="1092"/>
      <c r="E10" s="1092"/>
      <c r="F10" s="1092"/>
      <c r="G10" s="1092"/>
      <c r="H10" s="1092"/>
      <c r="I10" s="1092"/>
      <c r="J10" s="1092"/>
      <c r="K10" s="1092"/>
      <c r="L10" s="1092"/>
      <c r="M10" s="1092"/>
      <c r="N10" s="1092"/>
      <c r="O10" s="1092"/>
      <c r="P10" s="1092"/>
      <c r="Q10" s="1092"/>
    </row>
    <row r="11" spans="1:17" ht="16.5" thickBot="1" x14ac:dyDescent="0.3">
      <c r="A11" s="1101">
        <v>42004</v>
      </c>
      <c r="B11" s="1101"/>
      <c r="C11" s="1101"/>
      <c r="D11" s="1101"/>
      <c r="E11" s="1101"/>
      <c r="F11" s="1101"/>
      <c r="G11" s="1101"/>
      <c r="H11" s="1101"/>
      <c r="I11" s="1101"/>
      <c r="J11" s="1101"/>
      <c r="K11" s="1101"/>
      <c r="L11" s="1101"/>
      <c r="M11" s="1101"/>
      <c r="N11" s="1101"/>
      <c r="O11" s="1101"/>
      <c r="P11" s="1101"/>
      <c r="Q11" s="1101"/>
    </row>
    <row r="12" spans="1:17" ht="18" x14ac:dyDescent="0.25">
      <c r="A12" s="146"/>
      <c r="B12" s="147"/>
      <c r="C12" s="1093" t="s">
        <v>189</v>
      </c>
      <c r="D12" s="1094"/>
      <c r="E12" s="1094"/>
      <c r="F12" s="1094"/>
      <c r="G12" s="1094"/>
      <c r="H12" s="1095"/>
      <c r="I12" s="201"/>
      <c r="J12" s="1093" t="s">
        <v>190</v>
      </c>
      <c r="K12" s="1094"/>
      <c r="L12" s="1094"/>
      <c r="M12" s="1094"/>
      <c r="N12" s="1094"/>
      <c r="O12" s="1095"/>
      <c r="P12" s="149"/>
      <c r="Q12" s="1099" t="s">
        <v>191</v>
      </c>
    </row>
    <row r="13" spans="1:17" ht="18.75" thickBot="1" x14ac:dyDescent="0.3">
      <c r="A13" s="148"/>
      <c r="B13" s="148"/>
      <c r="C13" s="1096"/>
      <c r="D13" s="1097"/>
      <c r="E13" s="1097"/>
      <c r="F13" s="1097"/>
      <c r="G13" s="1097"/>
      <c r="H13" s="1098"/>
      <c r="I13" s="202"/>
      <c r="J13" s="1096"/>
      <c r="K13" s="1097"/>
      <c r="L13" s="1097"/>
      <c r="M13" s="1097"/>
      <c r="N13" s="1097"/>
      <c r="O13" s="1098"/>
      <c r="P13" s="149"/>
      <c r="Q13" s="1100"/>
    </row>
    <row r="14" spans="1:17" x14ac:dyDescent="0.25">
      <c r="A14" s="151"/>
      <c r="B14" s="152"/>
      <c r="C14" s="153" t="s">
        <v>192</v>
      </c>
      <c r="D14" s="153"/>
      <c r="E14" s="151"/>
      <c r="F14" s="153" t="s">
        <v>192</v>
      </c>
      <c r="G14" s="153"/>
      <c r="H14" s="153" t="s">
        <v>193</v>
      </c>
      <c r="I14" s="194" t="s">
        <v>232</v>
      </c>
      <c r="J14" s="153" t="s">
        <v>194</v>
      </c>
      <c r="K14" s="153"/>
      <c r="L14" s="151"/>
      <c r="M14" s="153" t="s">
        <v>194</v>
      </c>
      <c r="N14" s="153"/>
      <c r="O14" s="153" t="s">
        <v>193</v>
      </c>
      <c r="P14" s="155"/>
      <c r="Q14" s="151"/>
    </row>
    <row r="15" spans="1:17" x14ac:dyDescent="0.25">
      <c r="A15" s="156" t="s">
        <v>195</v>
      </c>
      <c r="B15" s="157"/>
      <c r="C15" s="156" t="s">
        <v>196</v>
      </c>
      <c r="D15" s="156"/>
      <c r="E15" s="156"/>
      <c r="F15" s="156" t="s">
        <v>197</v>
      </c>
      <c r="G15" s="156"/>
      <c r="H15" s="156" t="s">
        <v>192</v>
      </c>
      <c r="I15" s="203" t="s">
        <v>233</v>
      </c>
      <c r="J15" s="156" t="s">
        <v>196</v>
      </c>
      <c r="K15" s="156"/>
      <c r="L15" s="156"/>
      <c r="M15" s="156" t="s">
        <v>198</v>
      </c>
      <c r="N15" s="156"/>
      <c r="O15" s="156" t="s">
        <v>194</v>
      </c>
      <c r="P15" s="155"/>
      <c r="Q15" s="156"/>
    </row>
    <row r="16" spans="1:17" ht="15.75" thickBot="1" x14ac:dyDescent="0.3">
      <c r="A16" s="158" t="s">
        <v>199</v>
      </c>
      <c r="B16" s="159" t="s">
        <v>200</v>
      </c>
      <c r="C16" s="158" t="s">
        <v>201</v>
      </c>
      <c r="D16" s="158" t="s">
        <v>202</v>
      </c>
      <c r="E16" s="158" t="s">
        <v>203</v>
      </c>
      <c r="F16" s="158" t="s">
        <v>204</v>
      </c>
      <c r="G16" s="158" t="s">
        <v>205</v>
      </c>
      <c r="H16" s="158" t="s">
        <v>206</v>
      </c>
      <c r="I16" s="196"/>
      <c r="J16" s="158" t="s">
        <v>201</v>
      </c>
      <c r="K16" s="158" t="s">
        <v>202</v>
      </c>
      <c r="L16" s="158" t="s">
        <v>203</v>
      </c>
      <c r="M16" s="158" t="s">
        <v>204</v>
      </c>
      <c r="N16" s="158" t="s">
        <v>205</v>
      </c>
      <c r="O16" s="158" t="s">
        <v>206</v>
      </c>
      <c r="P16" s="155"/>
      <c r="Q16" s="160"/>
    </row>
    <row r="17" spans="1:17" x14ac:dyDescent="0.25">
      <c r="A17" s="151"/>
      <c r="B17" s="161"/>
      <c r="C17" s="162"/>
      <c r="D17" s="152"/>
      <c r="E17" s="152"/>
      <c r="F17" s="152"/>
      <c r="G17" s="152"/>
      <c r="H17" s="151"/>
      <c r="I17" s="204"/>
      <c r="J17" s="162"/>
      <c r="K17" s="152"/>
      <c r="L17" s="152"/>
      <c r="M17" s="152"/>
      <c r="N17" s="152"/>
      <c r="O17" s="151"/>
      <c r="P17" s="157"/>
      <c r="Q17" s="160"/>
    </row>
    <row r="18" spans="1:17" x14ac:dyDescent="0.25">
      <c r="A18" s="163">
        <v>1611</v>
      </c>
      <c r="B18" s="61" t="s">
        <v>65</v>
      </c>
      <c r="C18" s="164">
        <v>966618.24000000022</v>
      </c>
      <c r="D18" s="166">
        <v>343219.69</v>
      </c>
      <c r="E18" s="166"/>
      <c r="F18" s="165">
        <v>1309837.9300000002</v>
      </c>
      <c r="G18" s="166"/>
      <c r="H18" s="167">
        <v>1309837.9300000002</v>
      </c>
      <c r="I18" s="205">
        <v>5</v>
      </c>
      <c r="J18" s="164">
        <v>-659678.43000000017</v>
      </c>
      <c r="K18" s="166">
        <v>-172649.96900000001</v>
      </c>
      <c r="L18" s="166"/>
      <c r="M18" s="165">
        <v>-832328.39900000021</v>
      </c>
      <c r="N18" s="165"/>
      <c r="O18" s="167">
        <v>-832328.39900000021</v>
      </c>
      <c r="P18" s="165"/>
      <c r="Q18" s="169">
        <v>477509.53099999996</v>
      </c>
    </row>
    <row r="19" spans="1:17" x14ac:dyDescent="0.25">
      <c r="A19" s="163" t="s">
        <v>234</v>
      </c>
      <c r="B19" s="61" t="s">
        <v>65</v>
      </c>
      <c r="C19" s="164">
        <v>1457856.42</v>
      </c>
      <c r="D19" s="166">
        <v>0</v>
      </c>
      <c r="E19" s="166"/>
      <c r="F19" s="165">
        <v>1457856.42</v>
      </c>
      <c r="G19" s="166">
        <v>3056330.42735</v>
      </c>
      <c r="H19" s="167">
        <v>4514186.8473499995</v>
      </c>
      <c r="I19" s="205">
        <v>10</v>
      </c>
      <c r="J19" s="164">
        <v>-232574.46</v>
      </c>
      <c r="K19" s="166">
        <v>-147152.95999999999</v>
      </c>
      <c r="L19" s="166"/>
      <c r="M19" s="165">
        <v>-379727.42</v>
      </c>
      <c r="N19" s="165">
        <v>-1814642.8941000002</v>
      </c>
      <c r="O19" s="167">
        <v>-2194370.3141000001</v>
      </c>
      <c r="P19" s="165"/>
      <c r="Q19" s="169">
        <v>2319816.5332499994</v>
      </c>
    </row>
    <row r="20" spans="1:17" x14ac:dyDescent="0.25">
      <c r="A20" s="163">
        <v>1612</v>
      </c>
      <c r="B20" s="61" t="s">
        <v>207</v>
      </c>
      <c r="C20" s="164">
        <v>20332641.819999997</v>
      </c>
      <c r="D20" s="166">
        <v>204926.91999999998</v>
      </c>
      <c r="E20" s="166"/>
      <c r="F20" s="165">
        <v>20537568.739999998</v>
      </c>
      <c r="G20" s="166"/>
      <c r="H20" s="167">
        <v>20537568.739999998</v>
      </c>
      <c r="I20" s="205">
        <v>40</v>
      </c>
      <c r="J20" s="164">
        <v>-3025154.7199999997</v>
      </c>
      <c r="K20" s="166">
        <v>-520788.49649999995</v>
      </c>
      <c r="L20" s="166"/>
      <c r="M20" s="165">
        <v>-3545943.2164999996</v>
      </c>
      <c r="N20" s="165"/>
      <c r="O20" s="167">
        <v>-3545943.2164999996</v>
      </c>
      <c r="P20" s="165"/>
      <c r="Q20" s="169">
        <v>16991625.523499999</v>
      </c>
    </row>
    <row r="21" spans="1:17" x14ac:dyDescent="0.25">
      <c r="A21" s="163">
        <v>1805</v>
      </c>
      <c r="B21" s="170" t="s">
        <v>208</v>
      </c>
      <c r="C21" s="164">
        <v>568413.47000000009</v>
      </c>
      <c r="D21" s="166">
        <v>0</v>
      </c>
      <c r="E21" s="166"/>
      <c r="F21" s="165">
        <v>568413.47000000009</v>
      </c>
      <c r="G21" s="166"/>
      <c r="H21" s="167">
        <v>568413.47000000009</v>
      </c>
      <c r="I21" s="205">
        <v>0</v>
      </c>
      <c r="J21" s="164">
        <v>0</v>
      </c>
      <c r="K21" s="166">
        <v>0</v>
      </c>
      <c r="L21" s="166"/>
      <c r="M21" s="165">
        <v>0</v>
      </c>
      <c r="N21" s="165"/>
      <c r="O21" s="167">
        <v>0</v>
      </c>
      <c r="P21" s="172"/>
      <c r="Q21" s="169">
        <v>568413.47000000009</v>
      </c>
    </row>
    <row r="22" spans="1:17" x14ac:dyDescent="0.25">
      <c r="A22" s="163">
        <v>1808</v>
      </c>
      <c r="B22" s="173" t="s">
        <v>209</v>
      </c>
      <c r="C22" s="164">
        <v>813739.21999999974</v>
      </c>
      <c r="D22" s="166">
        <v>614000</v>
      </c>
      <c r="E22" s="166"/>
      <c r="F22" s="165">
        <v>1427739.2199999997</v>
      </c>
      <c r="G22" s="166"/>
      <c r="H22" s="167">
        <v>1427739.2199999997</v>
      </c>
      <c r="I22" s="205">
        <v>50</v>
      </c>
      <c r="J22" s="164">
        <v>-333160.47999999975</v>
      </c>
      <c r="K22" s="166">
        <v>-20797.72</v>
      </c>
      <c r="L22" s="166"/>
      <c r="M22" s="165">
        <v>-353958.19999999972</v>
      </c>
      <c r="N22" s="165"/>
      <c r="O22" s="167">
        <v>-353958.19999999972</v>
      </c>
      <c r="P22" s="172"/>
      <c r="Q22" s="169">
        <v>1073781.02</v>
      </c>
    </row>
    <row r="23" spans="1:17" x14ac:dyDescent="0.25">
      <c r="A23" s="163" t="s">
        <v>235</v>
      </c>
      <c r="B23" s="173" t="s">
        <v>209</v>
      </c>
      <c r="C23" s="164">
        <v>229907.98</v>
      </c>
      <c r="D23" s="166">
        <v>0</v>
      </c>
      <c r="E23" s="166"/>
      <c r="F23" s="165">
        <v>229907.98</v>
      </c>
      <c r="G23" s="166"/>
      <c r="H23" s="167">
        <v>229907.98</v>
      </c>
      <c r="I23" s="205">
        <v>25</v>
      </c>
      <c r="J23" s="164">
        <v>-113297.98</v>
      </c>
      <c r="K23" s="166">
        <v>-10468</v>
      </c>
      <c r="L23" s="166"/>
      <c r="M23" s="165">
        <v>-123765.98</v>
      </c>
      <c r="N23" s="165"/>
      <c r="O23" s="167">
        <v>-123765.98</v>
      </c>
      <c r="P23" s="172"/>
      <c r="Q23" s="169">
        <v>106142.00000000001</v>
      </c>
    </row>
    <row r="24" spans="1:17" x14ac:dyDescent="0.25">
      <c r="A24" s="163">
        <v>1820</v>
      </c>
      <c r="B24" s="173" t="s">
        <v>210</v>
      </c>
      <c r="C24" s="164">
        <v>9602559.4300000016</v>
      </c>
      <c r="D24" s="166">
        <v>725412.67</v>
      </c>
      <c r="E24" s="166"/>
      <c r="F24" s="165">
        <v>10327972.100000001</v>
      </c>
      <c r="G24" s="166"/>
      <c r="H24" s="167">
        <v>10327972.100000001</v>
      </c>
      <c r="I24" s="205">
        <v>50</v>
      </c>
      <c r="J24" s="164">
        <v>-4386385.3899999997</v>
      </c>
      <c r="K24" s="166">
        <v>-136900.12669999999</v>
      </c>
      <c r="L24" s="166"/>
      <c r="M24" s="165">
        <v>-4523285.5166999996</v>
      </c>
      <c r="N24" s="165"/>
      <c r="O24" s="167">
        <v>-4523285.5166999996</v>
      </c>
      <c r="P24" s="172"/>
      <c r="Q24" s="169">
        <v>5804686.5833000019</v>
      </c>
    </row>
    <row r="25" spans="1:17" x14ac:dyDescent="0.25">
      <c r="A25" s="163" t="s">
        <v>236</v>
      </c>
      <c r="B25" s="173" t="s">
        <v>210</v>
      </c>
      <c r="C25" s="164">
        <v>1442350.5899999999</v>
      </c>
      <c r="D25" s="166">
        <v>87540.11</v>
      </c>
      <c r="E25" s="166"/>
      <c r="F25" s="165">
        <v>1529890.7</v>
      </c>
      <c r="G25" s="166"/>
      <c r="H25" s="167">
        <v>1529890.7</v>
      </c>
      <c r="I25" s="205">
        <v>40</v>
      </c>
      <c r="J25" s="164">
        <v>-473190.58999999997</v>
      </c>
      <c r="K25" s="166">
        <v>-32618.251375</v>
      </c>
      <c r="L25" s="166"/>
      <c r="M25" s="165">
        <v>-505808.84137499996</v>
      </c>
      <c r="N25" s="165"/>
      <c r="O25" s="167">
        <v>-505808.84137499996</v>
      </c>
      <c r="P25" s="172"/>
      <c r="Q25" s="169">
        <v>1024081.858625</v>
      </c>
    </row>
    <row r="26" spans="1:17" x14ac:dyDescent="0.25">
      <c r="A26" s="163">
        <v>1830</v>
      </c>
      <c r="B26" s="173" t="s">
        <v>211</v>
      </c>
      <c r="C26" s="164">
        <v>52825815.170000002</v>
      </c>
      <c r="D26" s="166">
        <v>3311278.9</v>
      </c>
      <c r="E26" s="166"/>
      <c r="F26" s="165">
        <v>56137094.07</v>
      </c>
      <c r="G26" s="166"/>
      <c r="H26" s="167">
        <v>56137094.07</v>
      </c>
      <c r="I26" s="205">
        <v>45</v>
      </c>
      <c r="J26" s="164">
        <v>-21760832.730000004</v>
      </c>
      <c r="K26" s="166">
        <v>-851217.40777777787</v>
      </c>
      <c r="L26" s="166"/>
      <c r="M26" s="165">
        <v>-22612050.137777783</v>
      </c>
      <c r="N26" s="165"/>
      <c r="O26" s="167">
        <v>-22612050.137777783</v>
      </c>
      <c r="P26" s="172"/>
      <c r="Q26" s="169">
        <v>33525043.932222217</v>
      </c>
    </row>
    <row r="27" spans="1:17" x14ac:dyDescent="0.25">
      <c r="A27" s="163">
        <v>1835</v>
      </c>
      <c r="B27" s="173" t="s">
        <v>212</v>
      </c>
      <c r="C27" s="164">
        <v>24641994.839999996</v>
      </c>
      <c r="D27" s="166">
        <v>2252668.1300000004</v>
      </c>
      <c r="E27" s="166"/>
      <c r="F27" s="165">
        <v>26894662.969999995</v>
      </c>
      <c r="G27" s="166"/>
      <c r="H27" s="167">
        <v>26894662.969999995</v>
      </c>
      <c r="I27" s="205">
        <v>45</v>
      </c>
      <c r="J27" s="164">
        <v>-9924541.1399999987</v>
      </c>
      <c r="K27" s="166">
        <v>-404177.53588888893</v>
      </c>
      <c r="L27" s="166"/>
      <c r="M27" s="165">
        <v>-10328718.675888889</v>
      </c>
      <c r="N27" s="165"/>
      <c r="O27" s="167">
        <v>-10328718.675888889</v>
      </c>
      <c r="P27" s="174"/>
      <c r="Q27" s="169">
        <v>16565944.294111107</v>
      </c>
    </row>
    <row r="28" spans="1:17" x14ac:dyDescent="0.25">
      <c r="A28" s="163">
        <v>1845</v>
      </c>
      <c r="B28" s="173" t="s">
        <v>213</v>
      </c>
      <c r="C28" s="164">
        <v>1416430.18</v>
      </c>
      <c r="D28" s="166">
        <v>0</v>
      </c>
      <c r="E28" s="166"/>
      <c r="F28" s="165">
        <v>1416430.18</v>
      </c>
      <c r="G28" s="166"/>
      <c r="H28" s="167">
        <v>1416430.18</v>
      </c>
      <c r="I28" s="205">
        <v>40</v>
      </c>
      <c r="J28" s="164">
        <v>-350827.71</v>
      </c>
      <c r="K28" s="166">
        <v>-30453.45</v>
      </c>
      <c r="L28" s="166"/>
      <c r="M28" s="165">
        <v>-381281.16000000003</v>
      </c>
      <c r="N28" s="165"/>
      <c r="O28" s="167">
        <v>-381281.16000000003</v>
      </c>
      <c r="P28" s="174"/>
      <c r="Q28" s="169">
        <v>1035149.0199999999</v>
      </c>
    </row>
    <row r="29" spans="1:17" x14ac:dyDescent="0.25">
      <c r="A29" s="163">
        <v>1850</v>
      </c>
      <c r="B29" s="173" t="s">
        <v>214</v>
      </c>
      <c r="C29" s="164">
        <v>11312181.299999999</v>
      </c>
      <c r="D29" s="166">
        <v>477500.32999999996</v>
      </c>
      <c r="E29" s="166"/>
      <c r="F29" s="165">
        <v>11789681.629999999</v>
      </c>
      <c r="G29" s="166"/>
      <c r="H29" s="167">
        <v>11789681.629999999</v>
      </c>
      <c r="I29" s="205">
        <v>40</v>
      </c>
      <c r="J29" s="164">
        <v>-6078315.2700000005</v>
      </c>
      <c r="K29" s="166">
        <v>-173029.72412500001</v>
      </c>
      <c r="L29" s="166"/>
      <c r="M29" s="165">
        <v>-6251344.9941250002</v>
      </c>
      <c r="N29" s="165"/>
      <c r="O29" s="167">
        <v>-6251344.9941250002</v>
      </c>
      <c r="P29" s="174"/>
      <c r="Q29" s="169">
        <v>5538336.6358749988</v>
      </c>
    </row>
    <row r="30" spans="1:17" x14ac:dyDescent="0.25">
      <c r="A30" s="163">
        <v>1855</v>
      </c>
      <c r="B30" s="170" t="s">
        <v>215</v>
      </c>
      <c r="C30" s="164">
        <v>3361905.9</v>
      </c>
      <c r="D30" s="166">
        <v>0</v>
      </c>
      <c r="E30" s="166"/>
      <c r="F30" s="165">
        <v>3361905.9</v>
      </c>
      <c r="G30" s="166"/>
      <c r="H30" s="167">
        <v>3361905.9</v>
      </c>
      <c r="I30" s="205">
        <v>40</v>
      </c>
      <c r="J30" s="164">
        <v>-2133033.94</v>
      </c>
      <c r="K30" s="166">
        <v>-41006</v>
      </c>
      <c r="L30" s="166"/>
      <c r="M30" s="165">
        <v>-2174039.94</v>
      </c>
      <c r="N30" s="165"/>
      <c r="O30" s="167">
        <v>-2174039.94</v>
      </c>
      <c r="P30" s="174"/>
      <c r="Q30" s="169">
        <v>1187865.96</v>
      </c>
    </row>
    <row r="31" spans="1:17" x14ac:dyDescent="0.25">
      <c r="A31" s="163">
        <v>1860</v>
      </c>
      <c r="B31" s="173" t="s">
        <v>216</v>
      </c>
      <c r="C31" s="164">
        <v>2022669.7199999997</v>
      </c>
      <c r="D31" s="166">
        <v>0</v>
      </c>
      <c r="E31" s="199"/>
      <c r="F31" s="165">
        <v>2022669.7199999997</v>
      </c>
      <c r="G31" s="166"/>
      <c r="H31" s="167">
        <v>2022669.7199999997</v>
      </c>
      <c r="I31" s="205">
        <v>25</v>
      </c>
      <c r="J31" s="164">
        <v>-1397543.7400000002</v>
      </c>
      <c r="K31" s="166">
        <v>-46907</v>
      </c>
      <c r="L31" s="166"/>
      <c r="M31" s="165">
        <v>-1444450.7400000002</v>
      </c>
      <c r="N31" s="165"/>
      <c r="O31" s="167">
        <v>-1444450.7400000002</v>
      </c>
      <c r="P31" s="174"/>
      <c r="Q31" s="169">
        <v>578218.97999999952</v>
      </c>
    </row>
    <row r="32" spans="1:17" x14ac:dyDescent="0.25">
      <c r="A32" s="163" t="s">
        <v>237</v>
      </c>
      <c r="B32" s="173" t="s">
        <v>216</v>
      </c>
      <c r="C32" s="164">
        <v>3537848.59</v>
      </c>
      <c r="D32" s="166">
        <v>22073.5</v>
      </c>
      <c r="E32" s="199"/>
      <c r="F32" s="165">
        <v>3559922.09</v>
      </c>
      <c r="G32" s="166"/>
      <c r="H32" s="167">
        <v>3559922.09</v>
      </c>
      <c r="I32" s="205">
        <v>15</v>
      </c>
      <c r="J32" s="164">
        <v>-854472.38</v>
      </c>
      <c r="K32" s="166">
        <v>-236736.99333333332</v>
      </c>
      <c r="L32" s="166"/>
      <c r="M32" s="165">
        <v>-1091209.3733333333</v>
      </c>
      <c r="N32" s="165"/>
      <c r="O32" s="167">
        <v>-1091209.3733333333</v>
      </c>
      <c r="P32" s="174"/>
      <c r="Q32" s="169">
        <v>2468712.7166666668</v>
      </c>
    </row>
    <row r="33" spans="1:17" x14ac:dyDescent="0.25">
      <c r="A33" s="163" t="s">
        <v>238</v>
      </c>
      <c r="B33" s="173" t="s">
        <v>216</v>
      </c>
      <c r="C33" s="164">
        <v>214186.97</v>
      </c>
      <c r="D33" s="166">
        <v>22073.5</v>
      </c>
      <c r="E33" s="199"/>
      <c r="F33" s="165">
        <v>236260.47</v>
      </c>
      <c r="G33" s="166"/>
      <c r="H33" s="167">
        <v>236260.47</v>
      </c>
      <c r="I33" s="205">
        <v>30</v>
      </c>
      <c r="J33" s="164">
        <v>-64683.97</v>
      </c>
      <c r="K33" s="166">
        <v>-6273.8916666666664</v>
      </c>
      <c r="L33" s="166"/>
      <c r="M33" s="165">
        <v>-70957.861666666664</v>
      </c>
      <c r="N33" s="165"/>
      <c r="O33" s="167">
        <v>-70957.861666666664</v>
      </c>
      <c r="P33" s="174"/>
      <c r="Q33" s="169">
        <v>165302.60833333334</v>
      </c>
    </row>
    <row r="34" spans="1:17" x14ac:dyDescent="0.25">
      <c r="A34" s="163">
        <v>1865</v>
      </c>
      <c r="B34" s="173" t="s">
        <v>239</v>
      </c>
      <c r="C34" s="164">
        <v>194063</v>
      </c>
      <c r="D34" s="166">
        <v>0</v>
      </c>
      <c r="E34" s="166"/>
      <c r="F34" s="165">
        <v>194063</v>
      </c>
      <c r="G34" s="166"/>
      <c r="H34" s="167">
        <v>194063</v>
      </c>
      <c r="I34" s="205">
        <v>10</v>
      </c>
      <c r="J34" s="164">
        <v>-78021</v>
      </c>
      <c r="K34" s="166">
        <v>-19406</v>
      </c>
      <c r="L34" s="166"/>
      <c r="M34" s="165">
        <v>-97427</v>
      </c>
      <c r="N34" s="165"/>
      <c r="O34" s="167">
        <v>-97427</v>
      </c>
      <c r="P34" s="174"/>
      <c r="Q34" s="169">
        <v>96636</v>
      </c>
    </row>
    <row r="35" spans="1:17" x14ac:dyDescent="0.25">
      <c r="A35" s="163">
        <v>1875</v>
      </c>
      <c r="B35" s="173" t="s">
        <v>217</v>
      </c>
      <c r="C35" s="164">
        <v>16522.64</v>
      </c>
      <c r="D35" s="166">
        <v>0</v>
      </c>
      <c r="E35" s="166"/>
      <c r="F35" s="165">
        <v>16522.64</v>
      </c>
      <c r="G35" s="166"/>
      <c r="H35" s="167">
        <v>16522.64</v>
      </c>
      <c r="I35" s="205">
        <v>20</v>
      </c>
      <c r="J35" s="164">
        <v>-16522.64</v>
      </c>
      <c r="K35" s="166">
        <v>0</v>
      </c>
      <c r="L35" s="166"/>
      <c r="M35" s="165">
        <v>-16522.64</v>
      </c>
      <c r="N35" s="165"/>
      <c r="O35" s="167">
        <v>-16522.64</v>
      </c>
      <c r="P35" s="174"/>
      <c r="Q35" s="169">
        <v>0</v>
      </c>
    </row>
    <row r="36" spans="1:17" x14ac:dyDescent="0.25">
      <c r="A36" s="163">
        <v>1910</v>
      </c>
      <c r="B36" s="170" t="s">
        <v>240</v>
      </c>
      <c r="C36" s="164">
        <v>43398.25</v>
      </c>
      <c r="D36" s="166">
        <v>2000</v>
      </c>
      <c r="E36" s="166"/>
      <c r="F36" s="165">
        <v>45398.25</v>
      </c>
      <c r="G36" s="197"/>
      <c r="H36" s="167">
        <v>45398.25</v>
      </c>
      <c r="I36" s="205">
        <v>4</v>
      </c>
      <c r="J36" s="164">
        <v>-33642.25</v>
      </c>
      <c r="K36" s="166">
        <v>-10006</v>
      </c>
      <c r="L36" s="166"/>
      <c r="M36" s="165">
        <v>-43648.25</v>
      </c>
      <c r="N36" s="166"/>
      <c r="O36" s="167">
        <v>-43648.25</v>
      </c>
      <c r="P36" s="174"/>
      <c r="Q36" s="169">
        <v>1750</v>
      </c>
    </row>
    <row r="37" spans="1:17" x14ac:dyDescent="0.25">
      <c r="A37" s="163">
        <v>1915</v>
      </c>
      <c r="B37" s="173" t="s">
        <v>219</v>
      </c>
      <c r="C37" s="164">
        <v>1437049.4799999995</v>
      </c>
      <c r="D37" s="166">
        <v>0</v>
      </c>
      <c r="E37" s="166"/>
      <c r="F37" s="165">
        <v>1437049.4799999995</v>
      </c>
      <c r="G37" s="197"/>
      <c r="H37" s="167">
        <v>1437049.4799999995</v>
      </c>
      <c r="I37" s="205">
        <v>10</v>
      </c>
      <c r="J37" s="164">
        <v>-1225766.5099999998</v>
      </c>
      <c r="K37" s="166">
        <v>-64807</v>
      </c>
      <c r="L37" s="166"/>
      <c r="M37" s="165">
        <v>-1290573.5099999998</v>
      </c>
      <c r="N37" s="166"/>
      <c r="O37" s="167">
        <v>-1290573.5099999998</v>
      </c>
      <c r="P37" s="174"/>
      <c r="Q37" s="169">
        <v>146475.96999999974</v>
      </c>
    </row>
    <row r="38" spans="1:17" x14ac:dyDescent="0.25">
      <c r="A38" s="163">
        <v>1920</v>
      </c>
      <c r="B38" s="173" t="s">
        <v>220</v>
      </c>
      <c r="C38" s="164">
        <v>973544.03000000026</v>
      </c>
      <c r="D38" s="166">
        <v>106881.83</v>
      </c>
      <c r="E38" s="166"/>
      <c r="F38" s="165">
        <v>1080425.8600000003</v>
      </c>
      <c r="G38" s="197">
        <v>1275370.3662</v>
      </c>
      <c r="H38" s="167">
        <v>2355796.2262000004</v>
      </c>
      <c r="I38" s="205">
        <v>5</v>
      </c>
      <c r="J38" s="164">
        <v>-516089.24999999994</v>
      </c>
      <c r="K38" s="166">
        <v>-141601.90299999999</v>
      </c>
      <c r="L38" s="166"/>
      <c r="M38" s="165">
        <v>-657691.15299999993</v>
      </c>
      <c r="N38" s="166">
        <v>-934980.96325000015</v>
      </c>
      <c r="O38" s="167">
        <v>-1592672.11625</v>
      </c>
      <c r="P38" s="174"/>
      <c r="Q38" s="169">
        <v>763124.10995000042</v>
      </c>
    </row>
    <row r="39" spans="1:17" x14ac:dyDescent="0.25">
      <c r="A39" s="163">
        <v>1930</v>
      </c>
      <c r="B39" s="173" t="s">
        <v>221</v>
      </c>
      <c r="C39" s="164">
        <v>1210279.6100000003</v>
      </c>
      <c r="D39" s="166">
        <v>200000</v>
      </c>
      <c r="E39" s="166"/>
      <c r="F39" s="165">
        <v>1410279.6100000003</v>
      </c>
      <c r="G39" s="197"/>
      <c r="H39" s="167">
        <v>1410279.6100000003</v>
      </c>
      <c r="I39" s="205">
        <v>5</v>
      </c>
      <c r="J39" s="164">
        <v>-844268.35999999987</v>
      </c>
      <c r="K39" s="166">
        <v>-168391.26</v>
      </c>
      <c r="L39" s="166"/>
      <c r="M39" s="165">
        <v>-1012659.6199999999</v>
      </c>
      <c r="N39" s="166"/>
      <c r="O39" s="167">
        <v>-1012659.6199999999</v>
      </c>
      <c r="P39" s="174"/>
      <c r="Q39" s="169">
        <v>397619.99000000046</v>
      </c>
    </row>
    <row r="40" spans="1:17" x14ac:dyDescent="0.25">
      <c r="A40" s="163" t="s">
        <v>241</v>
      </c>
      <c r="B40" s="173" t="s">
        <v>221</v>
      </c>
      <c r="C40" s="164">
        <v>3232913.62</v>
      </c>
      <c r="D40" s="166">
        <v>351350</v>
      </c>
      <c r="E40" s="166"/>
      <c r="F40" s="165">
        <v>3584263.62</v>
      </c>
      <c r="G40" s="197"/>
      <c r="H40" s="167">
        <v>3584263.62</v>
      </c>
      <c r="I40" s="205">
        <v>10</v>
      </c>
      <c r="J40" s="164">
        <v>-2599966.62</v>
      </c>
      <c r="K40" s="166">
        <v>-99021.5</v>
      </c>
      <c r="L40" s="166"/>
      <c r="M40" s="165">
        <v>-2698988.12</v>
      </c>
      <c r="N40" s="166"/>
      <c r="O40" s="167">
        <v>-2698988.12</v>
      </c>
      <c r="P40" s="174"/>
      <c r="Q40" s="169">
        <v>885275.5</v>
      </c>
    </row>
    <row r="41" spans="1:17" x14ac:dyDescent="0.25">
      <c r="A41" s="163">
        <v>1935</v>
      </c>
      <c r="B41" s="173" t="s">
        <v>243</v>
      </c>
      <c r="C41" s="164">
        <v>0</v>
      </c>
      <c r="D41" s="166">
        <v>4000</v>
      </c>
      <c r="E41" s="166"/>
      <c r="F41" s="165">
        <v>4000</v>
      </c>
      <c r="G41" s="197"/>
      <c r="H41" s="167">
        <v>4000</v>
      </c>
      <c r="I41" s="205">
        <v>0</v>
      </c>
      <c r="J41" s="164">
        <v>0</v>
      </c>
      <c r="K41" s="166">
        <v>-200</v>
      </c>
      <c r="L41" s="166"/>
      <c r="M41" s="165">
        <v>-200</v>
      </c>
      <c r="N41" s="166"/>
      <c r="O41" s="167">
        <v>-200</v>
      </c>
      <c r="P41" s="174"/>
      <c r="Q41" s="169">
        <v>3800</v>
      </c>
    </row>
    <row r="42" spans="1:17" x14ac:dyDescent="0.25">
      <c r="A42" s="163">
        <v>1940</v>
      </c>
      <c r="B42" s="173" t="s">
        <v>222</v>
      </c>
      <c r="C42" s="164">
        <v>1826752.69</v>
      </c>
      <c r="D42" s="166">
        <v>75000</v>
      </c>
      <c r="E42" s="166"/>
      <c r="F42" s="165">
        <v>1901752.69</v>
      </c>
      <c r="G42" s="197"/>
      <c r="H42" s="167">
        <v>1901752.69</v>
      </c>
      <c r="I42" s="205">
        <v>10</v>
      </c>
      <c r="J42" s="164">
        <v>-1380932.7799999998</v>
      </c>
      <c r="K42" s="166">
        <v>-83220.91</v>
      </c>
      <c r="L42" s="166"/>
      <c r="M42" s="165">
        <v>-1464153.6899999997</v>
      </c>
      <c r="N42" s="166"/>
      <c r="O42" s="167">
        <v>-1464153.6899999997</v>
      </c>
      <c r="P42" s="174"/>
      <c r="Q42" s="169">
        <v>437599.00000000023</v>
      </c>
    </row>
    <row r="43" spans="1:17" x14ac:dyDescent="0.25">
      <c r="A43" s="163">
        <v>1945</v>
      </c>
      <c r="B43" s="173" t="s">
        <v>223</v>
      </c>
      <c r="C43" s="164">
        <v>208471.19999999998</v>
      </c>
      <c r="D43" s="166">
        <v>0</v>
      </c>
      <c r="E43" s="166"/>
      <c r="F43" s="165">
        <v>208471.19999999998</v>
      </c>
      <c r="G43" s="197"/>
      <c r="H43" s="167">
        <v>208471.19999999998</v>
      </c>
      <c r="I43" s="205">
        <v>10</v>
      </c>
      <c r="J43" s="164">
        <v>-110863.2</v>
      </c>
      <c r="K43" s="166">
        <v>-10828</v>
      </c>
      <c r="L43" s="166"/>
      <c r="M43" s="165">
        <v>-121691.2</v>
      </c>
      <c r="N43" s="166"/>
      <c r="O43" s="167">
        <v>-121691.2</v>
      </c>
      <c r="P43" s="174"/>
      <c r="Q43" s="169">
        <v>86779.999999999985</v>
      </c>
    </row>
    <row r="44" spans="1:17" x14ac:dyDescent="0.25">
      <c r="A44" s="163">
        <v>1955</v>
      </c>
      <c r="B44" s="173" t="s">
        <v>224</v>
      </c>
      <c r="C44" s="164">
        <v>456212.30999999988</v>
      </c>
      <c r="D44" s="166">
        <v>8412.81</v>
      </c>
      <c r="E44" s="166"/>
      <c r="F44" s="165">
        <v>464625.11999999988</v>
      </c>
      <c r="G44" s="197"/>
      <c r="H44" s="167">
        <v>464625.11999999988</v>
      </c>
      <c r="I44" s="205">
        <v>10</v>
      </c>
      <c r="J44" s="164">
        <v>-59316.320000000007</v>
      </c>
      <c r="K44" s="166">
        <v>-44414.640500000001</v>
      </c>
      <c r="L44" s="166"/>
      <c r="M44" s="165">
        <v>-103730.96050000002</v>
      </c>
      <c r="N44" s="166"/>
      <c r="O44" s="167">
        <v>-103730.96050000002</v>
      </c>
      <c r="P44" s="174"/>
      <c r="Q44" s="169">
        <v>360894.15949999983</v>
      </c>
    </row>
    <row r="45" spans="1:17" x14ac:dyDescent="0.25">
      <c r="A45" s="163">
        <v>1960</v>
      </c>
      <c r="B45" s="173" t="s">
        <v>225</v>
      </c>
      <c r="C45" s="164">
        <v>122556.97999999992</v>
      </c>
      <c r="D45" s="166">
        <v>0</v>
      </c>
      <c r="E45" s="166"/>
      <c r="F45" s="165">
        <v>122556.97999999992</v>
      </c>
      <c r="G45" s="197"/>
      <c r="H45" s="167">
        <v>122556.97999999992</v>
      </c>
      <c r="I45" s="205">
        <v>10</v>
      </c>
      <c r="J45" s="164">
        <v>-115799.97999999992</v>
      </c>
      <c r="K45" s="166">
        <v>-1593</v>
      </c>
      <c r="L45" s="166"/>
      <c r="M45" s="165">
        <v>-117392.97999999992</v>
      </c>
      <c r="N45" s="166"/>
      <c r="O45" s="167">
        <v>-117392.97999999992</v>
      </c>
      <c r="P45" s="174"/>
      <c r="Q45" s="169">
        <v>5164</v>
      </c>
    </row>
    <row r="46" spans="1:17" x14ac:dyDescent="0.25">
      <c r="A46" s="163" t="s">
        <v>242</v>
      </c>
      <c r="B46" s="173" t="s">
        <v>225</v>
      </c>
      <c r="C46" s="164">
        <v>465747.67</v>
      </c>
      <c r="D46" s="166">
        <v>0</v>
      </c>
      <c r="E46" s="166"/>
      <c r="F46" s="165">
        <v>465747.67</v>
      </c>
      <c r="G46" s="197"/>
      <c r="H46" s="167">
        <v>465747.67</v>
      </c>
      <c r="I46" s="205">
        <v>5</v>
      </c>
      <c r="J46" s="164">
        <v>-465747.67</v>
      </c>
      <c r="K46" s="166">
        <v>0</v>
      </c>
      <c r="L46" s="166"/>
      <c r="M46" s="165">
        <v>-465747.67</v>
      </c>
      <c r="N46" s="166"/>
      <c r="O46" s="167">
        <v>-465747.67</v>
      </c>
      <c r="P46" s="174"/>
      <c r="Q46" s="169">
        <v>0</v>
      </c>
    </row>
    <row r="47" spans="1:17" x14ac:dyDescent="0.25">
      <c r="A47" s="163">
        <v>1980</v>
      </c>
      <c r="B47" s="173" t="s">
        <v>231</v>
      </c>
      <c r="C47" s="164">
        <v>5012.0600000000004</v>
      </c>
      <c r="D47" s="166">
        <v>0</v>
      </c>
      <c r="E47" s="166"/>
      <c r="F47" s="165">
        <v>5012.0600000000004</v>
      </c>
      <c r="G47" s="197"/>
      <c r="H47" s="167">
        <v>5012.0600000000004</v>
      </c>
      <c r="I47" s="205">
        <v>20</v>
      </c>
      <c r="J47" s="164">
        <v>-292.06</v>
      </c>
      <c r="K47" s="166">
        <v>-250</v>
      </c>
      <c r="L47" s="166"/>
      <c r="M47" s="165">
        <v>-542.05999999999995</v>
      </c>
      <c r="N47" s="166"/>
      <c r="O47" s="167">
        <v>-542.05999999999995</v>
      </c>
      <c r="P47" s="174"/>
      <c r="Q47" s="169">
        <v>4470</v>
      </c>
    </row>
    <row r="48" spans="1:17" x14ac:dyDescent="0.25">
      <c r="A48" s="175">
        <v>1995</v>
      </c>
      <c r="B48" s="176" t="s">
        <v>226</v>
      </c>
      <c r="C48" s="177">
        <v>-431650.58999999997</v>
      </c>
      <c r="D48" s="179">
        <v>-91000</v>
      </c>
      <c r="E48" s="179"/>
      <c r="F48" s="178">
        <v>-522650.58999999997</v>
      </c>
      <c r="G48" s="179"/>
      <c r="H48" s="180">
        <v>-522650.58999999997</v>
      </c>
      <c r="I48" s="207"/>
      <c r="J48" s="177">
        <v>23012.17</v>
      </c>
      <c r="K48" s="179">
        <v>18127.72</v>
      </c>
      <c r="L48" s="179"/>
      <c r="M48" s="178">
        <v>41139.89</v>
      </c>
      <c r="N48" s="178"/>
      <c r="O48" s="180">
        <v>41139.89</v>
      </c>
      <c r="P48" s="172"/>
      <c r="Q48" s="182">
        <v>-481510.69999999995</v>
      </c>
    </row>
    <row r="49" spans="1:17" x14ac:dyDescent="0.25">
      <c r="A49" s="183"/>
      <c r="B49" s="184" t="s">
        <v>227</v>
      </c>
      <c r="C49" s="164">
        <v>144507992.78999996</v>
      </c>
      <c r="D49" s="166">
        <v>8717338.3900000006</v>
      </c>
      <c r="E49" s="166">
        <v>0</v>
      </c>
      <c r="F49" s="165">
        <v>153225331.17999998</v>
      </c>
      <c r="G49" s="166">
        <v>4331700.7935499996</v>
      </c>
      <c r="H49" s="167">
        <v>157557031.97354999</v>
      </c>
      <c r="I49" s="205"/>
      <c r="J49" s="164">
        <v>-59211909.400000006</v>
      </c>
      <c r="K49" s="200">
        <v>-3456790.0198666668</v>
      </c>
      <c r="L49" s="166">
        <v>0</v>
      </c>
      <c r="M49" s="165">
        <v>-62668699.419866659</v>
      </c>
      <c r="N49" s="166">
        <v>-2749623.8573500002</v>
      </c>
      <c r="O49" s="167">
        <v>-65418323.277216665</v>
      </c>
      <c r="P49" s="174"/>
      <c r="Q49" s="167">
        <v>92138708.696333319</v>
      </c>
    </row>
    <row r="50" spans="1:17" x14ac:dyDescent="0.25">
      <c r="A50" s="183"/>
      <c r="B50" s="185"/>
      <c r="C50" s="164"/>
      <c r="D50" s="166"/>
      <c r="E50" s="166"/>
      <c r="F50" s="165"/>
      <c r="G50" s="165"/>
      <c r="H50" s="167"/>
      <c r="I50" s="205"/>
      <c r="J50" s="164"/>
      <c r="K50" s="166"/>
      <c r="L50" s="166"/>
      <c r="M50" s="165"/>
      <c r="N50" s="165"/>
      <c r="O50" s="167"/>
      <c r="P50" s="174"/>
      <c r="Q50" s="169"/>
    </row>
    <row r="51" spans="1:17" x14ac:dyDescent="0.25">
      <c r="A51" s="175">
        <v>2055</v>
      </c>
      <c r="B51" s="176" t="s">
        <v>228</v>
      </c>
      <c r="C51" s="177">
        <v>3258523.3000000007</v>
      </c>
      <c r="D51" s="166">
        <v>-833528.03</v>
      </c>
      <c r="E51" s="166">
        <v>0</v>
      </c>
      <c r="F51" s="165">
        <v>2424995.2700000005</v>
      </c>
      <c r="G51" s="165"/>
      <c r="H51" s="180">
        <v>2424995.2700000005</v>
      </c>
      <c r="I51" s="205"/>
      <c r="J51" s="177">
        <v>0</v>
      </c>
      <c r="K51" s="179">
        <v>0</v>
      </c>
      <c r="L51" s="166">
        <v>0</v>
      </c>
      <c r="M51" s="165">
        <v>0</v>
      </c>
      <c r="N51" s="165"/>
      <c r="O51" s="180">
        <v>0</v>
      </c>
      <c r="P51" s="174"/>
      <c r="Q51" s="182">
        <v>2424995.2700000005</v>
      </c>
    </row>
    <row r="52" spans="1:17" ht="15.75" thickBot="1" x14ac:dyDescent="0.3">
      <c r="A52" s="186"/>
      <c r="B52" s="187" t="s">
        <v>229</v>
      </c>
      <c r="C52" s="188">
        <v>147766516.08999997</v>
      </c>
      <c r="D52" s="190">
        <v>7883810.3600000003</v>
      </c>
      <c r="E52" s="190">
        <v>0</v>
      </c>
      <c r="F52" s="190">
        <v>155650326.44999999</v>
      </c>
      <c r="G52" s="190">
        <v>4331700.7935499996</v>
      </c>
      <c r="H52" s="191">
        <v>159982027.24355</v>
      </c>
      <c r="I52" s="208"/>
      <c r="J52" s="188">
        <v>-59211909.400000006</v>
      </c>
      <c r="K52" s="190">
        <v>-3456790.0198666668</v>
      </c>
      <c r="L52" s="190">
        <v>0</v>
      </c>
      <c r="M52" s="190">
        <v>-62668699.419866659</v>
      </c>
      <c r="N52" s="190">
        <v>-2749623.8573500002</v>
      </c>
      <c r="O52" s="191">
        <v>-65418323.277216665</v>
      </c>
      <c r="P52" s="174"/>
      <c r="Q52" s="192">
        <v>94563703.966333315</v>
      </c>
    </row>
    <row r="53" spans="1:17" x14ac:dyDescent="0.25">
      <c r="A53" s="148"/>
      <c r="B53" s="148"/>
      <c r="C53" s="209"/>
      <c r="D53" s="209"/>
      <c r="E53" s="209"/>
      <c r="F53" s="209"/>
      <c r="G53" s="209"/>
      <c r="H53" s="209"/>
      <c r="I53" s="210"/>
      <c r="J53" s="209"/>
      <c r="K53" s="209"/>
      <c r="L53" s="209"/>
      <c r="M53" s="209"/>
      <c r="N53" s="209"/>
      <c r="O53" s="209"/>
      <c r="P53" s="209"/>
      <c r="Q53" s="209"/>
    </row>
    <row r="54" spans="1:17" x14ac:dyDescent="0.25">
      <c r="C54" s="206"/>
      <c r="D54" s="206"/>
      <c r="E54" s="206"/>
      <c r="F54" s="206"/>
      <c r="G54" s="206"/>
      <c r="H54" s="206"/>
      <c r="I54" s="206"/>
      <c r="J54" s="206"/>
      <c r="K54" s="206"/>
      <c r="L54" s="206"/>
      <c r="M54" s="206"/>
      <c r="N54" s="206"/>
      <c r="O54" s="206"/>
      <c r="P54" s="206"/>
      <c r="Q54" s="206"/>
    </row>
    <row r="55" spans="1:17" x14ac:dyDescent="0.25">
      <c r="C55" s="206"/>
      <c r="D55" s="206"/>
      <c r="E55" s="206"/>
      <c r="F55" s="206"/>
      <c r="G55" s="206"/>
      <c r="H55" s="206"/>
      <c r="I55" s="206"/>
      <c r="J55" s="206"/>
      <c r="K55" s="206"/>
      <c r="L55" s="206"/>
      <c r="M55" s="206"/>
      <c r="N55" s="206"/>
      <c r="O55" s="206"/>
      <c r="P55" s="206"/>
      <c r="Q55" s="206"/>
    </row>
  </sheetData>
  <mergeCells count="6">
    <mergeCell ref="A9:Q9"/>
    <mergeCell ref="A10:Q10"/>
    <mergeCell ref="A11:Q11"/>
    <mergeCell ref="C12:H13"/>
    <mergeCell ref="J12:O13"/>
    <mergeCell ref="Q12:Q13"/>
  </mergeCells>
  <dataValidations count="1">
    <dataValidation allowBlank="1" showInputMessage="1" showErrorMessage="1" promptTitle="Date Format" prompt="E.g:  &quot;August 1, 2011&quot;" sqref="O7"/>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10.42578125" bestFit="1" customWidth="1"/>
    <col min="2" max="2" width="26" bestFit="1" customWidth="1"/>
    <col min="3" max="3" width="15.28515625" bestFit="1" customWidth="1"/>
    <col min="4" max="8" width="15.7109375" customWidth="1"/>
    <col min="9" max="9" width="9" customWidth="1"/>
    <col min="10" max="15" width="15.7109375" customWidth="1"/>
    <col min="16" max="16" width="2.7109375" customWidth="1"/>
    <col min="17" max="17" width="15.7109375" customWidth="1"/>
  </cols>
  <sheetData>
    <row r="1" spans="1:17" s="1" customFormat="1" ht="12.75" x14ac:dyDescent="0.2">
      <c r="A1" s="2"/>
      <c r="B1" s="2"/>
      <c r="H1" s="108"/>
      <c r="N1" s="56" t="s">
        <v>103</v>
      </c>
      <c r="O1" s="57" t="s">
        <v>465</v>
      </c>
    </row>
    <row r="2" spans="1:17" s="1" customFormat="1" ht="12.75" x14ac:dyDescent="0.2">
      <c r="A2" s="2"/>
      <c r="B2" s="2"/>
      <c r="H2" s="108"/>
      <c r="N2" s="56" t="s">
        <v>104</v>
      </c>
      <c r="O2" s="58">
        <v>2</v>
      </c>
    </row>
    <row r="3" spans="1:17" s="1" customFormat="1" ht="12.75" x14ac:dyDescent="0.2">
      <c r="A3" s="2"/>
      <c r="B3" s="2"/>
      <c r="H3" s="108"/>
      <c r="N3" s="56" t="s">
        <v>105</v>
      </c>
      <c r="O3" s="58">
        <v>1</v>
      </c>
    </row>
    <row r="4" spans="1:17" s="1" customFormat="1" ht="12.75" x14ac:dyDescent="0.2">
      <c r="A4" s="2"/>
      <c r="B4" s="2"/>
      <c r="H4" s="108"/>
      <c r="N4" s="56" t="s">
        <v>106</v>
      </c>
      <c r="O4" s="58">
        <v>3</v>
      </c>
    </row>
    <row r="5" spans="1:17" s="1" customFormat="1" ht="12.75" x14ac:dyDescent="0.2">
      <c r="A5" s="2"/>
      <c r="B5" s="2"/>
      <c r="H5" s="108"/>
      <c r="N5" s="56" t="s">
        <v>107</v>
      </c>
      <c r="O5" s="59"/>
    </row>
    <row r="6" spans="1:17" s="1" customFormat="1" ht="9" customHeight="1" x14ac:dyDescent="0.2">
      <c r="A6" s="2"/>
      <c r="B6" s="2"/>
      <c r="H6" s="108"/>
      <c r="N6" s="56"/>
      <c r="O6" s="57"/>
    </row>
    <row r="7" spans="1:17" s="1" customFormat="1" ht="12.75" x14ac:dyDescent="0.2">
      <c r="A7" s="2"/>
      <c r="B7" s="2"/>
      <c r="H7" s="108"/>
      <c r="N7" s="56" t="s">
        <v>108</v>
      </c>
      <c r="O7" s="525">
        <v>41771</v>
      </c>
    </row>
    <row r="8" spans="1:17" s="1" customFormat="1" ht="9" customHeight="1" x14ac:dyDescent="0.2">
      <c r="A8" s="2"/>
      <c r="B8" s="2"/>
      <c r="H8" s="108"/>
    </row>
    <row r="9" spans="1:17" ht="15.75" x14ac:dyDescent="0.25">
      <c r="A9" s="1092" t="s">
        <v>187</v>
      </c>
      <c r="B9" s="1092"/>
      <c r="C9" s="1092"/>
      <c r="D9" s="1092"/>
      <c r="E9" s="1092"/>
      <c r="F9" s="1092"/>
      <c r="G9" s="1092"/>
      <c r="H9" s="1092"/>
      <c r="I9" s="1092"/>
      <c r="J9" s="1092"/>
      <c r="K9" s="1092"/>
      <c r="L9" s="1092"/>
      <c r="M9" s="1092"/>
      <c r="N9" s="1092"/>
      <c r="O9" s="1092"/>
      <c r="P9" s="1092"/>
      <c r="Q9" s="1092"/>
    </row>
    <row r="10" spans="1:17" ht="15.75" x14ac:dyDescent="0.25">
      <c r="A10" s="1092" t="s">
        <v>188</v>
      </c>
      <c r="B10" s="1092"/>
      <c r="C10" s="1092"/>
      <c r="D10" s="1092"/>
      <c r="E10" s="1092"/>
      <c r="F10" s="1092"/>
      <c r="G10" s="1092"/>
      <c r="H10" s="1092"/>
      <c r="I10" s="1092"/>
      <c r="J10" s="1092"/>
      <c r="K10" s="1092"/>
      <c r="L10" s="1092"/>
      <c r="M10" s="1092"/>
      <c r="N10" s="1092"/>
      <c r="O10" s="1092"/>
      <c r="P10" s="1092"/>
      <c r="Q10" s="1092"/>
    </row>
    <row r="11" spans="1:17" ht="16.5" thickBot="1" x14ac:dyDescent="0.3">
      <c r="A11" s="1101">
        <v>42369</v>
      </c>
      <c r="B11" s="1101"/>
      <c r="C11" s="1101"/>
      <c r="D11" s="1101"/>
      <c r="E11" s="1101"/>
      <c r="F11" s="1101"/>
      <c r="G11" s="1101"/>
      <c r="H11" s="1101"/>
      <c r="I11" s="1101"/>
      <c r="J11" s="1101"/>
      <c r="K11" s="1101"/>
      <c r="L11" s="1101"/>
      <c r="M11" s="1101"/>
      <c r="N11" s="1101"/>
      <c r="O11" s="1101"/>
      <c r="P11" s="1101"/>
      <c r="Q11" s="1101"/>
    </row>
    <row r="12" spans="1:17" ht="18" x14ac:dyDescent="0.25">
      <c r="A12" s="146"/>
      <c r="B12" s="147"/>
      <c r="C12" s="1093" t="s">
        <v>189</v>
      </c>
      <c r="D12" s="1094"/>
      <c r="E12" s="1094"/>
      <c r="F12" s="1094"/>
      <c r="G12" s="1094"/>
      <c r="H12" s="1095"/>
      <c r="I12" s="201"/>
      <c r="J12" s="1093" t="s">
        <v>190</v>
      </c>
      <c r="K12" s="1094"/>
      <c r="L12" s="1094"/>
      <c r="M12" s="1094"/>
      <c r="N12" s="1094"/>
      <c r="O12" s="1095"/>
      <c r="P12" s="149"/>
      <c r="Q12" s="1099" t="s">
        <v>191</v>
      </c>
    </row>
    <row r="13" spans="1:17" ht="18.75" thickBot="1" x14ac:dyDescent="0.3">
      <c r="A13" s="148"/>
      <c r="B13" s="148"/>
      <c r="C13" s="1096"/>
      <c r="D13" s="1097"/>
      <c r="E13" s="1097"/>
      <c r="F13" s="1097"/>
      <c r="G13" s="1097"/>
      <c r="H13" s="1098"/>
      <c r="I13" s="202"/>
      <c r="J13" s="1096"/>
      <c r="K13" s="1097"/>
      <c r="L13" s="1097"/>
      <c r="M13" s="1097"/>
      <c r="N13" s="1097"/>
      <c r="O13" s="1098"/>
      <c r="P13" s="149"/>
      <c r="Q13" s="1100"/>
    </row>
    <row r="14" spans="1:17" x14ac:dyDescent="0.25">
      <c r="A14" s="151"/>
      <c r="B14" s="152"/>
      <c r="C14" s="153" t="s">
        <v>192</v>
      </c>
      <c r="D14" s="153"/>
      <c r="E14" s="151"/>
      <c r="F14" s="153" t="s">
        <v>192</v>
      </c>
      <c r="G14" s="153"/>
      <c r="H14" s="153" t="s">
        <v>193</v>
      </c>
      <c r="I14" s="194" t="s">
        <v>232</v>
      </c>
      <c r="J14" s="153" t="s">
        <v>194</v>
      </c>
      <c r="K14" s="153"/>
      <c r="L14" s="151"/>
      <c r="M14" s="153" t="s">
        <v>194</v>
      </c>
      <c r="N14" s="153"/>
      <c r="O14" s="153" t="s">
        <v>193</v>
      </c>
      <c r="P14" s="155"/>
      <c r="Q14" s="151"/>
    </row>
    <row r="15" spans="1:17" x14ac:dyDescent="0.25">
      <c r="A15" s="156" t="s">
        <v>195</v>
      </c>
      <c r="B15" s="157"/>
      <c r="C15" s="156" t="s">
        <v>196</v>
      </c>
      <c r="D15" s="156"/>
      <c r="E15" s="156"/>
      <c r="F15" s="156" t="s">
        <v>197</v>
      </c>
      <c r="G15" s="156"/>
      <c r="H15" s="156" t="s">
        <v>192</v>
      </c>
      <c r="I15" s="203" t="s">
        <v>233</v>
      </c>
      <c r="J15" s="156" t="s">
        <v>196</v>
      </c>
      <c r="K15" s="156"/>
      <c r="L15" s="156"/>
      <c r="M15" s="156" t="s">
        <v>198</v>
      </c>
      <c r="N15" s="156"/>
      <c r="O15" s="156" t="s">
        <v>194</v>
      </c>
      <c r="P15" s="155"/>
      <c r="Q15" s="156"/>
    </row>
    <row r="16" spans="1:17" ht="15.75" thickBot="1" x14ac:dyDescent="0.3">
      <c r="A16" s="158" t="s">
        <v>199</v>
      </c>
      <c r="B16" s="159" t="s">
        <v>200</v>
      </c>
      <c r="C16" s="158" t="s">
        <v>201</v>
      </c>
      <c r="D16" s="158" t="s">
        <v>202</v>
      </c>
      <c r="E16" s="158" t="s">
        <v>203</v>
      </c>
      <c r="F16" s="158" t="s">
        <v>204</v>
      </c>
      <c r="G16" s="158" t="s">
        <v>205</v>
      </c>
      <c r="H16" s="158" t="s">
        <v>206</v>
      </c>
      <c r="I16" s="196"/>
      <c r="J16" s="158" t="s">
        <v>201</v>
      </c>
      <c r="K16" s="158" t="s">
        <v>202</v>
      </c>
      <c r="L16" s="158" t="s">
        <v>203</v>
      </c>
      <c r="M16" s="158" t="s">
        <v>204</v>
      </c>
      <c r="N16" s="158" t="s">
        <v>205</v>
      </c>
      <c r="O16" s="158" t="s">
        <v>206</v>
      </c>
      <c r="P16" s="155"/>
      <c r="Q16" s="160"/>
    </row>
    <row r="17" spans="1:18" x14ac:dyDescent="0.25">
      <c r="A17" s="151"/>
      <c r="B17" s="161"/>
      <c r="C17" s="162"/>
      <c r="D17" s="152"/>
      <c r="E17" s="152"/>
      <c r="F17" s="152"/>
      <c r="G17" s="152"/>
      <c r="H17" s="151"/>
      <c r="I17" s="204"/>
      <c r="J17" s="162"/>
      <c r="K17" s="152"/>
      <c r="L17" s="152"/>
      <c r="M17" s="152"/>
      <c r="N17" s="152"/>
      <c r="O17" s="151"/>
      <c r="P17" s="157"/>
      <c r="Q17" s="160"/>
    </row>
    <row r="18" spans="1:18" x14ac:dyDescent="0.25">
      <c r="A18" s="163">
        <v>1611</v>
      </c>
      <c r="B18" s="61" t="s">
        <v>65</v>
      </c>
      <c r="C18" s="164">
        <v>1309837.9300000002</v>
      </c>
      <c r="D18" s="166">
        <v>96554.77</v>
      </c>
      <c r="E18" s="166"/>
      <c r="F18" s="165">
        <v>1406392.7000000002</v>
      </c>
      <c r="G18" s="166"/>
      <c r="H18" s="167">
        <v>1406392.7000000002</v>
      </c>
      <c r="I18" s="205">
        <v>5</v>
      </c>
      <c r="J18" s="164">
        <v>-832328.39900000021</v>
      </c>
      <c r="K18" s="166">
        <v>-167676.41500000004</v>
      </c>
      <c r="L18" s="166"/>
      <c r="M18" s="165">
        <v>-1000004.8140000002</v>
      </c>
      <c r="N18" s="165"/>
      <c r="O18" s="167">
        <v>-1000004.8140000002</v>
      </c>
      <c r="P18" s="165"/>
      <c r="Q18" s="169">
        <v>406387.88599999994</v>
      </c>
      <c r="R18" s="206"/>
    </row>
    <row r="19" spans="1:18" x14ac:dyDescent="0.25">
      <c r="A19" s="163" t="s">
        <v>234</v>
      </c>
      <c r="B19" s="61" t="s">
        <v>65</v>
      </c>
      <c r="C19" s="164">
        <v>1457856.42</v>
      </c>
      <c r="D19" s="166">
        <v>0</v>
      </c>
      <c r="E19" s="166"/>
      <c r="F19" s="165">
        <v>1457856.42</v>
      </c>
      <c r="G19" s="166">
        <v>3204065.42735</v>
      </c>
      <c r="H19" s="167">
        <v>4661921.8473499995</v>
      </c>
      <c r="I19" s="205">
        <v>10</v>
      </c>
      <c r="J19" s="164">
        <v>-379727.42</v>
      </c>
      <c r="K19" s="166">
        <v>-147152</v>
      </c>
      <c r="L19" s="166"/>
      <c r="M19" s="165">
        <v>-526879.41999999993</v>
      </c>
      <c r="N19" s="165">
        <v>-2026042.67765</v>
      </c>
      <c r="O19" s="167">
        <v>-2552922.0976499999</v>
      </c>
      <c r="P19" s="165"/>
      <c r="Q19" s="169">
        <v>2108999.7496999996</v>
      </c>
      <c r="R19" s="206"/>
    </row>
    <row r="20" spans="1:18" x14ac:dyDescent="0.25">
      <c r="A20" s="163">
        <v>1612</v>
      </c>
      <c r="B20" s="61" t="s">
        <v>207</v>
      </c>
      <c r="C20" s="164">
        <v>20537568.739999998</v>
      </c>
      <c r="D20" s="166">
        <v>153485.70000000001</v>
      </c>
      <c r="E20" s="166"/>
      <c r="F20" s="165">
        <v>20691054.439999998</v>
      </c>
      <c r="G20" s="166"/>
      <c r="H20" s="167">
        <v>20691054.439999998</v>
      </c>
      <c r="I20" s="205">
        <v>40</v>
      </c>
      <c r="J20" s="164">
        <v>-3545943.2164999996</v>
      </c>
      <c r="K20" s="166">
        <v>-525270.74424999999</v>
      </c>
      <c r="L20" s="166"/>
      <c r="M20" s="165">
        <v>-4071213.9607499996</v>
      </c>
      <c r="N20" s="165"/>
      <c r="O20" s="167">
        <v>-4071213.9607499996</v>
      </c>
      <c r="P20" s="165"/>
      <c r="Q20" s="169">
        <v>16619840.479249999</v>
      </c>
      <c r="R20" s="206"/>
    </row>
    <row r="21" spans="1:18" x14ac:dyDescent="0.25">
      <c r="A21" s="163">
        <v>1805</v>
      </c>
      <c r="B21" s="170" t="s">
        <v>208</v>
      </c>
      <c r="C21" s="164">
        <v>568413.47000000009</v>
      </c>
      <c r="D21" s="166">
        <v>0</v>
      </c>
      <c r="E21" s="166"/>
      <c r="F21" s="165">
        <v>568413.47000000009</v>
      </c>
      <c r="G21" s="166"/>
      <c r="H21" s="167">
        <v>568413.47000000009</v>
      </c>
      <c r="I21" s="205">
        <v>0</v>
      </c>
      <c r="J21" s="164">
        <v>0</v>
      </c>
      <c r="K21" s="166">
        <v>0</v>
      </c>
      <c r="L21" s="166"/>
      <c r="M21" s="165">
        <v>0</v>
      </c>
      <c r="N21" s="165"/>
      <c r="O21" s="167">
        <v>0</v>
      </c>
      <c r="P21" s="172"/>
      <c r="Q21" s="169">
        <v>568413.47000000009</v>
      </c>
      <c r="R21" s="206"/>
    </row>
    <row r="22" spans="1:18" x14ac:dyDescent="0.25">
      <c r="A22" s="163">
        <v>1808</v>
      </c>
      <c r="B22" s="173" t="s">
        <v>209</v>
      </c>
      <c r="C22" s="164">
        <v>1427739.2199999997</v>
      </c>
      <c r="D22" s="166">
        <v>0</v>
      </c>
      <c r="E22" s="166"/>
      <c r="F22" s="165">
        <v>1427739.2199999997</v>
      </c>
      <c r="G22" s="166"/>
      <c r="H22" s="167">
        <v>1427739.2199999997</v>
      </c>
      <c r="I22" s="205">
        <v>50</v>
      </c>
      <c r="J22" s="164">
        <v>-353958.19999999972</v>
      </c>
      <c r="K22" s="166">
        <v>-26937</v>
      </c>
      <c r="L22" s="166"/>
      <c r="M22" s="165">
        <v>-380895.19999999972</v>
      </c>
      <c r="N22" s="165"/>
      <c r="O22" s="167">
        <v>-380895.19999999972</v>
      </c>
      <c r="P22" s="172"/>
      <c r="Q22" s="169">
        <v>1046844.02</v>
      </c>
      <c r="R22" s="206"/>
    </row>
    <row r="23" spans="1:18" x14ac:dyDescent="0.25">
      <c r="A23" s="163" t="s">
        <v>235</v>
      </c>
      <c r="B23" s="173" t="s">
        <v>209</v>
      </c>
      <c r="C23" s="164">
        <v>229907.98</v>
      </c>
      <c r="D23" s="166">
        <v>23855.33</v>
      </c>
      <c r="E23" s="166"/>
      <c r="F23" s="165">
        <v>253763.31</v>
      </c>
      <c r="G23" s="166"/>
      <c r="H23" s="167">
        <v>253763.31</v>
      </c>
      <c r="I23" s="205">
        <v>25</v>
      </c>
      <c r="J23" s="164">
        <v>-123765.98</v>
      </c>
      <c r="K23" s="166">
        <v>-10944.106599999999</v>
      </c>
      <c r="L23" s="166"/>
      <c r="M23" s="165">
        <v>-134710.08659999998</v>
      </c>
      <c r="N23" s="165"/>
      <c r="O23" s="167">
        <v>-134710.08659999998</v>
      </c>
      <c r="P23" s="172"/>
      <c r="Q23" s="169">
        <v>119053.22340000002</v>
      </c>
      <c r="R23" s="206"/>
    </row>
    <row r="24" spans="1:18" x14ac:dyDescent="0.25">
      <c r="A24" s="163">
        <v>1820</v>
      </c>
      <c r="B24" s="173" t="s">
        <v>210</v>
      </c>
      <c r="C24" s="164">
        <v>10327972.100000001</v>
      </c>
      <c r="D24" s="166">
        <v>996819.54</v>
      </c>
      <c r="E24" s="166"/>
      <c r="F24" s="165">
        <v>11324791.640000001</v>
      </c>
      <c r="G24" s="166"/>
      <c r="H24" s="167">
        <v>11324791.640000001</v>
      </c>
      <c r="I24" s="205">
        <v>50</v>
      </c>
      <c r="J24" s="164">
        <v>-4523285.5166999996</v>
      </c>
      <c r="K24" s="166">
        <v>-154120.44879999998</v>
      </c>
      <c r="L24" s="166"/>
      <c r="M24" s="165">
        <v>-4677405.9654999999</v>
      </c>
      <c r="N24" s="165"/>
      <c r="O24" s="167">
        <v>-4677405.9654999999</v>
      </c>
      <c r="P24" s="172"/>
      <c r="Q24" s="169">
        <v>6647385.6745000007</v>
      </c>
      <c r="R24" s="206"/>
    </row>
    <row r="25" spans="1:18" x14ac:dyDescent="0.25">
      <c r="A25" s="163" t="s">
        <v>236</v>
      </c>
      <c r="B25" s="173" t="s">
        <v>210</v>
      </c>
      <c r="C25" s="164">
        <v>1529890.7</v>
      </c>
      <c r="D25" s="166">
        <v>163000</v>
      </c>
      <c r="E25" s="166"/>
      <c r="F25" s="165">
        <v>1692890.7</v>
      </c>
      <c r="G25" s="166"/>
      <c r="H25" s="167">
        <v>1692890.7</v>
      </c>
      <c r="I25" s="205">
        <v>40</v>
      </c>
      <c r="J25" s="164">
        <v>-505808.84137499996</v>
      </c>
      <c r="K25" s="166">
        <v>-35750.00275</v>
      </c>
      <c r="L25" s="166"/>
      <c r="M25" s="165">
        <v>-541558.84412499995</v>
      </c>
      <c r="N25" s="165"/>
      <c r="O25" s="167">
        <v>-541558.84412499995</v>
      </c>
      <c r="P25" s="172"/>
      <c r="Q25" s="169">
        <v>1151331.8558749999</v>
      </c>
      <c r="R25" s="206"/>
    </row>
    <row r="26" spans="1:18" x14ac:dyDescent="0.25">
      <c r="A26" s="163">
        <v>1830</v>
      </c>
      <c r="B26" s="173" t="s">
        <v>211</v>
      </c>
      <c r="C26" s="164">
        <v>56137094.07</v>
      </c>
      <c r="D26" s="166">
        <v>3194717.71</v>
      </c>
      <c r="E26" s="166"/>
      <c r="F26" s="165">
        <v>59331811.780000001</v>
      </c>
      <c r="G26" s="166"/>
      <c r="H26" s="167">
        <v>59331811.780000001</v>
      </c>
      <c r="I26" s="205">
        <v>45</v>
      </c>
      <c r="J26" s="164">
        <v>-22612050.137777783</v>
      </c>
      <c r="K26" s="166">
        <v>-923499.83900000004</v>
      </c>
      <c r="L26" s="166"/>
      <c r="M26" s="165">
        <v>-23535549.976777785</v>
      </c>
      <c r="N26" s="165"/>
      <c r="O26" s="167">
        <v>-23535549.976777785</v>
      </c>
      <c r="P26" s="172"/>
      <c r="Q26" s="169">
        <v>35796261.803222217</v>
      </c>
      <c r="R26" s="206"/>
    </row>
    <row r="27" spans="1:18" x14ac:dyDescent="0.25">
      <c r="A27" s="163">
        <v>1835</v>
      </c>
      <c r="B27" s="173" t="s">
        <v>212</v>
      </c>
      <c r="C27" s="164">
        <v>26894662.969999995</v>
      </c>
      <c r="D27" s="166">
        <v>3214544.0300000003</v>
      </c>
      <c r="E27" s="166"/>
      <c r="F27" s="165">
        <v>30109206.999999996</v>
      </c>
      <c r="G27" s="166"/>
      <c r="H27" s="167">
        <v>30109206.999999996</v>
      </c>
      <c r="I27" s="205">
        <v>45</v>
      </c>
      <c r="J27" s="164">
        <v>-10328718.675888889</v>
      </c>
      <c r="K27" s="166">
        <v>-464921.44766666665</v>
      </c>
      <c r="L27" s="166"/>
      <c r="M27" s="165">
        <v>-10793640.123555556</v>
      </c>
      <c r="N27" s="165"/>
      <c r="O27" s="167">
        <v>-10793640.123555556</v>
      </c>
      <c r="P27" s="174"/>
      <c r="Q27" s="169">
        <v>19315566.87644444</v>
      </c>
      <c r="R27" s="206"/>
    </row>
    <row r="28" spans="1:18" x14ac:dyDescent="0.25">
      <c r="A28" s="163">
        <v>1845</v>
      </c>
      <c r="B28" s="173" t="s">
        <v>213</v>
      </c>
      <c r="C28" s="164">
        <v>1416430.18</v>
      </c>
      <c r="D28" s="166">
        <v>0</v>
      </c>
      <c r="E28" s="166"/>
      <c r="F28" s="165">
        <v>1416430.18</v>
      </c>
      <c r="G28" s="166"/>
      <c r="H28" s="167">
        <v>1416430.18</v>
      </c>
      <c r="I28" s="205">
        <v>40</v>
      </c>
      <c r="J28" s="164">
        <v>-381281.16000000003</v>
      </c>
      <c r="K28" s="166">
        <v>-30457</v>
      </c>
      <c r="L28" s="166"/>
      <c r="M28" s="165">
        <v>-411738.16000000003</v>
      </c>
      <c r="N28" s="165"/>
      <c r="O28" s="167">
        <v>-411738.16000000003</v>
      </c>
      <c r="P28" s="174"/>
      <c r="Q28" s="169">
        <v>1004692.0199999999</v>
      </c>
      <c r="R28" s="206"/>
    </row>
    <row r="29" spans="1:18" x14ac:dyDescent="0.25">
      <c r="A29" s="163">
        <v>1850</v>
      </c>
      <c r="B29" s="173" t="s">
        <v>214</v>
      </c>
      <c r="C29" s="164">
        <v>11789681.629999999</v>
      </c>
      <c r="D29" s="166">
        <v>262646.76</v>
      </c>
      <c r="E29" s="166"/>
      <c r="F29" s="165">
        <v>12052328.389999999</v>
      </c>
      <c r="G29" s="166"/>
      <c r="H29" s="167">
        <v>12052328.389999999</v>
      </c>
      <c r="I29" s="205">
        <v>40</v>
      </c>
      <c r="J29" s="164">
        <v>-6251344.9941250002</v>
      </c>
      <c r="K29" s="166">
        <v>-182289.59275000001</v>
      </c>
      <c r="L29" s="166"/>
      <c r="M29" s="165">
        <v>-6433634.586875</v>
      </c>
      <c r="N29" s="165"/>
      <c r="O29" s="167">
        <v>-6433634.586875</v>
      </c>
      <c r="P29" s="174"/>
      <c r="Q29" s="169">
        <v>5618693.8031249987</v>
      </c>
      <c r="R29" s="206"/>
    </row>
    <row r="30" spans="1:18" x14ac:dyDescent="0.25">
      <c r="A30" s="163">
        <v>1855</v>
      </c>
      <c r="B30" s="170" t="s">
        <v>215</v>
      </c>
      <c r="C30" s="164">
        <v>3361905.9</v>
      </c>
      <c r="D30" s="166">
        <v>0</v>
      </c>
      <c r="E30" s="166"/>
      <c r="F30" s="165">
        <v>3361905.9</v>
      </c>
      <c r="G30" s="166"/>
      <c r="H30" s="167">
        <v>3361905.9</v>
      </c>
      <c r="I30" s="205">
        <v>40</v>
      </c>
      <c r="J30" s="164">
        <v>-2174039.94</v>
      </c>
      <c r="K30" s="166">
        <v>-41003</v>
      </c>
      <c r="L30" s="166"/>
      <c r="M30" s="165">
        <v>-2215042.94</v>
      </c>
      <c r="N30" s="165"/>
      <c r="O30" s="167">
        <v>-2215042.94</v>
      </c>
      <c r="P30" s="174"/>
      <c r="Q30" s="169">
        <v>1146862.96</v>
      </c>
      <c r="R30" s="206"/>
    </row>
    <row r="31" spans="1:18" x14ac:dyDescent="0.25">
      <c r="A31" s="163">
        <v>1860</v>
      </c>
      <c r="B31" s="173" t="s">
        <v>216</v>
      </c>
      <c r="C31" s="164">
        <v>2022669.7199999997</v>
      </c>
      <c r="D31" s="166">
        <v>0</v>
      </c>
      <c r="E31" s="199">
        <v>-890528.93</v>
      </c>
      <c r="F31" s="165">
        <v>1132140.7899999996</v>
      </c>
      <c r="G31" s="166"/>
      <c r="H31" s="167">
        <v>1132140.7899999996</v>
      </c>
      <c r="I31" s="205">
        <v>25</v>
      </c>
      <c r="J31" s="164">
        <v>-1444450.7400000002</v>
      </c>
      <c r="K31" s="166">
        <v>-21464</v>
      </c>
      <c r="L31" s="166">
        <v>652221.06999999995</v>
      </c>
      <c r="M31" s="165">
        <v>-813693.67000000027</v>
      </c>
      <c r="N31" s="165"/>
      <c r="O31" s="167">
        <v>-813693.67000000027</v>
      </c>
      <c r="P31" s="174"/>
      <c r="Q31" s="169">
        <v>318447.1199999993</v>
      </c>
      <c r="R31" s="206"/>
    </row>
    <row r="32" spans="1:18" x14ac:dyDescent="0.25">
      <c r="A32" s="163" t="s">
        <v>237</v>
      </c>
      <c r="B32" s="173" t="s">
        <v>216</v>
      </c>
      <c r="C32" s="164">
        <v>3559922.09</v>
      </c>
      <c r="D32" s="166">
        <v>15937.5</v>
      </c>
      <c r="E32" s="199"/>
      <c r="F32" s="165">
        <v>3575859.59</v>
      </c>
      <c r="G32" s="166"/>
      <c r="H32" s="167">
        <v>3575859.59</v>
      </c>
      <c r="I32" s="205">
        <v>15</v>
      </c>
      <c r="J32" s="164">
        <v>-1091209.3733333333</v>
      </c>
      <c r="K32" s="166">
        <v>-238002.81666666668</v>
      </c>
      <c r="L32" s="166"/>
      <c r="M32" s="165">
        <v>-1329212.19</v>
      </c>
      <c r="N32" s="165"/>
      <c r="O32" s="167">
        <v>-1329212.19</v>
      </c>
      <c r="P32" s="174"/>
      <c r="Q32" s="169">
        <v>2246647.4</v>
      </c>
      <c r="R32" s="206"/>
    </row>
    <row r="33" spans="1:18" x14ac:dyDescent="0.25">
      <c r="A33" s="163" t="s">
        <v>238</v>
      </c>
      <c r="B33" s="173" t="s">
        <v>216</v>
      </c>
      <c r="C33" s="164">
        <v>236260.47</v>
      </c>
      <c r="D33" s="166">
        <v>15937.5</v>
      </c>
      <c r="E33" s="199"/>
      <c r="F33" s="165">
        <v>252197.97</v>
      </c>
      <c r="G33" s="166"/>
      <c r="H33" s="167">
        <v>252197.97</v>
      </c>
      <c r="I33" s="205">
        <v>30</v>
      </c>
      <c r="J33" s="164">
        <v>-70957.861666666664</v>
      </c>
      <c r="K33" s="166">
        <v>-6907.4083333333328</v>
      </c>
      <c r="L33" s="166"/>
      <c r="M33" s="165">
        <v>-77865.26999999999</v>
      </c>
      <c r="N33" s="165"/>
      <c r="O33" s="167">
        <v>-77865.26999999999</v>
      </c>
      <c r="P33" s="174"/>
      <c r="Q33" s="169">
        <v>174332.7</v>
      </c>
      <c r="R33" s="206"/>
    </row>
    <row r="34" spans="1:18" x14ac:dyDescent="0.25">
      <c r="A34" s="163">
        <v>1865</v>
      </c>
      <c r="B34" s="173" t="s">
        <v>239</v>
      </c>
      <c r="C34" s="164">
        <v>194063</v>
      </c>
      <c r="D34" s="166">
        <v>0</v>
      </c>
      <c r="E34" s="166"/>
      <c r="F34" s="165">
        <v>194063</v>
      </c>
      <c r="G34" s="166"/>
      <c r="H34" s="167">
        <v>194063</v>
      </c>
      <c r="I34" s="205">
        <v>10</v>
      </c>
      <c r="J34" s="164">
        <v>-97427</v>
      </c>
      <c r="K34" s="166">
        <v>-19406</v>
      </c>
      <c r="L34" s="166"/>
      <c r="M34" s="165">
        <v>-116833</v>
      </c>
      <c r="N34" s="165"/>
      <c r="O34" s="167">
        <v>-116833</v>
      </c>
      <c r="P34" s="174"/>
      <c r="Q34" s="169">
        <v>77230</v>
      </c>
      <c r="R34" s="206"/>
    </row>
    <row r="35" spans="1:18" x14ac:dyDescent="0.25">
      <c r="A35" s="163">
        <v>1875</v>
      </c>
      <c r="B35" s="173" t="s">
        <v>217</v>
      </c>
      <c r="C35" s="164">
        <v>16522.64</v>
      </c>
      <c r="D35" s="166">
        <v>0</v>
      </c>
      <c r="E35" s="166"/>
      <c r="F35" s="165">
        <v>16522.64</v>
      </c>
      <c r="G35" s="166"/>
      <c r="H35" s="167">
        <v>16522.64</v>
      </c>
      <c r="I35" s="205">
        <v>20</v>
      </c>
      <c r="J35" s="164">
        <v>-16522.64</v>
      </c>
      <c r="K35" s="166">
        <v>0</v>
      </c>
      <c r="L35" s="166"/>
      <c r="M35" s="165">
        <v>-16522.64</v>
      </c>
      <c r="N35" s="165"/>
      <c r="O35" s="167">
        <v>-16522.64</v>
      </c>
      <c r="P35" s="174"/>
      <c r="Q35" s="169">
        <v>0</v>
      </c>
      <c r="R35" s="206"/>
    </row>
    <row r="36" spans="1:18" x14ac:dyDescent="0.25">
      <c r="A36" s="163">
        <v>1910</v>
      </c>
      <c r="B36" s="170" t="s">
        <v>240</v>
      </c>
      <c r="C36" s="164">
        <v>45398.25</v>
      </c>
      <c r="D36" s="166">
        <v>3407.9</v>
      </c>
      <c r="E36" s="166"/>
      <c r="F36" s="165">
        <v>48806.15</v>
      </c>
      <c r="G36" s="197"/>
      <c r="H36" s="167">
        <v>48806.15</v>
      </c>
      <c r="I36" s="205">
        <v>4</v>
      </c>
      <c r="J36" s="164">
        <v>-43648.25</v>
      </c>
      <c r="K36" s="166">
        <v>-925.98749999999995</v>
      </c>
      <c r="L36" s="166"/>
      <c r="M36" s="165">
        <v>-44574.237500000003</v>
      </c>
      <c r="N36" s="166"/>
      <c r="O36" s="167">
        <v>-44574.237500000003</v>
      </c>
      <c r="P36" s="174"/>
      <c r="Q36" s="169">
        <v>4231.9124999999985</v>
      </c>
      <c r="R36" s="206"/>
    </row>
    <row r="37" spans="1:18" x14ac:dyDescent="0.25">
      <c r="A37" s="163">
        <v>1915</v>
      </c>
      <c r="B37" s="173" t="s">
        <v>219</v>
      </c>
      <c r="C37" s="164">
        <v>1437049.4799999995</v>
      </c>
      <c r="D37" s="166">
        <v>10691.04</v>
      </c>
      <c r="E37" s="166"/>
      <c r="F37" s="165">
        <v>1447740.5199999996</v>
      </c>
      <c r="G37" s="197"/>
      <c r="H37" s="167">
        <v>1447740.5199999996</v>
      </c>
      <c r="I37" s="205">
        <v>10</v>
      </c>
      <c r="J37" s="164">
        <v>-1290573.5099999998</v>
      </c>
      <c r="K37" s="166">
        <v>-47243.552000000003</v>
      </c>
      <c r="L37" s="166"/>
      <c r="M37" s="165">
        <v>-1337817.0619999997</v>
      </c>
      <c r="N37" s="166"/>
      <c r="O37" s="167">
        <v>-1337817.0619999997</v>
      </c>
      <c r="P37" s="174"/>
      <c r="Q37" s="169">
        <v>109923.45799999987</v>
      </c>
      <c r="R37" s="206"/>
    </row>
    <row r="38" spans="1:18" x14ac:dyDescent="0.25">
      <c r="A38" s="163">
        <v>1920</v>
      </c>
      <c r="B38" s="173" t="s">
        <v>220</v>
      </c>
      <c r="C38" s="164">
        <v>1080425.8600000003</v>
      </c>
      <c r="D38" s="166">
        <v>169757.56</v>
      </c>
      <c r="E38" s="166"/>
      <c r="F38" s="165">
        <v>1250183.4200000004</v>
      </c>
      <c r="G38" s="197">
        <v>1397310.3662</v>
      </c>
      <c r="H38" s="167">
        <v>2647493.7862000004</v>
      </c>
      <c r="I38" s="205">
        <v>5</v>
      </c>
      <c r="J38" s="164">
        <v>-657691.15299999993</v>
      </c>
      <c r="K38" s="166">
        <v>-158339.122</v>
      </c>
      <c r="L38" s="166"/>
      <c r="M38" s="165">
        <v>-816030.27499999991</v>
      </c>
      <c r="N38" s="166">
        <v>-1073867.1761</v>
      </c>
      <c r="O38" s="167">
        <v>-1889897.4510999999</v>
      </c>
      <c r="P38" s="174"/>
      <c r="Q38" s="169">
        <v>757596.33510000049</v>
      </c>
      <c r="R38" s="206"/>
    </row>
    <row r="39" spans="1:18" x14ac:dyDescent="0.25">
      <c r="A39" s="163">
        <v>1930</v>
      </c>
      <c r="B39" s="173" t="s">
        <v>221</v>
      </c>
      <c r="C39" s="164">
        <v>1410279.6100000003</v>
      </c>
      <c r="D39" s="166">
        <v>150541.76000000001</v>
      </c>
      <c r="E39" s="166"/>
      <c r="F39" s="165">
        <v>1560821.3700000003</v>
      </c>
      <c r="G39" s="197"/>
      <c r="H39" s="167">
        <v>1560821.3700000003</v>
      </c>
      <c r="I39" s="205">
        <v>5</v>
      </c>
      <c r="J39" s="164">
        <v>-1012659.6199999999</v>
      </c>
      <c r="K39" s="166">
        <v>-137027.17600000001</v>
      </c>
      <c r="L39" s="166"/>
      <c r="M39" s="165">
        <v>-1149686.7959999999</v>
      </c>
      <c r="N39" s="166"/>
      <c r="O39" s="167">
        <v>-1149686.7959999999</v>
      </c>
      <c r="P39" s="174"/>
      <c r="Q39" s="169">
        <v>411134.57400000049</v>
      </c>
      <c r="R39" s="206"/>
    </row>
    <row r="40" spans="1:18" x14ac:dyDescent="0.25">
      <c r="A40" s="163" t="s">
        <v>241</v>
      </c>
      <c r="B40" s="173" t="s">
        <v>221</v>
      </c>
      <c r="C40" s="164">
        <v>3584263.62</v>
      </c>
      <c r="D40" s="166">
        <v>400000</v>
      </c>
      <c r="E40" s="166"/>
      <c r="F40" s="165">
        <v>3984263.62</v>
      </c>
      <c r="G40" s="197"/>
      <c r="H40" s="167">
        <v>3984263.62</v>
      </c>
      <c r="I40" s="205">
        <v>10</v>
      </c>
      <c r="J40" s="164">
        <v>-2698988.12</v>
      </c>
      <c r="K40" s="166">
        <v>-136589</v>
      </c>
      <c r="L40" s="166"/>
      <c r="M40" s="165">
        <v>-2835577.12</v>
      </c>
      <c r="N40" s="166"/>
      <c r="O40" s="167">
        <v>-2835577.12</v>
      </c>
      <c r="P40" s="174"/>
      <c r="Q40" s="169">
        <v>1148686.5</v>
      </c>
      <c r="R40" s="206"/>
    </row>
    <row r="41" spans="1:18" x14ac:dyDescent="0.25">
      <c r="A41" s="163">
        <v>1935</v>
      </c>
      <c r="B41" s="173" t="s">
        <v>243</v>
      </c>
      <c r="C41" s="164">
        <v>4000</v>
      </c>
      <c r="D41" s="166">
        <v>6815.81</v>
      </c>
      <c r="E41" s="166"/>
      <c r="F41" s="165">
        <v>10815.810000000001</v>
      </c>
      <c r="G41" s="197"/>
      <c r="H41" s="167">
        <v>10815.810000000001</v>
      </c>
      <c r="I41" s="205">
        <v>0</v>
      </c>
      <c r="J41" s="164">
        <v>-200</v>
      </c>
      <c r="K41" s="166">
        <v>-740.79050000000007</v>
      </c>
      <c r="L41" s="166"/>
      <c r="M41" s="165">
        <v>-940.79050000000007</v>
      </c>
      <c r="N41" s="166"/>
      <c r="O41" s="167">
        <v>-940.79050000000007</v>
      </c>
      <c r="P41" s="174"/>
      <c r="Q41" s="169">
        <v>9875.0195000000022</v>
      </c>
      <c r="R41" s="206"/>
    </row>
    <row r="42" spans="1:18" x14ac:dyDescent="0.25">
      <c r="A42" s="163">
        <v>1940</v>
      </c>
      <c r="B42" s="173" t="s">
        <v>222</v>
      </c>
      <c r="C42" s="164">
        <v>1901752.69</v>
      </c>
      <c r="D42" s="166">
        <v>97359.96</v>
      </c>
      <c r="E42" s="166"/>
      <c r="F42" s="165">
        <v>1999112.65</v>
      </c>
      <c r="G42" s="197"/>
      <c r="H42" s="167">
        <v>1999112.65</v>
      </c>
      <c r="I42" s="205">
        <v>10</v>
      </c>
      <c r="J42" s="164">
        <v>-1464153.6899999997</v>
      </c>
      <c r="K42" s="166">
        <v>-83237.998000000007</v>
      </c>
      <c r="L42" s="166"/>
      <c r="M42" s="165">
        <v>-1547391.6879999996</v>
      </c>
      <c r="N42" s="166"/>
      <c r="O42" s="167">
        <v>-1547391.6879999996</v>
      </c>
      <c r="P42" s="174"/>
      <c r="Q42" s="169">
        <v>451720.96200000029</v>
      </c>
      <c r="R42" s="206"/>
    </row>
    <row r="43" spans="1:18" x14ac:dyDescent="0.25">
      <c r="A43" s="163">
        <v>1945</v>
      </c>
      <c r="B43" s="173" t="s">
        <v>223</v>
      </c>
      <c r="C43" s="164">
        <v>208471.19999999998</v>
      </c>
      <c r="D43" s="166">
        <v>0</v>
      </c>
      <c r="E43" s="166"/>
      <c r="F43" s="165">
        <v>208471.19999999998</v>
      </c>
      <c r="G43" s="197"/>
      <c r="H43" s="167">
        <v>208471.19999999998</v>
      </c>
      <c r="I43" s="205">
        <v>10</v>
      </c>
      <c r="J43" s="164">
        <v>-121691.2</v>
      </c>
      <c r="K43" s="166">
        <v>-10828</v>
      </c>
      <c r="L43" s="166"/>
      <c r="M43" s="165">
        <v>-132519.20000000001</v>
      </c>
      <c r="N43" s="166"/>
      <c r="O43" s="167">
        <v>-132519.20000000001</v>
      </c>
      <c r="P43" s="174"/>
      <c r="Q43" s="169">
        <v>75951.999999999971</v>
      </c>
      <c r="R43" s="206"/>
    </row>
    <row r="44" spans="1:18" x14ac:dyDescent="0.25">
      <c r="A44" s="163">
        <v>1955</v>
      </c>
      <c r="B44" s="173" t="s">
        <v>224</v>
      </c>
      <c r="C44" s="164">
        <v>464625.11999999988</v>
      </c>
      <c r="D44" s="166">
        <v>0</v>
      </c>
      <c r="E44" s="166"/>
      <c r="F44" s="165">
        <v>464625.11999999988</v>
      </c>
      <c r="G44" s="197"/>
      <c r="H44" s="167">
        <v>464625.11999999988</v>
      </c>
      <c r="I44" s="205">
        <v>10</v>
      </c>
      <c r="J44" s="164">
        <v>-103730.96050000002</v>
      </c>
      <c r="K44" s="166">
        <v>-44699.281000000003</v>
      </c>
      <c r="L44" s="166"/>
      <c r="M44" s="165">
        <v>-148430.2415</v>
      </c>
      <c r="N44" s="166"/>
      <c r="O44" s="167">
        <v>-148430.2415</v>
      </c>
      <c r="P44" s="174"/>
      <c r="Q44" s="169">
        <v>316194.87849999988</v>
      </c>
      <c r="R44" s="206"/>
    </row>
    <row r="45" spans="1:18" x14ac:dyDescent="0.25">
      <c r="A45" s="163">
        <v>1960</v>
      </c>
      <c r="B45" s="173" t="s">
        <v>225</v>
      </c>
      <c r="C45" s="164">
        <v>122556.97999999992</v>
      </c>
      <c r="D45" s="166">
        <v>0</v>
      </c>
      <c r="E45" s="166"/>
      <c r="F45" s="165">
        <v>122556.97999999992</v>
      </c>
      <c r="G45" s="197"/>
      <c r="H45" s="167">
        <v>122556.97999999992</v>
      </c>
      <c r="I45" s="205">
        <v>10</v>
      </c>
      <c r="J45" s="164">
        <v>-117392.97999999992</v>
      </c>
      <c r="K45" s="166">
        <v>-1594</v>
      </c>
      <c r="L45" s="166"/>
      <c r="M45" s="165">
        <v>-118986.97999999992</v>
      </c>
      <c r="N45" s="166"/>
      <c r="O45" s="167">
        <v>-118986.97999999992</v>
      </c>
      <c r="P45" s="174"/>
      <c r="Q45" s="169">
        <v>3570</v>
      </c>
      <c r="R45" s="206"/>
    </row>
    <row r="46" spans="1:18" x14ac:dyDescent="0.25">
      <c r="A46" s="163" t="s">
        <v>242</v>
      </c>
      <c r="B46" s="173" t="s">
        <v>225</v>
      </c>
      <c r="C46" s="164">
        <v>465747.67</v>
      </c>
      <c r="D46" s="166">
        <v>0</v>
      </c>
      <c r="E46" s="166"/>
      <c r="F46" s="165">
        <v>465747.67</v>
      </c>
      <c r="G46" s="197"/>
      <c r="H46" s="167">
        <v>465747.67</v>
      </c>
      <c r="I46" s="205">
        <v>5</v>
      </c>
      <c r="J46" s="164">
        <v>-465747.67</v>
      </c>
      <c r="K46" s="166">
        <v>0</v>
      </c>
      <c r="L46" s="166"/>
      <c r="M46" s="165">
        <v>-465747.67</v>
      </c>
      <c r="N46" s="166"/>
      <c r="O46" s="167">
        <v>-465747.67</v>
      </c>
      <c r="P46" s="174"/>
      <c r="Q46" s="169">
        <v>0</v>
      </c>
      <c r="R46" s="206"/>
    </row>
    <row r="47" spans="1:18" x14ac:dyDescent="0.25">
      <c r="A47" s="163">
        <v>1980</v>
      </c>
      <c r="B47" s="173" t="s">
        <v>231</v>
      </c>
      <c r="C47" s="164">
        <v>5012.0600000000004</v>
      </c>
      <c r="D47" s="166">
        <v>0</v>
      </c>
      <c r="E47" s="166"/>
      <c r="F47" s="165">
        <v>5012.0600000000004</v>
      </c>
      <c r="G47" s="197"/>
      <c r="H47" s="167">
        <v>5012.0600000000004</v>
      </c>
      <c r="I47" s="205">
        <v>20</v>
      </c>
      <c r="J47" s="164">
        <v>-542.05999999999995</v>
      </c>
      <c r="K47" s="166">
        <v>-249</v>
      </c>
      <c r="L47" s="166"/>
      <c r="M47" s="165">
        <v>-791.06</v>
      </c>
      <c r="N47" s="166"/>
      <c r="O47" s="167">
        <v>-791.06</v>
      </c>
      <c r="P47" s="174"/>
      <c r="Q47" s="169">
        <v>4221</v>
      </c>
      <c r="R47" s="206"/>
    </row>
    <row r="48" spans="1:18" x14ac:dyDescent="0.25">
      <c r="A48" s="175">
        <v>1995</v>
      </c>
      <c r="B48" s="176" t="s">
        <v>226</v>
      </c>
      <c r="C48" s="177">
        <v>-522650.58999999997</v>
      </c>
      <c r="D48" s="179">
        <v>-100000</v>
      </c>
      <c r="E48" s="179"/>
      <c r="F48" s="178">
        <v>-622650.59</v>
      </c>
      <c r="G48" s="179"/>
      <c r="H48" s="180">
        <v>-622650.59</v>
      </c>
      <c r="I48" s="207"/>
      <c r="J48" s="177">
        <v>41139.89</v>
      </c>
      <c r="K48" s="179">
        <v>20553</v>
      </c>
      <c r="L48" s="179"/>
      <c r="M48" s="178">
        <v>61692.89</v>
      </c>
      <c r="N48" s="178"/>
      <c r="O48" s="180">
        <v>61692.89</v>
      </c>
      <c r="P48" s="172"/>
      <c r="Q48" s="182">
        <v>-560957.69999999995</v>
      </c>
      <c r="R48" s="206"/>
    </row>
    <row r="49" spans="1:18" x14ac:dyDescent="0.25">
      <c r="A49" s="183"/>
      <c r="B49" s="184" t="s">
        <v>227</v>
      </c>
      <c r="C49" s="164">
        <v>153225331.17999998</v>
      </c>
      <c r="D49" s="166">
        <v>8876072.870000001</v>
      </c>
      <c r="E49" s="166">
        <v>-890528.93</v>
      </c>
      <c r="F49" s="165">
        <v>161210875.11999997</v>
      </c>
      <c r="G49" s="166">
        <v>4601375.7935499996</v>
      </c>
      <c r="H49" s="167">
        <v>165812250.91354996</v>
      </c>
      <c r="I49" s="205"/>
      <c r="J49" s="164">
        <v>-62668699.419866659</v>
      </c>
      <c r="K49" s="200">
        <v>-3596722.7288166666</v>
      </c>
      <c r="L49" s="166">
        <v>652221.06999999995</v>
      </c>
      <c r="M49" s="165">
        <v>-65613201.078683324</v>
      </c>
      <c r="N49" s="166">
        <v>-3099909.8537499998</v>
      </c>
      <c r="O49" s="167">
        <v>-68713110.932433337</v>
      </c>
      <c r="P49" s="174"/>
      <c r="Q49" s="167">
        <v>97099139.981116638</v>
      </c>
      <c r="R49" s="206"/>
    </row>
    <row r="50" spans="1:18" x14ac:dyDescent="0.25">
      <c r="A50" s="183"/>
      <c r="B50" s="185"/>
      <c r="C50" s="164"/>
      <c r="D50" s="166"/>
      <c r="E50" s="166"/>
      <c r="F50" s="165"/>
      <c r="G50" s="165"/>
      <c r="H50" s="167"/>
      <c r="I50" s="205"/>
      <c r="J50" s="164"/>
      <c r="K50" s="166"/>
      <c r="L50" s="166"/>
      <c r="M50" s="165"/>
      <c r="N50" s="165"/>
      <c r="O50" s="167"/>
      <c r="P50" s="174"/>
      <c r="Q50" s="169"/>
      <c r="R50" s="206"/>
    </row>
    <row r="51" spans="1:18" x14ac:dyDescent="0.25">
      <c r="A51" s="175">
        <v>2055</v>
      </c>
      <c r="B51" s="176" t="s">
        <v>228</v>
      </c>
      <c r="C51" s="177">
        <v>2424995.2700000005</v>
      </c>
      <c r="D51" s="179">
        <v>0</v>
      </c>
      <c r="E51" s="166">
        <v>0</v>
      </c>
      <c r="F51" s="165">
        <v>2424995.2700000005</v>
      </c>
      <c r="G51" s="165"/>
      <c r="H51" s="180">
        <v>2424995.2700000005</v>
      </c>
      <c r="I51" s="205"/>
      <c r="J51" s="177">
        <v>0</v>
      </c>
      <c r="K51" s="179">
        <v>0</v>
      </c>
      <c r="L51" s="166">
        <v>0</v>
      </c>
      <c r="M51" s="165">
        <v>0</v>
      </c>
      <c r="N51" s="165"/>
      <c r="O51" s="180">
        <v>0</v>
      </c>
      <c r="P51" s="174"/>
      <c r="Q51" s="182">
        <v>2424995.2700000005</v>
      </c>
      <c r="R51" s="206"/>
    </row>
    <row r="52" spans="1:18" ht="15.75" thickBot="1" x14ac:dyDescent="0.3">
      <c r="A52" s="186"/>
      <c r="B52" s="187" t="s">
        <v>229</v>
      </c>
      <c r="C52" s="188">
        <v>155650326.44999999</v>
      </c>
      <c r="D52" s="190">
        <v>8876072.870000001</v>
      </c>
      <c r="E52" s="190">
        <v>-890528.93</v>
      </c>
      <c r="F52" s="190">
        <v>163635870.38999999</v>
      </c>
      <c r="G52" s="190">
        <v>4601375.7935499996</v>
      </c>
      <c r="H52" s="191">
        <v>168237246.18354997</v>
      </c>
      <c r="I52" s="208"/>
      <c r="J52" s="188">
        <v>-62668699.419866659</v>
      </c>
      <c r="K52" s="190">
        <v>-3596722.7288166666</v>
      </c>
      <c r="L52" s="190">
        <v>652221.06999999995</v>
      </c>
      <c r="M52" s="190">
        <v>-65613201.078683324</v>
      </c>
      <c r="N52" s="190">
        <v>-3099909.8537499998</v>
      </c>
      <c r="O52" s="191">
        <v>-68713110.932433337</v>
      </c>
      <c r="P52" s="174"/>
      <c r="Q52" s="192">
        <v>99524135.251116633</v>
      </c>
      <c r="R52" s="206"/>
    </row>
    <row r="53" spans="1:18" x14ac:dyDescent="0.25">
      <c r="A53" s="148"/>
      <c r="B53" s="148"/>
      <c r="C53" s="209"/>
      <c r="D53" s="209"/>
      <c r="E53" s="209"/>
      <c r="F53" s="209"/>
      <c r="G53" s="209"/>
      <c r="H53" s="209"/>
      <c r="I53" s="210"/>
      <c r="J53" s="209"/>
      <c r="K53" s="209"/>
      <c r="L53" s="209"/>
      <c r="M53" s="209"/>
      <c r="N53" s="209"/>
      <c r="O53" s="209"/>
      <c r="P53" s="209"/>
      <c r="Q53" s="209"/>
      <c r="R53" s="206"/>
    </row>
  </sheetData>
  <mergeCells count="6">
    <mergeCell ref="A9:Q9"/>
    <mergeCell ref="A10:Q10"/>
    <mergeCell ref="A11:Q11"/>
    <mergeCell ref="C12:H13"/>
    <mergeCell ref="J12:O13"/>
    <mergeCell ref="Q12:Q13"/>
  </mergeCells>
  <dataValidations count="1">
    <dataValidation allowBlank="1" showInputMessage="1" showErrorMessage="1" promptTitle="Date Format" prompt="E.g:  &quot;August 1, 2011&quot;" sqref="O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8"/>
  <sheetViews>
    <sheetView showGridLines="0" workbookViewId="0">
      <selection activeCell="O5" sqref="O5"/>
    </sheetView>
  </sheetViews>
  <sheetFormatPr defaultRowHeight="15" x14ac:dyDescent="0.25"/>
  <cols>
    <col min="1" max="1" width="10.42578125" bestFit="1" customWidth="1"/>
    <col min="2" max="2" width="26" bestFit="1" customWidth="1"/>
    <col min="3" max="3" width="15.28515625" bestFit="1" customWidth="1"/>
    <col min="4" max="8" width="15.7109375" customWidth="1"/>
    <col min="9" max="9" width="8.42578125" customWidth="1"/>
    <col min="10" max="15" width="15.7109375" customWidth="1"/>
    <col min="16" max="16" width="2.7109375" customWidth="1"/>
    <col min="17" max="17" width="15.7109375" customWidth="1"/>
  </cols>
  <sheetData>
    <row r="1" spans="1:17" s="1" customFormat="1" ht="12.75" x14ac:dyDescent="0.2">
      <c r="A1" s="2"/>
      <c r="B1" s="2"/>
      <c r="H1" s="108"/>
      <c r="N1" s="56" t="s">
        <v>103</v>
      </c>
      <c r="O1" s="57" t="s">
        <v>465</v>
      </c>
    </row>
    <row r="2" spans="1:17" s="1" customFormat="1" ht="12.75" x14ac:dyDescent="0.2">
      <c r="A2" s="2"/>
      <c r="B2" s="2"/>
      <c r="H2" s="108"/>
      <c r="N2" s="56" t="s">
        <v>104</v>
      </c>
      <c r="O2" s="58">
        <v>9</v>
      </c>
    </row>
    <row r="3" spans="1:17" s="1" customFormat="1" ht="12.75" x14ac:dyDescent="0.2">
      <c r="A3" s="2"/>
      <c r="B3" s="2"/>
      <c r="H3" s="108"/>
      <c r="N3" s="56" t="s">
        <v>105</v>
      </c>
      <c r="O3" s="58">
        <v>4</v>
      </c>
    </row>
    <row r="4" spans="1:17" s="1" customFormat="1" ht="12.75" x14ac:dyDescent="0.2">
      <c r="A4" s="2"/>
      <c r="B4" s="2"/>
      <c r="H4" s="108"/>
      <c r="N4" s="56" t="s">
        <v>106</v>
      </c>
      <c r="O4" s="58">
        <v>2</v>
      </c>
    </row>
    <row r="5" spans="1:17" s="1" customFormat="1" ht="12.75" x14ac:dyDescent="0.2">
      <c r="A5" s="2"/>
      <c r="B5" s="2"/>
      <c r="H5" s="108"/>
      <c r="N5" s="56" t="s">
        <v>107</v>
      </c>
      <c r="O5" s="59"/>
    </row>
    <row r="6" spans="1:17" s="1" customFormat="1" ht="9" customHeight="1" x14ac:dyDescent="0.2">
      <c r="A6" s="2"/>
      <c r="B6" s="2"/>
      <c r="H6" s="108"/>
      <c r="N6" s="56"/>
      <c r="O6" s="57"/>
    </row>
    <row r="7" spans="1:17" s="1" customFormat="1" ht="12.75" x14ac:dyDescent="0.2">
      <c r="A7" s="2"/>
      <c r="B7" s="2"/>
      <c r="H7" s="108"/>
      <c r="N7" s="56" t="s">
        <v>108</v>
      </c>
      <c r="O7" s="525">
        <v>41771</v>
      </c>
    </row>
    <row r="8" spans="1:17" s="1" customFormat="1" ht="9" customHeight="1" x14ac:dyDescent="0.2">
      <c r="A8" s="2"/>
      <c r="B8" s="2"/>
      <c r="H8" s="108"/>
    </row>
    <row r="9" spans="1:17" ht="15.75" x14ac:dyDescent="0.25">
      <c r="A9" s="1092" t="s">
        <v>522</v>
      </c>
      <c r="B9" s="1092"/>
      <c r="C9" s="1092"/>
      <c r="D9" s="1092"/>
      <c r="E9" s="1092"/>
      <c r="F9" s="1092"/>
      <c r="G9" s="1092"/>
      <c r="H9" s="1092"/>
      <c r="I9" s="1092"/>
      <c r="J9" s="1092"/>
      <c r="K9" s="1092"/>
      <c r="L9" s="1092"/>
      <c r="M9" s="1092"/>
      <c r="N9" s="1092"/>
      <c r="O9" s="1092"/>
      <c r="P9" s="1092"/>
      <c r="Q9" s="1092"/>
    </row>
    <row r="10" spans="1:17" ht="15.75" x14ac:dyDescent="0.25">
      <c r="A10" s="143" t="s">
        <v>523</v>
      </c>
      <c r="B10" s="144"/>
      <c r="C10" s="144"/>
      <c r="D10" s="144"/>
      <c r="E10" s="144"/>
      <c r="F10" s="144"/>
      <c r="G10" s="144"/>
      <c r="H10" s="144"/>
      <c r="I10" s="144"/>
      <c r="J10" s="144"/>
      <c r="K10" s="144"/>
      <c r="L10" s="144"/>
      <c r="M10" s="144"/>
      <c r="N10" s="144"/>
      <c r="O10" s="144"/>
      <c r="P10" s="144"/>
      <c r="Q10" s="144"/>
    </row>
    <row r="11" spans="1:17" ht="16.5" thickBot="1" x14ac:dyDescent="0.3">
      <c r="A11" s="145">
        <v>41639</v>
      </c>
      <c r="B11" s="144"/>
      <c r="C11" s="144"/>
      <c r="D11" s="144"/>
      <c r="E11" s="144"/>
      <c r="F11" s="144"/>
      <c r="G11" s="144"/>
      <c r="H11" s="144"/>
      <c r="I11" s="144"/>
      <c r="J11" s="144"/>
      <c r="K11" s="144"/>
      <c r="L11" s="144"/>
      <c r="M11" s="144"/>
      <c r="N11" s="144"/>
      <c r="O11" s="144"/>
      <c r="P11" s="144"/>
      <c r="Q11" s="144"/>
    </row>
    <row r="12" spans="1:17" ht="18" x14ac:dyDescent="0.25">
      <c r="A12" s="146"/>
      <c r="B12" s="147"/>
      <c r="C12" s="1093" t="s">
        <v>189</v>
      </c>
      <c r="D12" s="1094"/>
      <c r="E12" s="1094"/>
      <c r="F12" s="1094"/>
      <c r="G12" s="1094"/>
      <c r="H12" s="1095"/>
      <c r="I12" s="201"/>
      <c r="J12" s="1093" t="s">
        <v>190</v>
      </c>
      <c r="K12" s="1094"/>
      <c r="L12" s="1094"/>
      <c r="M12" s="1094"/>
      <c r="N12" s="1094"/>
      <c r="O12" s="1095"/>
      <c r="P12" s="149"/>
      <c r="Q12" s="1099" t="s">
        <v>191</v>
      </c>
    </row>
    <row r="13" spans="1:17" ht="18.75" thickBot="1" x14ac:dyDescent="0.3">
      <c r="A13" s="148"/>
      <c r="B13" s="148"/>
      <c r="C13" s="1096"/>
      <c r="D13" s="1097"/>
      <c r="E13" s="1097"/>
      <c r="F13" s="1097"/>
      <c r="G13" s="1097"/>
      <c r="H13" s="1098"/>
      <c r="I13" s="202"/>
      <c r="J13" s="1096"/>
      <c r="K13" s="1097"/>
      <c r="L13" s="1097"/>
      <c r="M13" s="1097"/>
      <c r="N13" s="1097"/>
      <c r="O13" s="1098"/>
      <c r="P13" s="149"/>
      <c r="Q13" s="1100"/>
    </row>
    <row r="14" spans="1:17" x14ac:dyDescent="0.25">
      <c r="A14" s="151"/>
      <c r="B14" s="152"/>
      <c r="C14" s="153" t="s">
        <v>192</v>
      </c>
      <c r="D14" s="153"/>
      <c r="E14" s="151"/>
      <c r="F14" s="153" t="s">
        <v>192</v>
      </c>
      <c r="G14" s="153"/>
      <c r="H14" s="153" t="s">
        <v>193</v>
      </c>
      <c r="I14" s="194" t="s">
        <v>232</v>
      </c>
      <c r="J14" s="153" t="s">
        <v>194</v>
      </c>
      <c r="K14" s="153"/>
      <c r="L14" s="151"/>
      <c r="M14" s="153" t="s">
        <v>194</v>
      </c>
      <c r="N14" s="153"/>
      <c r="O14" s="153" t="s">
        <v>193</v>
      </c>
      <c r="P14" s="155"/>
      <c r="Q14" s="151"/>
    </row>
    <row r="15" spans="1:17" x14ac:dyDescent="0.25">
      <c r="A15" s="156" t="s">
        <v>195</v>
      </c>
      <c r="B15" s="157"/>
      <c r="C15" s="156" t="s">
        <v>196</v>
      </c>
      <c r="D15" s="156"/>
      <c r="E15" s="156"/>
      <c r="F15" s="156" t="s">
        <v>197</v>
      </c>
      <c r="G15" s="156"/>
      <c r="H15" s="156" t="s">
        <v>192</v>
      </c>
      <c r="I15" s="203" t="s">
        <v>233</v>
      </c>
      <c r="J15" s="156" t="s">
        <v>196</v>
      </c>
      <c r="K15" s="156"/>
      <c r="L15" s="156"/>
      <c r="M15" s="156" t="s">
        <v>198</v>
      </c>
      <c r="N15" s="156"/>
      <c r="O15" s="156" t="s">
        <v>194</v>
      </c>
      <c r="P15" s="155"/>
      <c r="Q15" s="156"/>
    </row>
    <row r="16" spans="1:17" ht="15.75" thickBot="1" x14ac:dyDescent="0.3">
      <c r="A16" s="158" t="s">
        <v>199</v>
      </c>
      <c r="B16" s="159" t="s">
        <v>200</v>
      </c>
      <c r="C16" s="158" t="s">
        <v>201</v>
      </c>
      <c r="D16" s="158" t="s">
        <v>202</v>
      </c>
      <c r="E16" s="158" t="s">
        <v>203</v>
      </c>
      <c r="F16" s="158" t="s">
        <v>204</v>
      </c>
      <c r="G16" s="158" t="s">
        <v>205</v>
      </c>
      <c r="H16" s="158" t="s">
        <v>206</v>
      </c>
      <c r="I16" s="196"/>
      <c r="J16" s="158" t="s">
        <v>201</v>
      </c>
      <c r="K16" s="158" t="s">
        <v>202</v>
      </c>
      <c r="L16" s="158" t="s">
        <v>203</v>
      </c>
      <c r="M16" s="158" t="s">
        <v>204</v>
      </c>
      <c r="N16" s="158" t="s">
        <v>205</v>
      </c>
      <c r="O16" s="158" t="s">
        <v>206</v>
      </c>
      <c r="P16" s="155"/>
      <c r="Q16" s="160"/>
    </row>
    <row r="17" spans="1:17" x14ac:dyDescent="0.25">
      <c r="A17" s="151"/>
      <c r="B17" s="161"/>
      <c r="C17" s="162"/>
      <c r="D17" s="152"/>
      <c r="E17" s="152"/>
      <c r="F17" s="152"/>
      <c r="G17" s="152"/>
      <c r="H17" s="151"/>
      <c r="I17" s="204"/>
      <c r="J17" s="162"/>
      <c r="K17" s="152"/>
      <c r="L17" s="152"/>
      <c r="M17" s="152"/>
      <c r="N17" s="152"/>
      <c r="O17" s="151"/>
      <c r="P17" s="157"/>
      <c r="Q17" s="160"/>
    </row>
    <row r="18" spans="1:17" x14ac:dyDescent="0.25">
      <c r="A18" s="163">
        <v>1611</v>
      </c>
      <c r="B18" s="61" t="s">
        <v>65</v>
      </c>
      <c r="C18" s="164">
        <v>1517498.75</v>
      </c>
      <c r="D18" s="166">
        <v>906975.91</v>
      </c>
      <c r="E18" s="166"/>
      <c r="F18" s="165">
        <v>2424474.66</v>
      </c>
      <c r="G18" s="166"/>
      <c r="H18" s="167">
        <v>2424474.66</v>
      </c>
      <c r="I18" s="565" t="s">
        <v>524</v>
      </c>
      <c r="J18" s="164">
        <v>-226518.75000000006</v>
      </c>
      <c r="K18" s="199">
        <v>-679358.14</v>
      </c>
      <c r="L18" s="166"/>
      <c r="M18" s="165">
        <v>-905876.89000000013</v>
      </c>
      <c r="N18" s="165"/>
      <c r="O18" s="167">
        <v>-905876.89000000013</v>
      </c>
      <c r="P18" s="165"/>
      <c r="Q18" s="169">
        <v>1518597.77</v>
      </c>
    </row>
    <row r="19" spans="1:17" x14ac:dyDescent="0.25">
      <c r="A19" s="163">
        <v>1612</v>
      </c>
      <c r="B19" s="61" t="s">
        <v>207</v>
      </c>
      <c r="C19" s="164">
        <v>19982352.599999998</v>
      </c>
      <c r="D19" s="166">
        <v>350289.22</v>
      </c>
      <c r="E19" s="166"/>
      <c r="F19" s="165">
        <v>20332641.819999997</v>
      </c>
      <c r="G19" s="166"/>
      <c r="H19" s="167">
        <v>20332641.819999997</v>
      </c>
      <c r="I19" s="566">
        <v>40</v>
      </c>
      <c r="J19" s="164">
        <v>-2514440.4099999997</v>
      </c>
      <c r="K19" s="199">
        <v>-510714.31</v>
      </c>
      <c r="L19" s="166"/>
      <c r="M19" s="165">
        <v>-3025154.7199999997</v>
      </c>
      <c r="N19" s="165"/>
      <c r="O19" s="167">
        <v>-3025154.7199999997</v>
      </c>
      <c r="P19" s="165"/>
      <c r="Q19" s="169">
        <v>17307487.099999998</v>
      </c>
    </row>
    <row r="20" spans="1:17" x14ac:dyDescent="0.25">
      <c r="A20" s="163">
        <v>1805</v>
      </c>
      <c r="B20" s="170" t="s">
        <v>208</v>
      </c>
      <c r="C20" s="164">
        <v>530924.54000000015</v>
      </c>
      <c r="D20" s="166">
        <v>46117.97</v>
      </c>
      <c r="E20" s="166">
        <v>-8629.0400000000009</v>
      </c>
      <c r="F20" s="165">
        <v>568413.47000000009</v>
      </c>
      <c r="G20" s="166"/>
      <c r="H20" s="167">
        <v>568413.47000000009</v>
      </c>
      <c r="I20" s="566"/>
      <c r="J20" s="164">
        <v>0</v>
      </c>
      <c r="K20" s="199"/>
      <c r="L20" s="166"/>
      <c r="M20" s="165">
        <v>0</v>
      </c>
      <c r="N20" s="165"/>
      <c r="O20" s="167">
        <v>0</v>
      </c>
      <c r="P20" s="172"/>
      <c r="Q20" s="169">
        <v>568413.47000000009</v>
      </c>
    </row>
    <row r="21" spans="1:17" x14ac:dyDescent="0.25">
      <c r="A21" s="163">
        <v>1808</v>
      </c>
      <c r="B21" s="173" t="s">
        <v>209</v>
      </c>
      <c r="C21" s="164">
        <v>826222.72999999975</v>
      </c>
      <c r="D21" s="166">
        <v>217424.47</v>
      </c>
      <c r="E21" s="166">
        <v>0</v>
      </c>
      <c r="F21" s="165">
        <v>1043647.1999999997</v>
      </c>
      <c r="G21" s="166"/>
      <c r="H21" s="167">
        <v>1043647.1999999997</v>
      </c>
      <c r="I21" s="566">
        <v>50</v>
      </c>
      <c r="J21" s="164">
        <v>-449547.70999999973</v>
      </c>
      <c r="K21" s="567">
        <v>3089.25</v>
      </c>
      <c r="L21" s="166"/>
      <c r="M21" s="165">
        <v>-446458.45999999973</v>
      </c>
      <c r="N21" s="165"/>
      <c r="O21" s="167">
        <v>-446458.45999999973</v>
      </c>
      <c r="P21" s="172"/>
      <c r="Q21" s="169">
        <v>597188.74</v>
      </c>
    </row>
    <row r="22" spans="1:17" x14ac:dyDescent="0.25">
      <c r="A22" s="163">
        <v>1820</v>
      </c>
      <c r="B22" s="173" t="s">
        <v>210</v>
      </c>
      <c r="C22" s="164">
        <v>11171349.49</v>
      </c>
      <c r="D22" s="166">
        <v>12222</v>
      </c>
      <c r="E22" s="166">
        <v>-138661.47</v>
      </c>
      <c r="F22" s="165">
        <v>11044910.02</v>
      </c>
      <c r="G22" s="166"/>
      <c r="H22" s="167">
        <v>11044910.02</v>
      </c>
      <c r="I22" s="566">
        <v>30</v>
      </c>
      <c r="J22" s="164">
        <v>-4829245.45</v>
      </c>
      <c r="K22" s="567">
        <v>-311687</v>
      </c>
      <c r="L22" s="166">
        <v>129548.47</v>
      </c>
      <c r="M22" s="165">
        <v>-5011383.9800000004</v>
      </c>
      <c r="N22" s="165"/>
      <c r="O22" s="167">
        <v>-5011383.9800000004</v>
      </c>
      <c r="P22" s="172"/>
      <c r="Q22" s="169">
        <v>6033526.0399999991</v>
      </c>
    </row>
    <row r="23" spans="1:17" x14ac:dyDescent="0.25">
      <c r="A23" s="163">
        <v>1830</v>
      </c>
      <c r="B23" s="173" t="s">
        <v>211</v>
      </c>
      <c r="C23" s="164">
        <v>51213496.200000003</v>
      </c>
      <c r="D23" s="166">
        <v>1689893.41</v>
      </c>
      <c r="E23" s="166">
        <v>-77574.44</v>
      </c>
      <c r="F23" s="165">
        <v>52825815.170000002</v>
      </c>
      <c r="G23" s="166"/>
      <c r="H23" s="167">
        <v>52825815.170000002</v>
      </c>
      <c r="I23" s="566">
        <v>25</v>
      </c>
      <c r="J23" s="164">
        <v>-21055393.180000003</v>
      </c>
      <c r="K23" s="567">
        <v>-1760533.62</v>
      </c>
      <c r="L23" s="166">
        <v>77079.070000000007</v>
      </c>
      <c r="M23" s="165">
        <v>-22738847.730000004</v>
      </c>
      <c r="N23" s="165"/>
      <c r="O23" s="167">
        <v>-22738847.730000004</v>
      </c>
      <c r="P23" s="172"/>
      <c r="Q23" s="169">
        <v>30086967.439999998</v>
      </c>
    </row>
    <row r="24" spans="1:17" x14ac:dyDescent="0.25">
      <c r="A24" s="163">
        <v>1835</v>
      </c>
      <c r="B24" s="173" t="s">
        <v>212</v>
      </c>
      <c r="C24" s="164">
        <v>22996517.569999997</v>
      </c>
      <c r="D24" s="166">
        <v>1679215.49</v>
      </c>
      <c r="E24" s="166">
        <v>-33738.22</v>
      </c>
      <c r="F24" s="165">
        <v>24641994.839999996</v>
      </c>
      <c r="G24" s="166"/>
      <c r="H24" s="167">
        <v>24641994.839999996</v>
      </c>
      <c r="I24" s="566">
        <v>25</v>
      </c>
      <c r="J24" s="164">
        <v>-9610684.7599999998</v>
      </c>
      <c r="K24" s="568">
        <v>-767376.6</v>
      </c>
      <c r="L24" s="166">
        <v>33738.22</v>
      </c>
      <c r="M24" s="165">
        <v>-10344323.139999999</v>
      </c>
      <c r="N24" s="165"/>
      <c r="O24" s="167">
        <v>-10344323.139999999</v>
      </c>
      <c r="P24" s="174"/>
      <c r="Q24" s="169">
        <v>14297671.699999997</v>
      </c>
    </row>
    <row r="25" spans="1:17" x14ac:dyDescent="0.25">
      <c r="A25" s="163">
        <v>1845</v>
      </c>
      <c r="B25" s="173" t="s">
        <v>213</v>
      </c>
      <c r="C25" s="164">
        <v>1202215.75</v>
      </c>
      <c r="D25" s="166">
        <v>214214.43</v>
      </c>
      <c r="E25" s="166">
        <v>0</v>
      </c>
      <c r="F25" s="165">
        <v>1416430.18</v>
      </c>
      <c r="G25" s="166"/>
      <c r="H25" s="167">
        <v>1416430.18</v>
      </c>
      <c r="I25" s="566">
        <v>25</v>
      </c>
      <c r="J25" s="164">
        <v>-324488.73000000004</v>
      </c>
      <c r="K25" s="568">
        <v>-47627.98</v>
      </c>
      <c r="L25" s="166"/>
      <c r="M25" s="165">
        <v>-372116.71</v>
      </c>
      <c r="N25" s="165"/>
      <c r="O25" s="167">
        <v>-372116.71</v>
      </c>
      <c r="P25" s="174"/>
      <c r="Q25" s="169">
        <v>1044313.47</v>
      </c>
    </row>
    <row r="26" spans="1:17" x14ac:dyDescent="0.25">
      <c r="A26" s="163">
        <v>1850</v>
      </c>
      <c r="B26" s="173" t="s">
        <v>214</v>
      </c>
      <c r="C26" s="164">
        <v>10991941.459999999</v>
      </c>
      <c r="D26" s="166">
        <v>320239.84000000003</v>
      </c>
      <c r="E26" s="166">
        <v>0</v>
      </c>
      <c r="F26" s="165">
        <v>11312181.299999999</v>
      </c>
      <c r="G26" s="166"/>
      <c r="H26" s="167">
        <v>11312181.299999999</v>
      </c>
      <c r="I26" s="566">
        <v>25</v>
      </c>
      <c r="J26" s="164">
        <v>-5917903.4000000004</v>
      </c>
      <c r="K26" s="568">
        <v>-338378.87</v>
      </c>
      <c r="L26" s="166"/>
      <c r="M26" s="165">
        <v>-6256282.2700000005</v>
      </c>
      <c r="N26" s="165"/>
      <c r="O26" s="167">
        <v>-6256282.2700000005</v>
      </c>
      <c r="P26" s="174"/>
      <c r="Q26" s="169">
        <v>5055899.0299999984</v>
      </c>
    </row>
    <row r="27" spans="1:17" x14ac:dyDescent="0.25">
      <c r="A27" s="163">
        <v>1855</v>
      </c>
      <c r="B27" s="170" t="s">
        <v>215</v>
      </c>
      <c r="C27" s="164">
        <v>3361905.9</v>
      </c>
      <c r="D27" s="166"/>
      <c r="E27" s="166">
        <v>0</v>
      </c>
      <c r="F27" s="165">
        <v>3361905.9</v>
      </c>
      <c r="G27" s="166"/>
      <c r="H27" s="167">
        <v>3361905.9</v>
      </c>
      <c r="I27" s="566">
        <v>25</v>
      </c>
      <c r="J27" s="164">
        <v>-2092029.94</v>
      </c>
      <c r="K27" s="568">
        <v>-88293</v>
      </c>
      <c r="L27" s="166"/>
      <c r="M27" s="165">
        <v>-2180322.94</v>
      </c>
      <c r="N27" s="165"/>
      <c r="O27" s="167">
        <v>-2180322.94</v>
      </c>
      <c r="P27" s="174"/>
      <c r="Q27" s="169">
        <v>1181582.96</v>
      </c>
    </row>
    <row r="28" spans="1:17" x14ac:dyDescent="0.25">
      <c r="A28" s="163">
        <v>1860</v>
      </c>
      <c r="B28" s="173" t="s">
        <v>216</v>
      </c>
      <c r="C28" s="164">
        <v>2208556.92</v>
      </c>
      <c r="D28" s="166">
        <v>3566148.36</v>
      </c>
      <c r="E28" s="199">
        <v>0</v>
      </c>
      <c r="F28" s="165">
        <v>5774705.2799999993</v>
      </c>
      <c r="G28" s="166"/>
      <c r="H28" s="167">
        <v>5774705.2799999993</v>
      </c>
      <c r="I28" s="566" t="s">
        <v>525</v>
      </c>
      <c r="J28" s="164">
        <v>-1409834.9400000002</v>
      </c>
      <c r="K28" s="568">
        <v>-908154.15</v>
      </c>
      <c r="L28" s="166"/>
      <c r="M28" s="165">
        <v>-2317989.0900000003</v>
      </c>
      <c r="N28" s="165"/>
      <c r="O28" s="167">
        <v>-2317989.0900000003</v>
      </c>
      <c r="P28" s="174"/>
      <c r="Q28" s="169">
        <v>3456716.189999999</v>
      </c>
    </row>
    <row r="29" spans="1:17" x14ac:dyDescent="0.25">
      <c r="A29" s="163">
        <v>1865</v>
      </c>
      <c r="B29" s="173" t="s">
        <v>239</v>
      </c>
      <c r="C29" s="164">
        <v>0</v>
      </c>
      <c r="D29" s="166">
        <v>194063</v>
      </c>
      <c r="E29" s="166">
        <v>0</v>
      </c>
      <c r="F29" s="165">
        <v>194063</v>
      </c>
      <c r="G29" s="166"/>
      <c r="H29" s="167">
        <v>194063</v>
      </c>
      <c r="I29" s="566">
        <v>10</v>
      </c>
      <c r="J29" s="164">
        <v>0</v>
      </c>
      <c r="K29" s="568">
        <v>-78021</v>
      </c>
      <c r="L29" s="166"/>
      <c r="M29" s="165">
        <v>-78021</v>
      </c>
      <c r="N29" s="165"/>
      <c r="O29" s="167">
        <v>-78021</v>
      </c>
      <c r="P29" s="174"/>
      <c r="Q29" s="169">
        <v>116042</v>
      </c>
    </row>
    <row r="30" spans="1:17" x14ac:dyDescent="0.25">
      <c r="A30" s="163">
        <v>1875</v>
      </c>
      <c r="B30" s="173" t="s">
        <v>217</v>
      </c>
      <c r="C30" s="164">
        <v>16522.64</v>
      </c>
      <c r="D30" s="166"/>
      <c r="E30" s="166">
        <v>0</v>
      </c>
      <c r="F30" s="165">
        <v>16522.64</v>
      </c>
      <c r="G30" s="166"/>
      <c r="H30" s="167">
        <v>16522.64</v>
      </c>
      <c r="I30" s="566">
        <v>20</v>
      </c>
      <c r="J30" s="164">
        <v>-16522.64</v>
      </c>
      <c r="K30" s="199"/>
      <c r="L30" s="166"/>
      <c r="M30" s="165">
        <v>-16522.64</v>
      </c>
      <c r="N30" s="165"/>
      <c r="O30" s="167">
        <v>-16522.64</v>
      </c>
      <c r="P30" s="174"/>
      <c r="Q30" s="169">
        <v>0</v>
      </c>
    </row>
    <row r="31" spans="1:17" x14ac:dyDescent="0.25">
      <c r="A31" s="163">
        <v>1910</v>
      </c>
      <c r="B31" s="170" t="s">
        <v>240</v>
      </c>
      <c r="C31" s="164">
        <v>0</v>
      </c>
      <c r="D31" s="166">
        <v>43398.25</v>
      </c>
      <c r="E31" s="166">
        <v>0</v>
      </c>
      <c r="F31" s="165">
        <v>43398.25</v>
      </c>
      <c r="G31" s="197"/>
      <c r="H31" s="167">
        <v>43398.25</v>
      </c>
      <c r="I31" s="566">
        <v>4</v>
      </c>
      <c r="J31" s="164">
        <v>0</v>
      </c>
      <c r="K31" s="568">
        <v>-33642.25</v>
      </c>
      <c r="L31" s="166"/>
      <c r="M31" s="165">
        <v>-33642.25</v>
      </c>
      <c r="N31" s="166"/>
      <c r="O31" s="167">
        <v>-33642.25</v>
      </c>
      <c r="P31" s="174"/>
      <c r="Q31" s="169">
        <v>9756</v>
      </c>
    </row>
    <row r="32" spans="1:17" x14ac:dyDescent="0.25">
      <c r="A32" s="163">
        <v>1915</v>
      </c>
      <c r="B32" s="173" t="s">
        <v>219</v>
      </c>
      <c r="C32" s="164">
        <v>1422618.0499999996</v>
      </c>
      <c r="D32" s="166">
        <v>14431.43</v>
      </c>
      <c r="E32" s="166">
        <v>0</v>
      </c>
      <c r="F32" s="165">
        <v>1437049.4799999995</v>
      </c>
      <c r="G32" s="197"/>
      <c r="H32" s="167">
        <v>1437049.4799999995</v>
      </c>
      <c r="I32" s="566">
        <v>10</v>
      </c>
      <c r="J32" s="164">
        <v>-1158080.0799999998</v>
      </c>
      <c r="K32" s="568">
        <v>-67686.429999999935</v>
      </c>
      <c r="L32" s="166"/>
      <c r="M32" s="165">
        <v>-1225766.5099999998</v>
      </c>
      <c r="N32" s="166"/>
      <c r="O32" s="167">
        <v>-1225766.5099999998</v>
      </c>
      <c r="P32" s="174"/>
      <c r="Q32" s="169">
        <v>211282.96999999974</v>
      </c>
    </row>
    <row r="33" spans="1:17" x14ac:dyDescent="0.25">
      <c r="A33" s="163">
        <v>1920</v>
      </c>
      <c r="B33" s="173" t="s">
        <v>220</v>
      </c>
      <c r="C33" s="164">
        <v>721229.65000000026</v>
      </c>
      <c r="D33" s="166">
        <v>252314.38</v>
      </c>
      <c r="E33" s="166">
        <v>0</v>
      </c>
      <c r="F33" s="165">
        <v>973544.03000000026</v>
      </c>
      <c r="G33" s="197">
        <v>1065102.3061200001</v>
      </c>
      <c r="H33" s="167">
        <v>2038646.3361200003</v>
      </c>
      <c r="I33" s="566">
        <v>5</v>
      </c>
      <c r="J33" s="164">
        <v>-390353.58999999997</v>
      </c>
      <c r="K33" s="568">
        <v>-125735.65999999997</v>
      </c>
      <c r="L33" s="166"/>
      <c r="M33" s="165">
        <v>-516089.24999999994</v>
      </c>
      <c r="N33" s="166">
        <v>-759879.22499999998</v>
      </c>
      <c r="O33" s="167">
        <v>-1275968.4749999999</v>
      </c>
      <c r="P33" s="174"/>
      <c r="Q33" s="169">
        <v>762677.86112000048</v>
      </c>
    </row>
    <row r="34" spans="1:17" x14ac:dyDescent="0.25">
      <c r="A34" s="163">
        <v>1925</v>
      </c>
      <c r="B34" s="173" t="s">
        <v>526</v>
      </c>
      <c r="C34" s="164">
        <v>0</v>
      </c>
      <c r="D34" s="166"/>
      <c r="E34" s="166">
        <v>0</v>
      </c>
      <c r="F34" s="165">
        <v>0</v>
      </c>
      <c r="G34" s="197">
        <v>2773239.18561</v>
      </c>
      <c r="H34" s="167">
        <v>2773239.18561</v>
      </c>
      <c r="I34" s="566">
        <v>10</v>
      </c>
      <c r="J34" s="164">
        <v>0</v>
      </c>
      <c r="K34" s="568"/>
      <c r="L34" s="166"/>
      <c r="M34" s="165">
        <v>0</v>
      </c>
      <c r="N34" s="166">
        <v>-1543841.1283199997</v>
      </c>
      <c r="O34" s="167">
        <v>-1543841.1283199997</v>
      </c>
      <c r="P34" s="174"/>
      <c r="Q34" s="169">
        <v>1229398.0572900004</v>
      </c>
    </row>
    <row r="35" spans="1:17" x14ac:dyDescent="0.25">
      <c r="A35" s="163">
        <v>1930</v>
      </c>
      <c r="B35" s="173" t="s">
        <v>221</v>
      </c>
      <c r="C35" s="164">
        <v>4257668.7300000004</v>
      </c>
      <c r="D35" s="166">
        <v>390889.4</v>
      </c>
      <c r="E35" s="166">
        <v>-205364.9</v>
      </c>
      <c r="F35" s="165">
        <v>4443193.2300000004</v>
      </c>
      <c r="G35" s="197"/>
      <c r="H35" s="167">
        <v>4443193.2300000004</v>
      </c>
      <c r="I35" s="566">
        <v>5</v>
      </c>
      <c r="J35" s="164">
        <v>-3432533.7399999998</v>
      </c>
      <c r="K35" s="568">
        <v>-341993.14</v>
      </c>
      <c r="L35" s="166">
        <v>205329.9</v>
      </c>
      <c r="M35" s="165">
        <v>-3569196.98</v>
      </c>
      <c r="N35" s="166"/>
      <c r="O35" s="167">
        <v>-3569196.98</v>
      </c>
      <c r="P35" s="174"/>
      <c r="Q35" s="169">
        <v>873996.25000000047</v>
      </c>
    </row>
    <row r="36" spans="1:17" x14ac:dyDescent="0.25">
      <c r="A36" s="163">
        <v>1940</v>
      </c>
      <c r="B36" s="173" t="s">
        <v>222</v>
      </c>
      <c r="C36" s="164">
        <v>1680526.3599999999</v>
      </c>
      <c r="D36" s="166">
        <v>146226.32999999999</v>
      </c>
      <c r="E36" s="166">
        <v>0</v>
      </c>
      <c r="F36" s="165">
        <v>1826752.69</v>
      </c>
      <c r="G36" s="197"/>
      <c r="H36" s="167">
        <v>1826752.69</v>
      </c>
      <c r="I36" s="566">
        <v>10</v>
      </c>
      <c r="J36" s="164">
        <v>-1287864.3599999999</v>
      </c>
      <c r="K36" s="568">
        <v>-93068.419999999925</v>
      </c>
      <c r="L36" s="166"/>
      <c r="M36" s="165">
        <v>-1380932.7799999998</v>
      </c>
      <c r="N36" s="166"/>
      <c r="O36" s="167">
        <v>-1380932.7799999998</v>
      </c>
      <c r="P36" s="174"/>
      <c r="Q36" s="169">
        <v>445819.91000000015</v>
      </c>
    </row>
    <row r="37" spans="1:17" x14ac:dyDescent="0.25">
      <c r="A37" s="163">
        <v>1945</v>
      </c>
      <c r="B37" s="173" t="s">
        <v>223</v>
      </c>
      <c r="C37" s="164">
        <v>156815.85999999999</v>
      </c>
      <c r="D37" s="166">
        <v>51655.34</v>
      </c>
      <c r="E37" s="166">
        <v>0</v>
      </c>
      <c r="F37" s="165">
        <v>208471.19999999998</v>
      </c>
      <c r="G37" s="197"/>
      <c r="H37" s="167">
        <v>208471.19999999998</v>
      </c>
      <c r="I37" s="566">
        <v>10</v>
      </c>
      <c r="J37" s="164">
        <v>-103037.86</v>
      </c>
      <c r="K37" s="568">
        <v>-7825.3399999999965</v>
      </c>
      <c r="L37" s="166"/>
      <c r="M37" s="165">
        <v>-110863.2</v>
      </c>
      <c r="N37" s="166"/>
      <c r="O37" s="167">
        <v>-110863.2</v>
      </c>
      <c r="P37" s="174"/>
      <c r="Q37" s="169">
        <v>97607.999999999985</v>
      </c>
    </row>
    <row r="38" spans="1:17" x14ac:dyDescent="0.25">
      <c r="A38" s="163">
        <v>1955</v>
      </c>
      <c r="B38" s="173" t="s">
        <v>224</v>
      </c>
      <c r="C38" s="164">
        <v>734866.91999999993</v>
      </c>
      <c r="D38" s="166">
        <v>91444.84</v>
      </c>
      <c r="E38" s="166">
        <v>-370099.45</v>
      </c>
      <c r="F38" s="165">
        <v>456212.30999999988</v>
      </c>
      <c r="G38" s="197"/>
      <c r="H38" s="167">
        <v>456212.30999999988</v>
      </c>
      <c r="I38" s="566">
        <v>10</v>
      </c>
      <c r="J38" s="164">
        <v>-389229.93</v>
      </c>
      <c r="K38" s="568">
        <v>-39178.840000000026</v>
      </c>
      <c r="L38" s="166">
        <v>369092.45</v>
      </c>
      <c r="M38" s="165">
        <v>-59316.320000000007</v>
      </c>
      <c r="N38" s="166"/>
      <c r="O38" s="167">
        <v>-59316.320000000007</v>
      </c>
      <c r="P38" s="174"/>
      <c r="Q38" s="169">
        <v>396895.98999999987</v>
      </c>
    </row>
    <row r="39" spans="1:17" x14ac:dyDescent="0.25">
      <c r="A39" s="163">
        <v>1960</v>
      </c>
      <c r="B39" s="173" t="s">
        <v>225</v>
      </c>
      <c r="C39" s="164">
        <v>588304.64999999991</v>
      </c>
      <c r="D39" s="166"/>
      <c r="E39" s="166">
        <v>0</v>
      </c>
      <c r="F39" s="165">
        <v>588304.64999999991</v>
      </c>
      <c r="G39" s="197"/>
      <c r="H39" s="167">
        <v>588304.64999999991</v>
      </c>
      <c r="I39" s="566">
        <v>10</v>
      </c>
      <c r="J39" s="164">
        <v>-577405.64999999991</v>
      </c>
      <c r="K39" s="568">
        <v>-4142</v>
      </c>
      <c r="L39" s="166"/>
      <c r="M39" s="165">
        <v>-581547.64999999991</v>
      </c>
      <c r="N39" s="166"/>
      <c r="O39" s="167">
        <v>-581547.64999999991</v>
      </c>
      <c r="P39" s="174"/>
      <c r="Q39" s="169">
        <v>6757</v>
      </c>
    </row>
    <row r="40" spans="1:17" x14ac:dyDescent="0.25">
      <c r="A40" s="163">
        <v>1980</v>
      </c>
      <c r="B40" s="173" t="s">
        <v>231</v>
      </c>
      <c r="C40" s="164">
        <v>5012.0600000000004</v>
      </c>
      <c r="D40" s="166"/>
      <c r="E40" s="166">
        <v>0</v>
      </c>
      <c r="F40" s="165">
        <v>5012.0600000000004</v>
      </c>
      <c r="G40" s="197"/>
      <c r="H40" s="167">
        <v>5012.0600000000004</v>
      </c>
      <c r="I40" s="566">
        <v>10</v>
      </c>
      <c r="J40" s="164">
        <v>-42.06</v>
      </c>
      <c r="K40" s="568">
        <v>-501</v>
      </c>
      <c r="L40" s="166"/>
      <c r="M40" s="165">
        <v>-543.05999999999995</v>
      </c>
      <c r="N40" s="166"/>
      <c r="O40" s="167">
        <v>-543.05999999999995</v>
      </c>
      <c r="P40" s="174"/>
      <c r="Q40" s="169">
        <v>4469</v>
      </c>
    </row>
    <row r="41" spans="1:17" x14ac:dyDescent="0.25">
      <c r="A41" s="163"/>
      <c r="B41" s="173" t="s">
        <v>98</v>
      </c>
      <c r="C41" s="164"/>
      <c r="D41" s="166">
        <v>1141700</v>
      </c>
      <c r="E41" s="166">
        <v>0</v>
      </c>
      <c r="F41" s="165">
        <v>1141700</v>
      </c>
      <c r="G41" s="197"/>
      <c r="H41" s="167">
        <v>1141700</v>
      </c>
      <c r="I41" s="205"/>
      <c r="J41" s="164"/>
      <c r="K41" s="568"/>
      <c r="L41" s="166"/>
      <c r="M41" s="165">
        <v>0</v>
      </c>
      <c r="N41" s="166"/>
      <c r="O41" s="167">
        <v>0</v>
      </c>
      <c r="P41" s="174"/>
      <c r="Q41" s="169">
        <v>1141700</v>
      </c>
    </row>
    <row r="42" spans="1:17" x14ac:dyDescent="0.25">
      <c r="A42" s="163"/>
      <c r="B42" s="173" t="s">
        <v>527</v>
      </c>
      <c r="C42" s="164"/>
      <c r="D42" s="166">
        <v>127442.97</v>
      </c>
      <c r="E42" s="166">
        <v>0</v>
      </c>
      <c r="F42" s="165">
        <v>127442.97</v>
      </c>
      <c r="G42" s="197"/>
      <c r="H42" s="167">
        <v>127442.97</v>
      </c>
      <c r="I42" s="205"/>
      <c r="J42" s="164"/>
      <c r="K42" s="206">
        <v>-1875.53</v>
      </c>
      <c r="L42" s="166"/>
      <c r="M42" s="165">
        <v>-1875.53</v>
      </c>
      <c r="N42" s="166"/>
      <c r="O42" s="167">
        <v>-1875.53</v>
      </c>
      <c r="P42" s="174"/>
      <c r="Q42" s="169">
        <v>125567.44</v>
      </c>
    </row>
    <row r="43" spans="1:17" x14ac:dyDescent="0.25">
      <c r="A43" s="175">
        <v>1995</v>
      </c>
      <c r="B43" s="176" t="s">
        <v>226</v>
      </c>
      <c r="C43" s="177">
        <v>-223960.96999999997</v>
      </c>
      <c r="D43" s="179">
        <v>-246690.45</v>
      </c>
      <c r="E43" s="179">
        <v>39000.83</v>
      </c>
      <c r="F43" s="178">
        <v>-431650.58999999997</v>
      </c>
      <c r="G43" s="179"/>
      <c r="H43" s="180">
        <v>-431650.58999999997</v>
      </c>
      <c r="I43" s="205"/>
      <c r="J43" s="177">
        <v>9553.130000000001</v>
      </c>
      <c r="K43" s="179">
        <v>16408.009999999998</v>
      </c>
      <c r="L43" s="179">
        <v>-2948.97</v>
      </c>
      <c r="M43" s="178">
        <v>23012.87</v>
      </c>
      <c r="N43" s="178"/>
      <c r="O43" s="180">
        <v>23012.87</v>
      </c>
      <c r="P43" s="172"/>
      <c r="Q43" s="182">
        <v>-408637.72</v>
      </c>
    </row>
    <row r="44" spans="1:17" x14ac:dyDescent="0.25">
      <c r="A44" s="183"/>
      <c r="B44" s="184" t="s">
        <v>227</v>
      </c>
      <c r="C44" s="164">
        <v>135362585.86000001</v>
      </c>
      <c r="D44" s="166">
        <v>11209616.590000002</v>
      </c>
      <c r="E44" s="166">
        <v>-795066.69000000006</v>
      </c>
      <c r="F44" s="165">
        <v>145777135.75999996</v>
      </c>
      <c r="G44" s="166">
        <v>3838341.4917299999</v>
      </c>
      <c r="H44" s="167">
        <v>149615477.25172997</v>
      </c>
      <c r="I44" s="205"/>
      <c r="J44" s="164">
        <v>-55775604.049999997</v>
      </c>
      <c r="K44" s="200">
        <v>-6186296.0200000005</v>
      </c>
      <c r="L44" s="166">
        <v>811839.14000000013</v>
      </c>
      <c r="M44" s="165">
        <v>-61150060.230000012</v>
      </c>
      <c r="N44" s="166">
        <v>-2303720.3533199998</v>
      </c>
      <c r="O44" s="167">
        <v>-63453780.583320014</v>
      </c>
      <c r="P44" s="174"/>
      <c r="Q44" s="167">
        <v>86161696.668409973</v>
      </c>
    </row>
    <row r="45" spans="1:17" x14ac:dyDescent="0.25">
      <c r="A45" s="183"/>
      <c r="B45" s="185"/>
      <c r="C45" s="164"/>
      <c r="D45" s="166"/>
      <c r="E45" s="166"/>
      <c r="F45" s="165"/>
      <c r="G45" s="165"/>
      <c r="H45" s="167"/>
      <c r="I45" s="205"/>
      <c r="J45" s="164"/>
      <c r="K45" s="166"/>
      <c r="L45" s="166"/>
      <c r="M45" s="165"/>
      <c r="N45" s="165"/>
      <c r="O45" s="167"/>
      <c r="P45" s="174"/>
      <c r="Q45" s="169"/>
    </row>
    <row r="46" spans="1:17" x14ac:dyDescent="0.25">
      <c r="A46" s="175">
        <v>2055</v>
      </c>
      <c r="B46" s="176" t="s">
        <v>228</v>
      </c>
      <c r="C46" s="177">
        <v>1908199.5000000005</v>
      </c>
      <c r="D46" s="166">
        <v>1350323.8</v>
      </c>
      <c r="E46" s="166">
        <v>0</v>
      </c>
      <c r="F46" s="165">
        <v>3258522.6000000006</v>
      </c>
      <c r="G46" s="165"/>
      <c r="H46" s="180">
        <v>3258522.6000000006</v>
      </c>
      <c r="I46" s="205"/>
      <c r="J46" s="177">
        <v>0</v>
      </c>
      <c r="K46" s="179">
        <v>0</v>
      </c>
      <c r="L46" s="166">
        <v>0</v>
      </c>
      <c r="M46" s="165">
        <v>0</v>
      </c>
      <c r="N46" s="165"/>
      <c r="O46" s="180">
        <v>0</v>
      </c>
      <c r="P46" s="174"/>
      <c r="Q46" s="182">
        <v>3258522.6000000006</v>
      </c>
    </row>
    <row r="47" spans="1:17" ht="15.75" thickBot="1" x14ac:dyDescent="0.3">
      <c r="A47" s="186"/>
      <c r="B47" s="187" t="s">
        <v>229</v>
      </c>
      <c r="C47" s="188">
        <v>137270785.36000001</v>
      </c>
      <c r="D47" s="190">
        <v>12559940.390000002</v>
      </c>
      <c r="E47" s="190">
        <v>-795066.69000000006</v>
      </c>
      <c r="F47" s="190">
        <v>149035658.35999995</v>
      </c>
      <c r="G47" s="190">
        <v>3838341.4917299999</v>
      </c>
      <c r="H47" s="191">
        <v>152873999.85172996</v>
      </c>
      <c r="I47" s="208"/>
      <c r="J47" s="188">
        <v>-55775604.049999997</v>
      </c>
      <c r="K47" s="190">
        <v>-6186296.0200000005</v>
      </c>
      <c r="L47" s="190">
        <v>811839.14000000013</v>
      </c>
      <c r="M47" s="190">
        <v>-61150060.230000012</v>
      </c>
      <c r="N47" s="190">
        <v>-2303720.3533199998</v>
      </c>
      <c r="O47" s="191">
        <v>-63453780.583320014</v>
      </c>
      <c r="P47" s="174"/>
      <c r="Q47" s="192">
        <v>89420219.268409967</v>
      </c>
    </row>
    <row r="48" spans="1:17" x14ac:dyDescent="0.25">
      <c r="A48" s="148"/>
      <c r="B48" s="148"/>
      <c r="C48" s="193"/>
      <c r="D48" s="193"/>
      <c r="E48" s="193"/>
      <c r="F48" s="193"/>
      <c r="G48" s="193"/>
      <c r="H48" s="193"/>
      <c r="I48" s="569"/>
      <c r="J48" s="193"/>
      <c r="K48" s="193"/>
      <c r="L48" s="193"/>
      <c r="M48" s="193"/>
      <c r="N48" s="193"/>
      <c r="O48" s="193"/>
      <c r="P48" s="193"/>
      <c r="Q48" s="193"/>
    </row>
  </sheetData>
  <mergeCells count="4">
    <mergeCell ref="A9:Q9"/>
    <mergeCell ref="C12:H13"/>
    <mergeCell ref="J12:O13"/>
    <mergeCell ref="Q12:Q13"/>
  </mergeCells>
  <dataValidations count="1">
    <dataValidation allowBlank="1" showInputMessage="1" showErrorMessage="1" promptTitle="Date Format" prompt="E.g:  &quot;August 1, 2011&quot;" sqref="O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LDC Info</vt:lpstr>
      <vt:lpstr>App.2-AA_Capital Projects</vt:lpstr>
      <vt:lpstr>App.2-AB_Capital Expenditures</vt:lpstr>
      <vt:lpstr>App.2-BA_Fix Asset Cont.2011</vt:lpstr>
      <vt:lpstr>App.2-BA_Fix Asset Cont.2012</vt:lpstr>
      <vt:lpstr>App.2-BA_Fix Asset Cont.2013</vt:lpstr>
      <vt:lpstr>App.2-BA_Fix Asset Cont.2014</vt:lpstr>
      <vt:lpstr>App.2-BA_Fix Asset Cont.2015</vt:lpstr>
      <vt:lpstr>App.2-BA1_Fix Asset Cont.2013</vt:lpstr>
      <vt:lpstr>App.2-BA1_Fix Asset Cont.2014</vt:lpstr>
      <vt:lpstr>Appendix 2-BB Service Life Comp</vt:lpstr>
      <vt:lpstr>App.2-CR_OldCGAAP_DepExp_2011</vt:lpstr>
      <vt:lpstr>App.2-CR_OldCGAAP_DepExp_2012</vt:lpstr>
      <vt:lpstr>App.2-CS_OldCGAAP_DepExp_2013</vt:lpstr>
      <vt:lpstr>App.2-CT_NewCGAAP_DepExp_2013</vt:lpstr>
      <vt:lpstr>App.2-CU_NewCGAAP_DepExp_2014</vt:lpstr>
      <vt:lpstr>App.2-CU_NewCGAAP_DepExp_2015</vt:lpstr>
      <vt:lpstr>App.2-DB_Overhead</vt:lpstr>
      <vt:lpstr>App.2-EE_Account 1576 (2013)</vt:lpstr>
      <vt:lpstr>App.2-G SQI</vt:lpstr>
      <vt:lpstr>App. 2-H Other Oper Revenue</vt:lpstr>
      <vt:lpstr>App.2-JA_OM&amp;A_Summary_Analys</vt:lpstr>
      <vt:lpstr>App. 2-JB Recoverable OM&amp;A Cost</vt:lpstr>
      <vt:lpstr>App. 2-JC OM&amp;A</vt:lpstr>
      <vt:lpstr>App. 2-K Emplyee Costs</vt:lpstr>
      <vt:lpstr>App.2-L_OM&amp;A_per_Cust_FTEE</vt:lpstr>
      <vt:lpstr>Append 2-M Reg Costs</vt:lpstr>
      <vt:lpstr>App.2-N_Corp_Cost_Allocation</vt:lpstr>
      <vt:lpstr>App. 2-OA Cap Struct - TY </vt:lpstr>
      <vt:lpstr>App.2-OB_Debt Instruments</vt:lpstr>
      <vt:lpstr>App.2-P_Cost_Allocation</vt:lpstr>
      <vt:lpstr>Append 2-R Loss Factors</vt:lpstr>
      <vt:lpstr>Appendix 2-S Scenario A</vt:lpstr>
      <vt:lpstr>Appendix 2-S Scenario B</vt:lpstr>
      <vt:lpstr>App.2-TA_1592_Tax_Variance</vt:lpstr>
      <vt:lpstr>App.2-V_Rev_Reconciliation</vt:lpstr>
      <vt:lpstr>App.2-W_Bill Impacts</vt:lpstr>
      <vt:lpstr>App. 2-YB_CGAAP Summary Impacts</vt:lpstr>
    </vt:vector>
  </TitlesOfParts>
  <Company>Fortis Ontario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BarberR</cp:lastModifiedBy>
  <cp:lastPrinted>2014-04-28T21:00:58Z</cp:lastPrinted>
  <dcterms:created xsi:type="dcterms:W3CDTF">2014-04-28T17:29:59Z</dcterms:created>
  <dcterms:modified xsi:type="dcterms:W3CDTF">2014-05-12T17:03:11Z</dcterms:modified>
</cp:coreProperties>
</file>