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240" windowHeight="12585" activeTab="5"/>
  </bookViews>
  <sheets>
    <sheet name="Cover" sheetId="7" r:id="rId1"/>
    <sheet name="Revenues" sheetId="1" r:id="rId2"/>
    <sheet name="Volumes" sheetId="2" r:id="rId3"/>
    <sheet name="Throughput Variances" sheetId="4" r:id="rId4"/>
    <sheet name="Revenue Variances" sheetId="3" r:id="rId5"/>
    <sheet name="Volumes Summary 1-2-4" sheetId="6" r:id="rId6"/>
  </sheets>
  <calcPr calcId="145621"/>
</workbook>
</file>

<file path=xl/calcChain.xml><?xml version="1.0" encoding="utf-8"?>
<calcChain xmlns="http://schemas.openxmlformats.org/spreadsheetml/2006/main">
  <c r="F15" i="6" l="1"/>
  <c r="F13" i="6"/>
  <c r="E18" i="6"/>
  <c r="F18" i="6" s="1"/>
  <c r="E15" i="6"/>
  <c r="E14" i="6"/>
  <c r="F14" i="6" s="1"/>
  <c r="E13" i="6"/>
  <c r="E12" i="6"/>
  <c r="F12" i="6" s="1"/>
  <c r="E7" i="6"/>
  <c r="F7" i="6" s="1"/>
  <c r="E8" i="6"/>
  <c r="F8" i="6" s="1"/>
  <c r="E9" i="6"/>
  <c r="F9" i="6" s="1"/>
  <c r="E6" i="6"/>
  <c r="F6" i="6" s="1"/>
  <c r="J74" i="4" l="1"/>
  <c r="J76" i="4" s="1"/>
  <c r="G75" i="4"/>
  <c r="G74" i="4"/>
  <c r="H74" i="4" s="1"/>
  <c r="G73" i="4"/>
  <c r="G72" i="4"/>
  <c r="D75" i="4"/>
  <c r="D74" i="4"/>
  <c r="D73" i="4"/>
  <c r="D72" i="4"/>
  <c r="F74" i="4"/>
  <c r="F72" i="4"/>
  <c r="J52" i="4"/>
  <c r="J54" i="4" s="1"/>
  <c r="G53" i="4"/>
  <c r="F75" i="4" s="1"/>
  <c r="G52" i="4"/>
  <c r="G51" i="4"/>
  <c r="F73" i="4" s="1"/>
  <c r="G50" i="4"/>
  <c r="F53" i="4"/>
  <c r="F51" i="4"/>
  <c r="H51" i="4" s="1"/>
  <c r="D53" i="4"/>
  <c r="C75" i="4" s="1"/>
  <c r="D52" i="4"/>
  <c r="C74" i="4" s="1"/>
  <c r="D51" i="4"/>
  <c r="C73" i="4" s="1"/>
  <c r="D50" i="4"/>
  <c r="C72" i="4" s="1"/>
  <c r="C53" i="4"/>
  <c r="C51" i="4"/>
  <c r="J63" i="4"/>
  <c r="J65" i="4" s="1"/>
  <c r="G64" i="4"/>
  <c r="G63" i="4"/>
  <c r="G62" i="4"/>
  <c r="G61" i="4"/>
  <c r="D64" i="4"/>
  <c r="D63" i="4"/>
  <c r="D62" i="4"/>
  <c r="D61" i="4"/>
  <c r="J41" i="4"/>
  <c r="I63" i="4" s="1"/>
  <c r="I65" i="4" s="1"/>
  <c r="G42" i="4"/>
  <c r="G41" i="4"/>
  <c r="F63" i="4" s="1"/>
  <c r="G40" i="4"/>
  <c r="F62" i="4" s="1"/>
  <c r="G39" i="4"/>
  <c r="F61" i="4" s="1"/>
  <c r="D42" i="4"/>
  <c r="C64" i="4" s="1"/>
  <c r="D41" i="4"/>
  <c r="C63" i="4" s="1"/>
  <c r="D40" i="4"/>
  <c r="C62" i="4" s="1"/>
  <c r="D39" i="4"/>
  <c r="J30" i="4"/>
  <c r="J32" i="4" s="1"/>
  <c r="G31" i="4"/>
  <c r="G30" i="4"/>
  <c r="F52" i="4" s="1"/>
  <c r="G29" i="4"/>
  <c r="G28" i="4"/>
  <c r="F50" i="4" s="1"/>
  <c r="D31" i="4"/>
  <c r="D30" i="4"/>
  <c r="C52" i="4" s="1"/>
  <c r="D29" i="4"/>
  <c r="D28" i="4"/>
  <c r="C50" i="4" s="1"/>
  <c r="J19" i="4"/>
  <c r="J21" i="4" s="1"/>
  <c r="G20" i="4"/>
  <c r="G19" i="4"/>
  <c r="F30" i="4" s="1"/>
  <c r="F41" i="4" s="1"/>
  <c r="G18" i="4"/>
  <c r="F29" i="4" s="1"/>
  <c r="F40" i="4" s="1"/>
  <c r="H40" i="4" s="1"/>
  <c r="G17" i="4"/>
  <c r="F28" i="4" s="1"/>
  <c r="F39" i="4" s="1"/>
  <c r="D20" i="4"/>
  <c r="D19" i="4"/>
  <c r="C30" i="4" s="1"/>
  <c r="C41" i="4" s="1"/>
  <c r="D18" i="4"/>
  <c r="C29" i="4" s="1"/>
  <c r="D17" i="4"/>
  <c r="C28" i="4" s="1"/>
  <c r="C39" i="4" s="1"/>
  <c r="J10" i="4"/>
  <c r="J8" i="4"/>
  <c r="I8" i="4"/>
  <c r="I10" i="4" s="1"/>
  <c r="G7" i="4"/>
  <c r="F18" i="4" s="1"/>
  <c r="G8" i="4"/>
  <c r="F19" i="4" s="1"/>
  <c r="G9" i="4"/>
  <c r="G6" i="4"/>
  <c r="F17" i="4" s="1"/>
  <c r="F7" i="4"/>
  <c r="F8" i="4"/>
  <c r="F9" i="4"/>
  <c r="F6" i="4"/>
  <c r="E9" i="4"/>
  <c r="D7" i="4"/>
  <c r="C18" i="4" s="1"/>
  <c r="D8" i="4"/>
  <c r="C19" i="4" s="1"/>
  <c r="D9" i="4"/>
  <c r="C20" i="4" s="1"/>
  <c r="D6" i="4"/>
  <c r="C7" i="4"/>
  <c r="C8" i="4"/>
  <c r="C9" i="4"/>
  <c r="C6" i="4"/>
  <c r="I20" i="2"/>
  <c r="H20" i="2"/>
  <c r="G20" i="2"/>
  <c r="F20" i="2"/>
  <c r="E20" i="2"/>
  <c r="D20" i="2"/>
  <c r="C20" i="2"/>
  <c r="I16" i="2"/>
  <c r="H16" i="2"/>
  <c r="G16" i="2"/>
  <c r="F16" i="2"/>
  <c r="E16" i="2"/>
  <c r="D16" i="2"/>
  <c r="C16" i="2"/>
  <c r="I8" i="2"/>
  <c r="H8" i="2"/>
  <c r="G8" i="2"/>
  <c r="F8" i="2"/>
  <c r="E8" i="2"/>
  <c r="D8" i="2"/>
  <c r="C8" i="2"/>
  <c r="D72" i="3"/>
  <c r="D70" i="3"/>
  <c r="D69" i="3"/>
  <c r="D68" i="3"/>
  <c r="D67" i="3"/>
  <c r="D59" i="3"/>
  <c r="C72" i="3" s="1"/>
  <c r="D57" i="3"/>
  <c r="D56" i="3"/>
  <c r="D55" i="3"/>
  <c r="D54" i="3"/>
  <c r="D46" i="3"/>
  <c r="D44" i="3"/>
  <c r="C57" i="3" s="1"/>
  <c r="C70" i="3" s="1"/>
  <c r="D43" i="3"/>
  <c r="C56" i="3" s="1"/>
  <c r="C69" i="3" s="1"/>
  <c r="D42" i="3"/>
  <c r="C55" i="3" s="1"/>
  <c r="C68" i="3" s="1"/>
  <c r="D41" i="3"/>
  <c r="D34" i="3"/>
  <c r="C46" i="3" s="1"/>
  <c r="D32" i="3"/>
  <c r="C44" i="3" s="1"/>
  <c r="D31" i="3"/>
  <c r="C43" i="3" s="1"/>
  <c r="D30" i="3"/>
  <c r="C42" i="3" s="1"/>
  <c r="E42" i="3" s="1"/>
  <c r="F42" i="3" s="1"/>
  <c r="D29" i="3"/>
  <c r="C41" i="3" s="1"/>
  <c r="C32" i="3"/>
  <c r="D22" i="3"/>
  <c r="C34" i="3" s="1"/>
  <c r="D20" i="3"/>
  <c r="D19" i="3"/>
  <c r="C31" i="3" s="1"/>
  <c r="D18" i="3"/>
  <c r="C30" i="3" s="1"/>
  <c r="D17" i="3"/>
  <c r="C29" i="3" s="1"/>
  <c r="C76" i="4" l="1"/>
  <c r="F76" i="4"/>
  <c r="I74" i="4"/>
  <c r="I76" i="4" s="1"/>
  <c r="K76" i="4" s="1"/>
  <c r="H72" i="4"/>
  <c r="K8" i="4"/>
  <c r="H61" i="4"/>
  <c r="E73" i="4"/>
  <c r="E74" i="4"/>
  <c r="H7" i="4"/>
  <c r="I52" i="4"/>
  <c r="E75" i="4"/>
  <c r="H75" i="4"/>
  <c r="E55" i="3"/>
  <c r="F55" i="3" s="1"/>
  <c r="E68" i="3"/>
  <c r="F68" i="3" s="1"/>
  <c r="E57" i="3"/>
  <c r="F57" i="3" s="1"/>
  <c r="E69" i="3"/>
  <c r="F69" i="3" s="1"/>
  <c r="E46" i="3"/>
  <c r="F46" i="3" s="1"/>
  <c r="E70" i="3"/>
  <c r="F70" i="3" s="1"/>
  <c r="E43" i="3"/>
  <c r="F43" i="3" s="1"/>
  <c r="E56" i="3"/>
  <c r="F56" i="3" s="1"/>
  <c r="E72" i="3"/>
  <c r="F72" i="3" s="1"/>
  <c r="K74" i="4"/>
  <c r="G76" i="4"/>
  <c r="D76" i="4"/>
  <c r="H76" i="4"/>
  <c r="E72" i="4"/>
  <c r="H73" i="4"/>
  <c r="E52" i="4"/>
  <c r="H9" i="4"/>
  <c r="I19" i="4"/>
  <c r="I21" i="4" s="1"/>
  <c r="K21" i="4" s="1"/>
  <c r="J43" i="4"/>
  <c r="H50" i="4"/>
  <c r="E6" i="4"/>
  <c r="H52" i="4"/>
  <c r="E8" i="4"/>
  <c r="E50" i="4"/>
  <c r="D54" i="4"/>
  <c r="G54" i="4"/>
  <c r="F20" i="4"/>
  <c r="H20" i="4" s="1"/>
  <c r="C10" i="4"/>
  <c r="I30" i="4"/>
  <c r="I32" i="4" s="1"/>
  <c r="K32" i="4" s="1"/>
  <c r="F10" i="4"/>
  <c r="H17" i="4"/>
  <c r="H8" i="4"/>
  <c r="K10" i="4"/>
  <c r="G32" i="4"/>
  <c r="G10" i="4"/>
  <c r="E20" i="4"/>
  <c r="E30" i="4"/>
  <c r="D10" i="4"/>
  <c r="H6" i="4"/>
  <c r="C17" i="4"/>
  <c r="C21" i="4" s="1"/>
  <c r="E39" i="4"/>
  <c r="E7" i="4"/>
  <c r="C31" i="4"/>
  <c r="C42" i="4" s="1"/>
  <c r="E28" i="4"/>
  <c r="H28" i="4"/>
  <c r="C40" i="4"/>
  <c r="F64" i="4"/>
  <c r="H64" i="4" s="1"/>
  <c r="E63" i="4"/>
  <c r="H63" i="4"/>
  <c r="F31" i="4"/>
  <c r="E29" i="4"/>
  <c r="H39" i="4"/>
  <c r="E41" i="4"/>
  <c r="C61" i="4"/>
  <c r="E61" i="4" s="1"/>
  <c r="E64" i="4"/>
  <c r="G65" i="4"/>
  <c r="D65" i="4"/>
  <c r="K63" i="4"/>
  <c r="K65" i="4"/>
  <c r="C65" i="4"/>
  <c r="E62" i="4"/>
  <c r="H62" i="4"/>
  <c r="G43" i="4"/>
  <c r="H41" i="4"/>
  <c r="D43" i="4"/>
  <c r="H30" i="4"/>
  <c r="D32" i="4"/>
  <c r="H29" i="4"/>
  <c r="H19" i="4"/>
  <c r="G21" i="4"/>
  <c r="H18" i="4"/>
  <c r="D21" i="4"/>
  <c r="E19" i="4"/>
  <c r="E18" i="4"/>
  <c r="E17" i="4"/>
  <c r="D71" i="3"/>
  <c r="C45" i="3"/>
  <c r="C47" i="3" s="1"/>
  <c r="E41" i="3"/>
  <c r="F41" i="3" s="1"/>
  <c r="C59" i="3"/>
  <c r="E59" i="3" s="1"/>
  <c r="F59" i="3" s="1"/>
  <c r="E44" i="3"/>
  <c r="F44" i="3" s="1"/>
  <c r="C54" i="3"/>
  <c r="D58" i="3"/>
  <c r="D45" i="3"/>
  <c r="E30" i="3"/>
  <c r="F30" i="3" s="1"/>
  <c r="E32" i="3"/>
  <c r="F32" i="3" s="1"/>
  <c r="C33" i="3"/>
  <c r="C35" i="3" s="1"/>
  <c r="E29" i="3"/>
  <c r="F29" i="3" s="1"/>
  <c r="E31" i="3"/>
  <c r="F31" i="3" s="1"/>
  <c r="D33" i="3"/>
  <c r="D21" i="3"/>
  <c r="E34" i="3" s="1"/>
  <c r="F34" i="3" s="1"/>
  <c r="D10" i="3"/>
  <c r="C22" i="3" s="1"/>
  <c r="E22" i="3" s="1"/>
  <c r="F22" i="3" s="1"/>
  <c r="D6" i="3"/>
  <c r="D7" i="3"/>
  <c r="C19" i="3" s="1"/>
  <c r="E19" i="3" s="1"/>
  <c r="F19" i="3" s="1"/>
  <c r="D8" i="3"/>
  <c r="C20" i="3" s="1"/>
  <c r="E20" i="3" s="1"/>
  <c r="F20" i="3" s="1"/>
  <c r="D5" i="3"/>
  <c r="C10" i="3"/>
  <c r="C8" i="3"/>
  <c r="C7" i="3"/>
  <c r="C6" i="3"/>
  <c r="C5" i="3"/>
  <c r="C58" i="3" l="1"/>
  <c r="C60" i="3" s="1"/>
  <c r="C67" i="3"/>
  <c r="K19" i="4"/>
  <c r="E76" i="4"/>
  <c r="H10" i="4"/>
  <c r="E42" i="4"/>
  <c r="E53" i="4"/>
  <c r="E40" i="4"/>
  <c r="F65" i="4"/>
  <c r="H65" i="4" s="1"/>
  <c r="F21" i="4"/>
  <c r="H21" i="4" s="1"/>
  <c r="I41" i="4"/>
  <c r="C43" i="4"/>
  <c r="E43" i="4" s="1"/>
  <c r="E10" i="4"/>
  <c r="K30" i="4"/>
  <c r="C32" i="4"/>
  <c r="E32" i="4" s="1"/>
  <c r="F42" i="4"/>
  <c r="H31" i="4"/>
  <c r="F32" i="4"/>
  <c r="H32" i="4" s="1"/>
  <c r="E31" i="4"/>
  <c r="E65" i="4"/>
  <c r="E21" i="4"/>
  <c r="D73" i="3"/>
  <c r="E54" i="3"/>
  <c r="F54" i="3" s="1"/>
  <c r="E5" i="3"/>
  <c r="F5" i="3" s="1"/>
  <c r="E10" i="3"/>
  <c r="F10" i="3" s="1"/>
  <c r="D60" i="3"/>
  <c r="E60" i="3" s="1"/>
  <c r="F60" i="3" s="1"/>
  <c r="E45" i="3"/>
  <c r="F45" i="3" s="1"/>
  <c r="D47" i="3"/>
  <c r="E47" i="3" s="1"/>
  <c r="F47" i="3" s="1"/>
  <c r="D9" i="3"/>
  <c r="C17" i="3"/>
  <c r="E7" i="3"/>
  <c r="F7" i="3" s="1"/>
  <c r="E8" i="3"/>
  <c r="F8" i="3" s="1"/>
  <c r="E6" i="3"/>
  <c r="F6" i="3" s="1"/>
  <c r="C18" i="3"/>
  <c r="E18" i="3" s="1"/>
  <c r="F18" i="3" s="1"/>
  <c r="E33" i="3"/>
  <c r="F33" i="3" s="1"/>
  <c r="D35" i="3"/>
  <c r="E35" i="3" s="1"/>
  <c r="F35" i="3" s="1"/>
  <c r="D23" i="3"/>
  <c r="D11" i="3"/>
  <c r="C9" i="3"/>
  <c r="C11" i="3" s="1"/>
  <c r="D13" i="1"/>
  <c r="D16" i="1" s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0" i="1"/>
  <c r="J35" i="1"/>
  <c r="I35" i="1"/>
  <c r="H35" i="1"/>
  <c r="G35" i="1"/>
  <c r="F35" i="1"/>
  <c r="E35" i="1"/>
  <c r="D35" i="1"/>
  <c r="J9" i="1"/>
  <c r="I9" i="1"/>
  <c r="I13" i="1" s="1"/>
  <c r="I16" i="1" s="1"/>
  <c r="I37" i="1" s="1"/>
  <c r="H9" i="1"/>
  <c r="H13" i="1" s="1"/>
  <c r="H16" i="1" s="1"/>
  <c r="H37" i="1" s="1"/>
  <c r="H36" i="1" s="1"/>
  <c r="G9" i="1"/>
  <c r="G13" i="1" s="1"/>
  <c r="G16" i="1" s="1"/>
  <c r="G37" i="1" s="1"/>
  <c r="F9" i="1"/>
  <c r="F13" i="1" s="1"/>
  <c r="F16" i="1" s="1"/>
  <c r="F37" i="1" s="1"/>
  <c r="E9" i="1"/>
  <c r="E13" i="1" s="1"/>
  <c r="E16" i="1" s="1"/>
  <c r="E37" i="1" s="1"/>
  <c r="D9" i="1"/>
  <c r="J13" i="1" l="1"/>
  <c r="J16" i="1" s="1"/>
  <c r="J37" i="1" s="1"/>
  <c r="J17" i="1" s="1"/>
  <c r="E58" i="3"/>
  <c r="F58" i="3" s="1"/>
  <c r="C71" i="3"/>
  <c r="E67" i="3"/>
  <c r="F67" i="3" s="1"/>
  <c r="I54" i="4"/>
  <c r="K54" i="4" s="1"/>
  <c r="K52" i="4"/>
  <c r="E51" i="4"/>
  <c r="C54" i="4"/>
  <c r="E54" i="4" s="1"/>
  <c r="H53" i="4"/>
  <c r="F54" i="4"/>
  <c r="H54" i="4" s="1"/>
  <c r="I43" i="4"/>
  <c r="K43" i="4" s="1"/>
  <c r="K41" i="4"/>
  <c r="H42" i="4"/>
  <c r="F43" i="4"/>
  <c r="H43" i="4" s="1"/>
  <c r="E11" i="3"/>
  <c r="F11" i="3" s="1"/>
  <c r="E9" i="3"/>
  <c r="F9" i="3" s="1"/>
  <c r="E17" i="3"/>
  <c r="F17" i="3" s="1"/>
  <c r="C21" i="3"/>
  <c r="E17" i="1"/>
  <c r="E36" i="1"/>
  <c r="I17" i="1"/>
  <c r="I36" i="1"/>
  <c r="F17" i="1"/>
  <c r="F36" i="1"/>
  <c r="G36" i="1"/>
  <c r="G17" i="1"/>
  <c r="H17" i="1"/>
  <c r="D37" i="1"/>
  <c r="D36" i="1" s="1"/>
  <c r="C73" i="3" l="1"/>
  <c r="E73" i="3" s="1"/>
  <c r="F73" i="3" s="1"/>
  <c r="E71" i="3"/>
  <c r="F71" i="3" s="1"/>
  <c r="J36" i="1"/>
  <c r="C23" i="3"/>
  <c r="E23" i="3" s="1"/>
  <c r="F23" i="3" s="1"/>
  <c r="E21" i="3"/>
  <c r="F21" i="3" s="1"/>
  <c r="D17" i="1"/>
</calcChain>
</file>

<file path=xl/sharedStrings.xml><?xml version="1.0" encoding="utf-8"?>
<sst xmlns="http://schemas.openxmlformats.org/spreadsheetml/2006/main" count="307" uniqueCount="93">
  <si>
    <t>OEB Account</t>
  </si>
  <si>
    <t>Description</t>
  </si>
  <si>
    <t>2011
Board Approved</t>
  </si>
  <si>
    <t>2011
Actual</t>
  </si>
  <si>
    <t>2012
Actual</t>
  </si>
  <si>
    <t>2013
Actual</t>
  </si>
  <si>
    <t>2014
Bridge Year</t>
  </si>
  <si>
    <t>Distribution Revenue</t>
  </si>
  <si>
    <t>Residential - R1</t>
  </si>
  <si>
    <t>Residential - R2</t>
  </si>
  <si>
    <t>Seasonal</t>
  </si>
  <si>
    <t>Streetlights</t>
  </si>
  <si>
    <t>RRRP Funding</t>
  </si>
  <si>
    <t>Rate Rider for Tax Changes</t>
  </si>
  <si>
    <t>Smart Meter Recovery</t>
  </si>
  <si>
    <t>Total Distribution Revenue</t>
  </si>
  <si>
    <t>% of Total Revenue</t>
  </si>
  <si>
    <t>Other Operating Revenue (per Appendix 2-H)</t>
  </si>
  <si>
    <t>SSS Administration Revenue</t>
  </si>
  <si>
    <t>Retail Services Revenues</t>
  </si>
  <si>
    <t>Service Transaction Requests (STR) Revenues</t>
  </si>
  <si>
    <t>Rent from Electric Property</t>
  </si>
  <si>
    <t>Other Utility Operating Income</t>
  </si>
  <si>
    <t>Other Electric Revenues</t>
  </si>
  <si>
    <t>Late Payment Charges</t>
  </si>
  <si>
    <t>Miscellaneous Service Revenues</t>
  </si>
  <si>
    <t>Regulatory Debits</t>
  </si>
  <si>
    <t>Revenues from Merchandise, Jobbing, Etc.</t>
  </si>
  <si>
    <t>Costs and Expenses of Merchandising, Jobbing, Etc.</t>
  </si>
  <si>
    <t>Gain on Disposition of Utility and Other Property</t>
  </si>
  <si>
    <t>Loss on Disposition of Utility and Other Property</t>
  </si>
  <si>
    <t>Interest and Dividend Income</t>
  </si>
  <si>
    <t>Total Other Operating Revenue</t>
  </si>
  <si>
    <t>GRAND TOTAL</t>
  </si>
  <si>
    <t>2015
Test Year @ Existing Rates</t>
  </si>
  <si>
    <t>2015
Test Year @ Proposed Rates</t>
  </si>
  <si>
    <t>Subtotal Distribution (1)</t>
  </si>
  <si>
    <t>Subtotal Distribution (2)</t>
  </si>
  <si>
    <t>Foreign Exchange Gains &amp; Losses, Incl. Amortization</t>
  </si>
  <si>
    <t>2011 Actual</t>
  </si>
  <si>
    <t>2012 Actual</t>
  </si>
  <si>
    <t>2013 Year End</t>
  </si>
  <si>
    <t>2013 Normalized</t>
  </si>
  <si>
    <t>Bridge Year 2014 Normalized</t>
  </si>
  <si>
    <t>Test Year 2015 Normalized</t>
  </si>
  <si>
    <t>Customers and Connections</t>
  </si>
  <si>
    <t xml:space="preserve">   TOTAL</t>
  </si>
  <si>
    <t xml:space="preserve">   Volumes in kWh</t>
  </si>
  <si>
    <t xml:space="preserve">   Volumes in kW</t>
  </si>
  <si>
    <t>2011 Board Aproved</t>
  </si>
  <si>
    <t>Variance $</t>
  </si>
  <si>
    <t>Variance %</t>
  </si>
  <si>
    <t>Customer Class</t>
  </si>
  <si>
    <t>Street Lighting</t>
  </si>
  <si>
    <t>Street Lighting (Connections)</t>
  </si>
  <si>
    <t>Total</t>
  </si>
  <si>
    <t>Subtotal</t>
  </si>
  <si>
    <t>RRRP</t>
  </si>
  <si>
    <t>Comparison of 2011 Actual to 2011 Approved Throughput Revenue</t>
  </si>
  <si>
    <t>Note: All customer counts and connections are year end values.</t>
  </si>
  <si>
    <t>Comparison of 2012 Actual to 2011 Actual Throughput Revenue</t>
  </si>
  <si>
    <t>2013 Actual</t>
  </si>
  <si>
    <t>Comparison of 2013 Actual to 2012 Actual Throughput Revenue</t>
  </si>
  <si>
    <t>Comparison of 2014 Bridge Year to 2013 Actual Throughput Revenue</t>
  </si>
  <si>
    <t>2014 Bridge Year</t>
  </si>
  <si>
    <t>Comparison of 2015 Test Year to 2014 Bridge Year Throughput Revenue</t>
  </si>
  <si>
    <t>2015 Test Year</t>
  </si>
  <si>
    <t>2015 Test Year Revenues are Calculated at Existing 2014 Rates</t>
  </si>
  <si>
    <t>2015 Test Year Revenues are Calculated at Proposed 2015 Rates</t>
  </si>
  <si>
    <t>2011 Board Approved</t>
  </si>
  <si>
    <t>Variance</t>
  </si>
  <si>
    <t>Customers/Connections</t>
  </si>
  <si>
    <t>Energy (kWh)</t>
  </si>
  <si>
    <t>Demand (kW)</t>
  </si>
  <si>
    <t>Comparison of 2011 Actual to 2011 Approved Volumes</t>
  </si>
  <si>
    <t>2011 Approved</t>
  </si>
  <si>
    <t>Comparison of 2012 Actual to 2011 Actual Volumes</t>
  </si>
  <si>
    <t>Comparison of 2013 Actual to 2012 Actual Volumes</t>
  </si>
  <si>
    <t>Comparison of 2014 Bridge Year to 2013 Actual Volumes</t>
  </si>
  <si>
    <t>Comparison of 2013 Normalized to 2012 Actual Volumes</t>
  </si>
  <si>
    <r>
      <t xml:space="preserve">2013 </t>
    </r>
    <r>
      <rPr>
        <sz val="10"/>
        <color theme="1"/>
        <rFont val="Arial"/>
        <family val="2"/>
      </rPr>
      <t>Normalized</t>
    </r>
  </si>
  <si>
    <t>Comparison of 2014 Bridge Year to 2013 Normalized Volumes</t>
  </si>
  <si>
    <t>Comparison of 2015 Test Year to 2014 Bridge Year Volumes</t>
  </si>
  <si>
    <t>Change</t>
  </si>
  <si>
    <t>% Change</t>
  </si>
  <si>
    <t>Summary of Load Forecast</t>
  </si>
  <si>
    <t>Allocation of Stranded Meters to Residential - R1 class</t>
  </si>
  <si>
    <t>Allocation of Transformer Ownership Allowance to R2</t>
  </si>
  <si>
    <t>Algoma Power Inc.</t>
  </si>
  <si>
    <t>EB-2014-0055</t>
  </si>
  <si>
    <t>Data Used For Variance Analysis</t>
  </si>
  <si>
    <t>May 12, 2014</t>
  </si>
  <si>
    <t>2015 Cost of Service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</si>
</sst>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#,##0;[Red]#,##0"/>
    <numFmt numFmtId="166" formatCode="0.0%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u val="double"/>
      <sz val="10"/>
      <name val="Arial"/>
      <family val="2"/>
    </font>
    <font>
      <b/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43" fontId="2" fillId="0" borderId="1" xfId="1" quotePrefix="1" applyFont="1" applyFill="1" applyBorder="1" applyAlignment="1" applyProtection="1">
      <alignment horizontal="center" vertical="center" wrapText="1"/>
    </xf>
    <xf numFmtId="43" fontId="2" fillId="0" borderId="2" xfId="1" quotePrefix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164" fontId="2" fillId="0" borderId="4" xfId="1" quotePrefix="1" applyNumberFormat="1" applyFont="1" applyFill="1" applyBorder="1" applyAlignment="1" applyProtection="1">
      <alignment horizontal="center" vertical="center" wrapText="1"/>
    </xf>
    <xf numFmtId="164" fontId="2" fillId="0" borderId="5" xfId="1" quotePrefix="1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top"/>
      <protection locked="0"/>
    </xf>
    <xf numFmtId="0" fontId="2" fillId="0" borderId="0" xfId="0" applyFont="1" applyBorder="1"/>
    <xf numFmtId="0" fontId="2" fillId="0" borderId="4" xfId="0" applyFont="1" applyFill="1" applyBorder="1" applyAlignment="1" applyProtection="1">
      <alignment horizontal="center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5" fillId="0" borderId="0" xfId="0" applyFont="1"/>
    <xf numFmtId="0" fontId="7" fillId="0" borderId="0" xfId="0" applyFont="1"/>
    <xf numFmtId="0" fontId="7" fillId="0" borderId="0" xfId="0" applyFont="1" applyBorder="1"/>
    <xf numFmtId="165" fontId="3" fillId="0" borderId="4" xfId="2" applyNumberFormat="1" applyFont="1" applyBorder="1"/>
    <xf numFmtId="165" fontId="3" fillId="0" borderId="5" xfId="2" applyNumberFormat="1" applyFont="1" applyBorder="1"/>
    <xf numFmtId="165" fontId="3" fillId="0" borderId="4" xfId="1" applyNumberFormat="1" applyFont="1" applyBorder="1"/>
    <xf numFmtId="165" fontId="3" fillId="0" borderId="5" xfId="1" applyNumberFormat="1" applyFont="1" applyBorder="1"/>
    <xf numFmtId="165" fontId="8" fillId="0" borderId="4" xfId="1" applyNumberFormat="1" applyFont="1" applyBorder="1"/>
    <xf numFmtId="165" fontId="8" fillId="0" borderId="5" xfId="1" applyNumberFormat="1" applyFont="1" applyBorder="1"/>
    <xf numFmtId="0" fontId="9" fillId="0" borderId="0" xfId="0" applyFont="1" applyFill="1" applyBorder="1"/>
    <xf numFmtId="165" fontId="10" fillId="0" borderId="4" xfId="1" applyNumberFormat="1" applyFont="1" applyBorder="1"/>
    <xf numFmtId="164" fontId="7" fillId="0" borderId="4" xfId="1" applyNumberFormat="1" applyFont="1" applyBorder="1"/>
    <xf numFmtId="164" fontId="7" fillId="0" borderId="5" xfId="1" applyNumberFormat="1" applyFont="1" applyBorder="1"/>
    <xf numFmtId="165" fontId="7" fillId="0" borderId="4" xfId="1" applyNumberFormat="1" applyFont="1" applyBorder="1"/>
    <xf numFmtId="165" fontId="9" fillId="0" borderId="6" xfId="0" applyNumberFormat="1" applyFont="1" applyBorder="1"/>
    <xf numFmtId="166" fontId="11" fillId="0" borderId="4" xfId="3" applyNumberFormat="1" applyFont="1" applyBorder="1"/>
    <xf numFmtId="0" fontId="7" fillId="0" borderId="4" xfId="0" applyFont="1" applyFill="1" applyBorder="1" applyAlignment="1">
      <alignment horizontal="center"/>
    </xf>
    <xf numFmtId="165" fontId="7" fillId="0" borderId="4" xfId="1" applyNumberFormat="1" applyFont="1" applyFill="1" applyBorder="1"/>
    <xf numFmtId="165" fontId="7" fillId="0" borderId="5" xfId="1" applyNumberFormat="1" applyFont="1" applyFill="1" applyBorder="1"/>
    <xf numFmtId="0" fontId="7" fillId="0" borderId="4" xfId="0" applyFont="1" applyBorder="1" applyAlignment="1" applyProtection="1">
      <alignment horizontal="center" vertical="top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165" fontId="7" fillId="0" borderId="5" xfId="1" applyNumberFormat="1" applyFont="1" applyBorder="1"/>
    <xf numFmtId="0" fontId="7" fillId="0" borderId="4" xfId="0" applyFont="1" applyBorder="1"/>
    <xf numFmtId="3" fontId="2" fillId="0" borderId="6" xfId="0" applyNumberFormat="1" applyFont="1" applyBorder="1"/>
    <xf numFmtId="0" fontId="3" fillId="0" borderId="4" xfId="0" applyFont="1" applyBorder="1"/>
    <xf numFmtId="0" fontId="9" fillId="0" borderId="0" xfId="0" applyFont="1" applyBorder="1" applyAlignment="1" applyProtection="1">
      <alignment horizontal="left" vertical="top"/>
      <protection locked="0"/>
    </xf>
    <xf numFmtId="165" fontId="2" fillId="0" borderId="6" xfId="2" applyNumberFormat="1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12" fillId="0" borderId="0" xfId="0" applyFont="1"/>
    <xf numFmtId="3" fontId="3" fillId="0" borderId="10" xfId="0" applyNumberFormat="1" applyFont="1" applyFill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/>
    </xf>
    <xf numFmtId="3" fontId="3" fillId="0" borderId="20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3" fontId="3" fillId="0" borderId="22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3" fontId="7" fillId="0" borderId="24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0" fontId="7" fillId="0" borderId="25" xfId="0" applyFont="1" applyBorder="1" applyAlignment="1">
      <alignment vertical="center"/>
    </xf>
    <xf numFmtId="3" fontId="7" fillId="0" borderId="26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167" fontId="5" fillId="0" borderId="10" xfId="1" applyNumberFormat="1" applyFont="1" applyBorder="1"/>
    <xf numFmtId="164" fontId="5" fillId="0" borderId="10" xfId="1" applyNumberFormat="1" applyFont="1" applyBorder="1"/>
    <xf numFmtId="167" fontId="5" fillId="0" borderId="13" xfId="1" applyNumberFormat="1" applyFont="1" applyBorder="1"/>
    <xf numFmtId="164" fontId="5" fillId="0" borderId="13" xfId="1" applyNumberFormat="1" applyFont="1" applyBorder="1"/>
    <xf numFmtId="0" fontId="5" fillId="0" borderId="28" xfId="0" applyFont="1" applyBorder="1" applyAlignment="1">
      <alignment horizontal="center" vertical="center" wrapText="1"/>
    </xf>
    <xf numFmtId="167" fontId="5" fillId="0" borderId="12" xfId="1" applyNumberFormat="1" applyFont="1" applyBorder="1"/>
    <xf numFmtId="164" fontId="5" fillId="0" borderId="12" xfId="1" applyNumberFormat="1" applyFont="1" applyBorder="1"/>
    <xf numFmtId="167" fontId="5" fillId="0" borderId="30" xfId="0" applyNumberFormat="1" applyFont="1" applyBorder="1"/>
    <xf numFmtId="164" fontId="5" fillId="0" borderId="30" xfId="1" applyNumberFormat="1" applyFont="1" applyBorder="1"/>
    <xf numFmtId="167" fontId="6" fillId="0" borderId="29" xfId="0" applyNumberFormat="1" applyFont="1" applyBorder="1"/>
    <xf numFmtId="164" fontId="6" fillId="0" borderId="29" xfId="1" applyNumberFormat="1" applyFont="1" applyBorder="1"/>
    <xf numFmtId="0" fontId="5" fillId="0" borderId="10" xfId="0" applyFont="1" applyBorder="1" applyAlignment="1">
      <alignment horizontal="center" vertical="center" wrapText="1"/>
    </xf>
    <xf numFmtId="3" fontId="5" fillId="0" borderId="10" xfId="0" applyNumberFormat="1" applyFont="1" applyBorder="1"/>
    <xf numFmtId="0" fontId="5" fillId="2" borderId="10" xfId="0" applyFont="1" applyFill="1" applyBorder="1"/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7" fontId="5" fillId="0" borderId="19" xfId="1" applyNumberFormat="1" applyFont="1" applyBorder="1"/>
    <xf numFmtId="164" fontId="5" fillId="0" borderId="20" xfId="1" applyNumberFormat="1" applyFont="1" applyBorder="1"/>
    <xf numFmtId="3" fontId="5" fillId="0" borderId="19" xfId="0" applyNumberFormat="1" applyFont="1" applyBorder="1"/>
    <xf numFmtId="0" fontId="5" fillId="2" borderId="19" xfId="0" applyFont="1" applyFill="1" applyBorder="1"/>
    <xf numFmtId="0" fontId="5" fillId="2" borderId="20" xfId="0" applyFont="1" applyFill="1" applyBorder="1"/>
    <xf numFmtId="0" fontId="5" fillId="0" borderId="31" xfId="0" applyFont="1" applyBorder="1"/>
    <xf numFmtId="0" fontId="5" fillId="0" borderId="32" xfId="0" applyFont="1" applyBorder="1" applyAlignment="1">
      <alignment vertical="center"/>
    </xf>
    <xf numFmtId="0" fontId="5" fillId="0" borderId="32" xfId="0" applyFont="1" applyBorder="1"/>
    <xf numFmtId="0" fontId="5" fillId="0" borderId="7" xfId="0" applyFont="1" applyBorder="1"/>
    <xf numFmtId="167" fontId="5" fillId="0" borderId="25" xfId="0" applyNumberFormat="1" applyFont="1" applyBorder="1"/>
    <xf numFmtId="167" fontId="5" fillId="0" borderId="26" xfId="0" applyNumberFormat="1" applyFont="1" applyBorder="1"/>
    <xf numFmtId="164" fontId="5" fillId="0" borderId="27" xfId="1" applyNumberFormat="1" applyFont="1" applyBorder="1"/>
    <xf numFmtId="3" fontId="5" fillId="0" borderId="25" xfId="0" applyNumberFormat="1" applyFont="1" applyBorder="1"/>
    <xf numFmtId="3" fontId="5" fillId="0" borderId="26" xfId="0" applyNumberFormat="1" applyFont="1" applyBorder="1"/>
    <xf numFmtId="0" fontId="5" fillId="0" borderId="6" xfId="0" applyFont="1" applyBorder="1"/>
    <xf numFmtId="167" fontId="5" fillId="0" borderId="21" xfId="1" applyNumberFormat="1" applyFont="1" applyBorder="1"/>
    <xf numFmtId="3" fontId="5" fillId="0" borderId="12" xfId="0" applyNumberFormat="1" applyFont="1" applyBorder="1"/>
    <xf numFmtId="164" fontId="5" fillId="0" borderId="22" xfId="1" applyNumberFormat="1" applyFont="1" applyBorder="1"/>
    <xf numFmtId="3" fontId="5" fillId="0" borderId="21" xfId="0" applyNumberFormat="1" applyFont="1" applyBorder="1"/>
    <xf numFmtId="0" fontId="5" fillId="2" borderId="21" xfId="0" applyFont="1" applyFill="1" applyBorder="1"/>
    <xf numFmtId="0" fontId="5" fillId="2" borderId="12" xfId="0" applyFont="1" applyFill="1" applyBorder="1"/>
    <xf numFmtId="0" fontId="5" fillId="2" borderId="22" xfId="0" applyFont="1" applyFill="1" applyBorder="1"/>
    <xf numFmtId="0" fontId="5" fillId="0" borderId="36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/>
    </xf>
    <xf numFmtId="10" fontId="5" fillId="0" borderId="24" xfId="3" applyNumberFormat="1" applyFont="1" applyBorder="1"/>
    <xf numFmtId="0" fontId="5" fillId="0" borderId="19" xfId="0" applyFont="1" applyBorder="1" applyAlignment="1">
      <alignment horizontal="left"/>
    </xf>
    <xf numFmtId="10" fontId="5" fillId="0" borderId="20" xfId="3" applyNumberFormat="1" applyFont="1" applyBorder="1"/>
    <xf numFmtId="0" fontId="5" fillId="0" borderId="21" xfId="0" applyFont="1" applyBorder="1" applyAlignment="1">
      <alignment horizontal="left"/>
    </xf>
    <xf numFmtId="10" fontId="5" fillId="0" borderId="22" xfId="3" applyNumberFormat="1" applyFont="1" applyBorder="1"/>
    <xf numFmtId="0" fontId="6" fillId="0" borderId="39" xfId="0" applyFont="1" applyBorder="1" applyAlignment="1">
      <alignment horizontal="left" indent="1"/>
    </xf>
    <xf numFmtId="10" fontId="6" fillId="0" borderId="40" xfId="3" applyNumberFormat="1" applyFont="1" applyBorder="1"/>
    <xf numFmtId="0" fontId="5" fillId="0" borderId="41" xfId="0" applyFont="1" applyBorder="1"/>
    <xf numFmtId="10" fontId="5" fillId="0" borderId="42" xfId="3" applyNumberFormat="1" applyFont="1" applyBorder="1"/>
    <xf numFmtId="0" fontId="6" fillId="0" borderId="25" xfId="0" applyFont="1" applyBorder="1" applyAlignment="1">
      <alignment horizontal="left" indent="1"/>
    </xf>
    <xf numFmtId="167" fontId="6" fillId="0" borderId="26" xfId="0" applyNumberFormat="1" applyFont="1" applyBorder="1"/>
    <xf numFmtId="164" fontId="6" fillId="0" borderId="26" xfId="1" applyNumberFormat="1" applyFont="1" applyBorder="1"/>
    <xf numFmtId="10" fontId="6" fillId="0" borderId="27" xfId="3" applyNumberFormat="1" applyFont="1" applyBorder="1"/>
    <xf numFmtId="3" fontId="3" fillId="0" borderId="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5" xfId="0" applyFont="1" applyBorder="1"/>
    <xf numFmtId="166" fontId="0" fillId="0" borderId="20" xfId="3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7" fillId="0" borderId="37" xfId="0" applyFont="1" applyBorder="1" applyAlignment="1">
      <alignment vertical="center"/>
    </xf>
    <xf numFmtId="164" fontId="3" fillId="0" borderId="28" xfId="0" applyNumberFormat="1" applyFont="1" applyFill="1" applyBorder="1" applyAlignment="1">
      <alignment horizontal="center" vertical="center"/>
    </xf>
    <xf numFmtId="166" fontId="0" fillId="0" borderId="38" xfId="3" applyNumberFormat="1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9" fillId="0" borderId="17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indent="2"/>
    </xf>
    <xf numFmtId="0" fontId="9" fillId="0" borderId="18" xfId="0" applyFont="1" applyBorder="1" applyAlignment="1">
      <alignment horizontal="left" vertical="center" indent="2"/>
    </xf>
    <xf numFmtId="0" fontId="9" fillId="0" borderId="17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36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13" fillId="0" borderId="0" xfId="0" applyFont="1" applyAlignment="1">
      <alignment horizontal="center"/>
    </xf>
    <xf numFmtId="0" fontId="9" fillId="0" borderId="36" xfId="0" applyFont="1" applyBorder="1" applyAlignment="1">
      <alignment horizontal="left" vertical="center" indent="2"/>
    </xf>
    <xf numFmtId="0" fontId="9" fillId="0" borderId="0" xfId="0" applyFont="1" applyBorder="1" applyAlignment="1">
      <alignment horizontal="left" vertical="center" indent="2"/>
    </xf>
    <xf numFmtId="0" fontId="7" fillId="0" borderId="36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E16"/>
  <sheetViews>
    <sheetView showGridLines="0" workbookViewId="0">
      <selection activeCell="B11" sqref="B11:E11"/>
    </sheetView>
  </sheetViews>
  <sheetFormatPr defaultRowHeight="15" x14ac:dyDescent="0.25"/>
  <cols>
    <col min="2" max="5" width="17.7109375" customWidth="1"/>
  </cols>
  <sheetData>
    <row r="10" spans="2:5" ht="28.5" x14ac:dyDescent="0.45">
      <c r="B10" s="131" t="s">
        <v>88</v>
      </c>
      <c r="C10" s="131"/>
      <c r="D10" s="131"/>
      <c r="E10" s="131"/>
    </row>
    <row r="11" spans="2:5" ht="28.5" x14ac:dyDescent="0.45">
      <c r="B11" s="131" t="s">
        <v>92</v>
      </c>
      <c r="C11" s="131"/>
      <c r="D11" s="131"/>
      <c r="E11" s="131"/>
    </row>
    <row r="12" spans="2:5" ht="28.5" x14ac:dyDescent="0.45">
      <c r="B12" s="131" t="s">
        <v>89</v>
      </c>
      <c r="C12" s="131"/>
      <c r="D12" s="131"/>
      <c r="E12" s="131"/>
    </row>
    <row r="13" spans="2:5" ht="28.5" x14ac:dyDescent="0.45">
      <c r="B13" s="130"/>
      <c r="C13" s="130"/>
      <c r="D13" s="130"/>
      <c r="E13" s="130"/>
    </row>
    <row r="14" spans="2:5" ht="28.5" x14ac:dyDescent="0.45">
      <c r="B14" s="131" t="s">
        <v>90</v>
      </c>
      <c r="C14" s="131"/>
      <c r="D14" s="131"/>
      <c r="E14" s="131"/>
    </row>
    <row r="15" spans="2:5" ht="28.5" x14ac:dyDescent="0.45">
      <c r="B15" s="130"/>
      <c r="C15" s="130"/>
      <c r="D15" s="130"/>
      <c r="E15" s="130"/>
    </row>
    <row r="16" spans="2:5" ht="28.5" x14ac:dyDescent="0.45">
      <c r="B16" s="131" t="s">
        <v>91</v>
      </c>
      <c r="C16" s="131"/>
      <c r="D16" s="131"/>
      <c r="E16" s="131"/>
    </row>
  </sheetData>
  <mergeCells count="5">
    <mergeCell ref="B10:E10"/>
    <mergeCell ref="B11:E11"/>
    <mergeCell ref="B12:E12"/>
    <mergeCell ref="B14:E14"/>
    <mergeCell ref="B16:E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showGridLines="0" workbookViewId="0">
      <selection activeCell="H6" sqref="H6"/>
    </sheetView>
  </sheetViews>
  <sheetFormatPr defaultRowHeight="12.75" x14ac:dyDescent="0.2"/>
  <cols>
    <col min="1" max="1" width="2.28515625" style="15" customWidth="1"/>
    <col min="2" max="2" width="8.140625" style="15" customWidth="1"/>
    <col min="3" max="3" width="47.42578125" style="15" customWidth="1"/>
    <col min="4" max="10" width="11.7109375" style="15" customWidth="1"/>
    <col min="11" max="16384" width="9.140625" style="15"/>
  </cols>
  <sheetData>
    <row r="1" spans="2:10" ht="13.5" thickBot="1" x14ac:dyDescent="0.25"/>
    <row r="2" spans="2:10" ht="64.5" thickBot="1" x14ac:dyDescent="0.25">
      <c r="B2" s="1" t="s">
        <v>0</v>
      </c>
      <c r="C2" s="2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4" t="s">
        <v>34</v>
      </c>
      <c r="J2" s="4" t="s">
        <v>35</v>
      </c>
    </row>
    <row r="3" spans="2:10" x14ac:dyDescent="0.2">
      <c r="B3" s="5"/>
      <c r="C3" s="6"/>
      <c r="D3" s="7"/>
      <c r="E3" s="7"/>
      <c r="F3" s="7"/>
      <c r="G3" s="7"/>
      <c r="H3" s="7"/>
      <c r="I3" s="8"/>
      <c r="J3" s="8"/>
    </row>
    <row r="4" spans="2:10" x14ac:dyDescent="0.2">
      <c r="B4" s="9"/>
      <c r="C4" s="10" t="s">
        <v>7</v>
      </c>
      <c r="D4" s="7"/>
      <c r="E4" s="7"/>
      <c r="F4" s="7"/>
      <c r="G4" s="7"/>
      <c r="H4" s="7"/>
      <c r="I4" s="8"/>
      <c r="J4" s="8"/>
    </row>
    <row r="5" spans="2:10" x14ac:dyDescent="0.2">
      <c r="B5" s="11"/>
      <c r="C5" s="16" t="s">
        <v>8</v>
      </c>
      <c r="D5" s="17">
        <v>5139794.4952475</v>
      </c>
      <c r="E5" s="17">
        <v>5138215.8099999996</v>
      </c>
      <c r="F5" s="17">
        <v>5349383.08</v>
      </c>
      <c r="G5" s="17">
        <v>5502648.9900000002</v>
      </c>
      <c r="H5" s="17">
        <v>5795396.7300000004</v>
      </c>
      <c r="I5" s="18">
        <v>5768072</v>
      </c>
      <c r="J5" s="18">
        <v>5984951.9972066004</v>
      </c>
    </row>
    <row r="6" spans="2:10" x14ac:dyDescent="0.2">
      <c r="B6" s="11"/>
      <c r="C6" s="16" t="s">
        <v>9</v>
      </c>
      <c r="D6" s="19">
        <v>734301.88691999996</v>
      </c>
      <c r="E6" s="19">
        <v>690136.09</v>
      </c>
      <c r="F6" s="19">
        <v>819565</v>
      </c>
      <c r="G6" s="19">
        <v>841484.52</v>
      </c>
      <c r="H6" s="19">
        <v>899864.2</v>
      </c>
      <c r="I6" s="20">
        <v>972005</v>
      </c>
      <c r="J6" s="20">
        <v>1008552.55806264</v>
      </c>
    </row>
    <row r="7" spans="2:10" x14ac:dyDescent="0.2">
      <c r="B7" s="11"/>
      <c r="C7" s="16" t="s">
        <v>10</v>
      </c>
      <c r="D7" s="19">
        <v>2408811.09396542</v>
      </c>
      <c r="E7" s="19">
        <v>2179586.85</v>
      </c>
      <c r="F7" s="19">
        <v>1776729.13</v>
      </c>
      <c r="G7" s="19">
        <v>1904860.95</v>
      </c>
      <c r="H7" s="19">
        <v>1878091.43</v>
      </c>
      <c r="I7" s="20">
        <v>1797577</v>
      </c>
      <c r="J7" s="20">
        <v>2023359.7536479519</v>
      </c>
    </row>
    <row r="8" spans="2:10" x14ac:dyDescent="0.2">
      <c r="B8" s="11"/>
      <c r="C8" s="16" t="s">
        <v>11</v>
      </c>
      <c r="D8" s="21">
        <v>133872.414662942</v>
      </c>
      <c r="E8" s="21">
        <v>129104.46</v>
      </c>
      <c r="F8" s="21">
        <v>152286.32999999999</v>
      </c>
      <c r="G8" s="21">
        <v>137284.63</v>
      </c>
      <c r="H8" s="21">
        <v>139032.82999999999</v>
      </c>
      <c r="I8" s="22">
        <v>139032</v>
      </c>
      <c r="J8" s="22">
        <v>160760.04511007835</v>
      </c>
    </row>
    <row r="9" spans="2:10" x14ac:dyDescent="0.2">
      <c r="B9" s="11"/>
      <c r="C9" s="23" t="s">
        <v>36</v>
      </c>
      <c r="D9" s="24">
        <f t="shared" ref="D9:J9" si="0">SUM(D5:D8)</f>
        <v>8416779.8907958623</v>
      </c>
      <c r="E9" s="24">
        <f t="shared" si="0"/>
        <v>8137043.21</v>
      </c>
      <c r="F9" s="24">
        <f t="shared" si="0"/>
        <v>8097963.54</v>
      </c>
      <c r="G9" s="24">
        <f t="shared" si="0"/>
        <v>8386279.0899999999</v>
      </c>
      <c r="H9" s="24">
        <f t="shared" si="0"/>
        <v>8712385.1900000013</v>
      </c>
      <c r="I9" s="24">
        <f t="shared" si="0"/>
        <v>8676686</v>
      </c>
      <c r="J9" s="24">
        <f t="shared" si="0"/>
        <v>9177624.3540272713</v>
      </c>
    </row>
    <row r="10" spans="2:10" x14ac:dyDescent="0.2">
      <c r="B10" s="11"/>
      <c r="C10" s="16" t="s">
        <v>12</v>
      </c>
      <c r="D10" s="21">
        <v>11411952</v>
      </c>
      <c r="E10" s="21">
        <v>11411952</v>
      </c>
      <c r="F10" s="21">
        <v>11314392</v>
      </c>
      <c r="G10" s="21">
        <v>11243354.970000001</v>
      </c>
      <c r="H10" s="21">
        <v>11256242.08</v>
      </c>
      <c r="I10" s="22">
        <v>11949211.6705701</v>
      </c>
      <c r="J10" s="20">
        <v>14248806.494789397</v>
      </c>
    </row>
    <row r="11" spans="2:10" x14ac:dyDescent="0.2">
      <c r="B11" s="11"/>
      <c r="C11" s="16" t="s">
        <v>86</v>
      </c>
      <c r="D11" s="21"/>
      <c r="E11" s="21"/>
      <c r="F11" s="21"/>
      <c r="G11" s="21"/>
      <c r="H11" s="21"/>
      <c r="I11" s="22"/>
      <c r="J11" s="20">
        <v>192509.24501257052</v>
      </c>
    </row>
    <row r="12" spans="2:10" x14ac:dyDescent="0.2">
      <c r="B12" s="11"/>
      <c r="C12" s="16" t="s">
        <v>87</v>
      </c>
      <c r="D12" s="21"/>
      <c r="E12" s="21"/>
      <c r="F12" s="21"/>
      <c r="G12" s="21"/>
      <c r="H12" s="21"/>
      <c r="I12" s="22"/>
      <c r="J12" s="22">
        <v>74096.399999999994</v>
      </c>
    </row>
    <row r="13" spans="2:10" x14ac:dyDescent="0.2">
      <c r="B13" s="11"/>
      <c r="C13" s="23" t="s">
        <v>37</v>
      </c>
      <c r="D13" s="24">
        <f>D9+D10</f>
        <v>19828731.890795864</v>
      </c>
      <c r="E13" s="24">
        <f>E9+E10</f>
        <v>19548995.210000001</v>
      </c>
      <c r="F13" s="24">
        <f>F9+F10</f>
        <v>19412355.539999999</v>
      </c>
      <c r="G13" s="24">
        <f>G9+G10</f>
        <v>19629634.060000002</v>
      </c>
      <c r="H13" s="24">
        <f>H9+H10</f>
        <v>19968627.270000003</v>
      </c>
      <c r="I13" s="24">
        <f t="shared" ref="I13" si="1">I9+I10</f>
        <v>20625897.670570098</v>
      </c>
      <c r="J13" s="24">
        <f>J9+SUM(J10:J12)</f>
        <v>23693036.493829239</v>
      </c>
    </row>
    <row r="14" spans="2:10" x14ac:dyDescent="0.2">
      <c r="B14" s="11"/>
      <c r="C14" s="16" t="s">
        <v>13</v>
      </c>
      <c r="D14" s="25">
        <v>0</v>
      </c>
      <c r="E14" s="25">
        <v>0</v>
      </c>
      <c r="F14" s="25">
        <v>-22505</v>
      </c>
      <c r="G14" s="25">
        <v>-18545.41</v>
      </c>
      <c r="H14" s="25">
        <v>-30034.07</v>
      </c>
      <c r="I14" s="26">
        <v>0</v>
      </c>
      <c r="J14" s="26"/>
    </row>
    <row r="15" spans="2:10" x14ac:dyDescent="0.2">
      <c r="B15" s="11"/>
      <c r="C15" s="16" t="s">
        <v>14</v>
      </c>
      <c r="D15" s="25">
        <v>0</v>
      </c>
      <c r="E15" s="25">
        <v>0</v>
      </c>
      <c r="F15" s="25">
        <v>0</v>
      </c>
      <c r="G15" s="27">
        <v>2048561.63</v>
      </c>
      <c r="H15" s="25">
        <v>0</v>
      </c>
      <c r="I15" s="26">
        <v>0</v>
      </c>
      <c r="J15" s="26"/>
    </row>
    <row r="16" spans="2:10" ht="13.5" thickBot="1" x14ac:dyDescent="0.25">
      <c r="B16" s="11">
        <v>4080</v>
      </c>
      <c r="C16" s="12" t="s">
        <v>15</v>
      </c>
      <c r="D16" s="28">
        <f t="shared" ref="D16:J16" si="2">D13+D14+D15</f>
        <v>19828731.890795864</v>
      </c>
      <c r="E16" s="28">
        <f t="shared" si="2"/>
        <v>19548995.210000001</v>
      </c>
      <c r="F16" s="28">
        <f t="shared" si="2"/>
        <v>19389850.539999999</v>
      </c>
      <c r="G16" s="28">
        <f t="shared" si="2"/>
        <v>21659650.280000001</v>
      </c>
      <c r="H16" s="28">
        <f t="shared" si="2"/>
        <v>19938593.200000003</v>
      </c>
      <c r="I16" s="28">
        <f t="shared" si="2"/>
        <v>20625897.670570098</v>
      </c>
      <c r="J16" s="28">
        <f t="shared" si="2"/>
        <v>23693036.493829239</v>
      </c>
    </row>
    <row r="17" spans="2:10" ht="13.5" thickTop="1" x14ac:dyDescent="0.2">
      <c r="B17" s="11"/>
      <c r="C17" s="13" t="s">
        <v>16</v>
      </c>
      <c r="D17" s="29">
        <f t="shared" ref="D17:J17" si="3">D16/D37</f>
        <v>0.98167803307655421</v>
      </c>
      <c r="E17" s="29">
        <f t="shared" si="3"/>
        <v>0.97335023318836422</v>
      </c>
      <c r="F17" s="29">
        <f t="shared" si="3"/>
        <v>0.95776973149394329</v>
      </c>
      <c r="G17" s="29">
        <f t="shared" si="3"/>
        <v>1.0127710338513252</v>
      </c>
      <c r="H17" s="29">
        <f t="shared" si="3"/>
        <v>1.0150739195381431</v>
      </c>
      <c r="I17" s="29">
        <f t="shared" si="3"/>
        <v>0.97926388512939211</v>
      </c>
      <c r="J17" s="29">
        <f t="shared" si="3"/>
        <v>0.98189965328433204</v>
      </c>
    </row>
    <row r="18" spans="2:10" x14ac:dyDescent="0.2">
      <c r="B18" s="11"/>
      <c r="C18" s="16"/>
      <c r="D18" s="25"/>
      <c r="E18" s="25"/>
      <c r="F18" s="25"/>
      <c r="G18" s="25"/>
      <c r="H18" s="25"/>
      <c r="I18" s="26"/>
      <c r="J18" s="26"/>
    </row>
    <row r="19" spans="2:10" x14ac:dyDescent="0.2">
      <c r="B19" s="11"/>
      <c r="C19" s="10" t="s">
        <v>17</v>
      </c>
      <c r="D19" s="25"/>
      <c r="E19" s="25"/>
      <c r="F19" s="25"/>
      <c r="G19" s="25"/>
      <c r="H19" s="25"/>
      <c r="I19" s="26"/>
      <c r="J19" s="26"/>
    </row>
    <row r="20" spans="2:10" x14ac:dyDescent="0.2">
      <c r="B20" s="30">
        <v>4086</v>
      </c>
      <c r="C20" s="16" t="s">
        <v>18</v>
      </c>
      <c r="D20" s="27">
        <v>35335</v>
      </c>
      <c r="E20" s="27">
        <v>35335</v>
      </c>
      <c r="F20" s="27">
        <v>42975.73</v>
      </c>
      <c r="G20" s="27">
        <v>34565.230000000003</v>
      </c>
      <c r="H20" s="31">
        <v>28053.599999999999</v>
      </c>
      <c r="I20" s="32">
        <v>28077.599999999999</v>
      </c>
      <c r="J20" s="32">
        <f>I20</f>
        <v>28077.599999999999</v>
      </c>
    </row>
    <row r="21" spans="2:10" x14ac:dyDescent="0.2">
      <c r="B21" s="33">
        <v>4082</v>
      </c>
      <c r="C21" s="34" t="s">
        <v>19</v>
      </c>
      <c r="D21" s="25">
        <v>0</v>
      </c>
      <c r="E21" s="25">
        <v>0</v>
      </c>
      <c r="F21" s="25">
        <v>0</v>
      </c>
      <c r="G21" s="27">
        <v>5545.9</v>
      </c>
      <c r="H21" s="25">
        <v>0</v>
      </c>
      <c r="I21" s="26">
        <v>0</v>
      </c>
      <c r="J21" s="26">
        <f t="shared" ref="J21:J34" si="4">I21</f>
        <v>0</v>
      </c>
    </row>
    <row r="22" spans="2:10" x14ac:dyDescent="0.2">
      <c r="B22" s="33">
        <v>4084</v>
      </c>
      <c r="C22" s="34" t="s">
        <v>20</v>
      </c>
      <c r="D22" s="25">
        <v>0</v>
      </c>
      <c r="E22" s="25">
        <v>0</v>
      </c>
      <c r="F22" s="25">
        <v>0</v>
      </c>
      <c r="G22" s="27">
        <v>87</v>
      </c>
      <c r="H22" s="25">
        <v>0</v>
      </c>
      <c r="I22" s="26">
        <v>0</v>
      </c>
      <c r="J22" s="26">
        <f t="shared" si="4"/>
        <v>0</v>
      </c>
    </row>
    <row r="23" spans="2:10" x14ac:dyDescent="0.2">
      <c r="B23" s="33">
        <v>4210</v>
      </c>
      <c r="C23" s="34" t="s">
        <v>21</v>
      </c>
      <c r="D23" s="27">
        <v>217247</v>
      </c>
      <c r="E23" s="27">
        <v>207639.52</v>
      </c>
      <c r="F23" s="27">
        <v>494819.32</v>
      </c>
      <c r="G23" s="27">
        <v>270463.46000000002</v>
      </c>
      <c r="H23" s="27">
        <v>245648.64000000001</v>
      </c>
      <c r="I23" s="35">
        <v>245000.04</v>
      </c>
      <c r="J23" s="32">
        <f t="shared" si="4"/>
        <v>245000.04</v>
      </c>
    </row>
    <row r="24" spans="2:10" x14ac:dyDescent="0.2">
      <c r="B24" s="33">
        <v>4215</v>
      </c>
      <c r="C24" s="34" t="s">
        <v>22</v>
      </c>
      <c r="D24" s="27">
        <v>110000</v>
      </c>
      <c r="E24" s="25">
        <v>0</v>
      </c>
      <c r="F24" s="25">
        <v>0</v>
      </c>
      <c r="G24" s="25">
        <v>0</v>
      </c>
      <c r="H24" s="25">
        <v>0</v>
      </c>
      <c r="I24" s="26">
        <v>0</v>
      </c>
      <c r="J24" s="32">
        <f t="shared" si="4"/>
        <v>0</v>
      </c>
    </row>
    <row r="25" spans="2:10" x14ac:dyDescent="0.2">
      <c r="B25" s="33">
        <v>4220</v>
      </c>
      <c r="C25" s="34" t="s">
        <v>23</v>
      </c>
      <c r="D25" s="25">
        <v>0</v>
      </c>
      <c r="E25" s="27">
        <v>14046.55</v>
      </c>
      <c r="F25" s="27">
        <v>9987.26</v>
      </c>
      <c r="G25" s="27">
        <v>10644.7</v>
      </c>
      <c r="H25" s="27">
        <v>14467.199999999901</v>
      </c>
      <c r="I25" s="35">
        <v>12500</v>
      </c>
      <c r="J25" s="32">
        <f t="shared" si="4"/>
        <v>12500</v>
      </c>
    </row>
    <row r="26" spans="2:10" x14ac:dyDescent="0.2">
      <c r="B26" s="33">
        <v>4225</v>
      </c>
      <c r="C26" s="34" t="s">
        <v>24</v>
      </c>
      <c r="D26" s="27">
        <v>7500</v>
      </c>
      <c r="E26" s="27">
        <v>90345.63</v>
      </c>
      <c r="F26" s="27">
        <v>93341.05</v>
      </c>
      <c r="G26" s="27">
        <v>91474.15</v>
      </c>
      <c r="H26" s="27">
        <v>86216.04</v>
      </c>
      <c r="I26" s="35">
        <v>89000</v>
      </c>
      <c r="J26" s="32">
        <f t="shared" si="4"/>
        <v>89000</v>
      </c>
    </row>
    <row r="27" spans="2:10" x14ac:dyDescent="0.2">
      <c r="B27" s="33">
        <v>4235</v>
      </c>
      <c r="C27" s="34" t="s">
        <v>25</v>
      </c>
      <c r="D27" s="25">
        <v>0</v>
      </c>
      <c r="E27" s="27">
        <v>47600</v>
      </c>
      <c r="F27" s="27">
        <v>63543.42</v>
      </c>
      <c r="G27" s="27">
        <v>58171.22</v>
      </c>
      <c r="H27" s="27">
        <v>32088</v>
      </c>
      <c r="I27" s="35">
        <v>52180</v>
      </c>
      <c r="J27" s="32">
        <f t="shared" si="4"/>
        <v>52180</v>
      </c>
    </row>
    <row r="28" spans="2:10" x14ac:dyDescent="0.2">
      <c r="B28" s="33">
        <v>4305</v>
      </c>
      <c r="C28" s="34" t="s">
        <v>26</v>
      </c>
      <c r="D28" s="25">
        <v>0</v>
      </c>
      <c r="E28" s="25">
        <v>0</v>
      </c>
      <c r="F28" s="25">
        <v>0</v>
      </c>
      <c r="G28" s="25">
        <v>-669019.62</v>
      </c>
      <c r="H28" s="25">
        <v>-716663</v>
      </c>
      <c r="I28" s="26">
        <v>0</v>
      </c>
      <c r="J28" s="26">
        <f t="shared" si="4"/>
        <v>0</v>
      </c>
    </row>
    <row r="29" spans="2:10" x14ac:dyDescent="0.2">
      <c r="B29" s="33">
        <v>4325</v>
      </c>
      <c r="C29" s="34" t="s">
        <v>27</v>
      </c>
      <c r="D29" s="27">
        <v>206679.13371023699</v>
      </c>
      <c r="E29" s="25">
        <v>0</v>
      </c>
      <c r="F29" s="27">
        <v>110575.83</v>
      </c>
      <c r="G29" s="27">
        <v>52072.54</v>
      </c>
      <c r="H29" s="27">
        <v>102368.64</v>
      </c>
      <c r="I29" s="35">
        <v>123912.6</v>
      </c>
      <c r="J29" s="32">
        <f t="shared" si="4"/>
        <v>123912.6</v>
      </c>
    </row>
    <row r="30" spans="2:10" x14ac:dyDescent="0.2">
      <c r="B30" s="33">
        <v>4330</v>
      </c>
      <c r="C30" s="34" t="s">
        <v>28</v>
      </c>
      <c r="D30" s="25">
        <v>-206679.13371023699</v>
      </c>
      <c r="E30" s="27">
        <v>20993.85</v>
      </c>
      <c r="F30" s="25">
        <v>-95448</v>
      </c>
      <c r="G30" s="25">
        <v>-36195.949999999997</v>
      </c>
      <c r="H30" s="25">
        <v>-102368.64</v>
      </c>
      <c r="I30" s="26">
        <v>-123912.6</v>
      </c>
      <c r="J30" s="26">
        <f t="shared" si="4"/>
        <v>-123912.6</v>
      </c>
    </row>
    <row r="31" spans="2:10" x14ac:dyDescent="0.2">
      <c r="B31" s="33">
        <v>4355</v>
      </c>
      <c r="C31" s="34" t="s">
        <v>29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6">
        <v>0</v>
      </c>
      <c r="J31" s="26">
        <f t="shared" si="4"/>
        <v>0</v>
      </c>
    </row>
    <row r="32" spans="2:10" x14ac:dyDescent="0.2">
      <c r="B32" s="33">
        <v>4360</v>
      </c>
      <c r="C32" s="34" t="s">
        <v>30</v>
      </c>
      <c r="D32" s="25">
        <v>0</v>
      </c>
      <c r="E32" s="25">
        <v>-23556.93</v>
      </c>
      <c r="F32" s="27">
        <v>22015.13</v>
      </c>
      <c r="G32" s="27">
        <v>3358.86</v>
      </c>
      <c r="H32" s="25">
        <v>0</v>
      </c>
      <c r="I32" s="26">
        <v>0</v>
      </c>
      <c r="J32" s="26">
        <f t="shared" si="4"/>
        <v>0</v>
      </c>
    </row>
    <row r="33" spans="2:10" x14ac:dyDescent="0.2">
      <c r="B33" s="33">
        <v>4398</v>
      </c>
      <c r="C33" s="34" t="s">
        <v>38</v>
      </c>
      <c r="D33" s="25">
        <v>0</v>
      </c>
      <c r="E33" s="25">
        <v>0</v>
      </c>
      <c r="F33" s="25">
        <v>-636.6</v>
      </c>
      <c r="G33" s="25">
        <v>-165.49</v>
      </c>
      <c r="H33" s="25">
        <v>0</v>
      </c>
      <c r="I33" s="26">
        <v>0</v>
      </c>
      <c r="J33" s="26">
        <f t="shared" si="4"/>
        <v>0</v>
      </c>
    </row>
    <row r="34" spans="2:10" x14ac:dyDescent="0.2">
      <c r="B34" s="33">
        <v>4405</v>
      </c>
      <c r="C34" s="34" t="s">
        <v>31</v>
      </c>
      <c r="D34" s="25">
        <v>0</v>
      </c>
      <c r="E34" s="27">
        <v>142836.57</v>
      </c>
      <c r="F34" s="27">
        <v>113769.93</v>
      </c>
      <c r="G34" s="25">
        <v>-94130</v>
      </c>
      <c r="H34" s="27">
        <v>14100</v>
      </c>
      <c r="I34" s="35">
        <v>10000</v>
      </c>
      <c r="J34" s="32">
        <f t="shared" si="4"/>
        <v>10000</v>
      </c>
    </row>
    <row r="35" spans="2:10" ht="13.5" thickBot="1" x14ac:dyDescent="0.25">
      <c r="B35" s="36"/>
      <c r="C35" s="12" t="s">
        <v>32</v>
      </c>
      <c r="D35" s="28">
        <f t="shared" ref="D35:J35" si="5">SUM(D20:D34)</f>
        <v>370082</v>
      </c>
      <c r="E35" s="28">
        <f t="shared" si="5"/>
        <v>535240.18999999994</v>
      </c>
      <c r="F35" s="28">
        <f t="shared" si="5"/>
        <v>854943.07000000007</v>
      </c>
      <c r="G35" s="37">
        <f t="shared" si="5"/>
        <v>-273127.99999999994</v>
      </c>
      <c r="H35" s="37">
        <f t="shared" si="5"/>
        <v>-296089.52000000014</v>
      </c>
      <c r="I35" s="28">
        <f t="shared" si="5"/>
        <v>436757.64</v>
      </c>
      <c r="J35" s="28">
        <f t="shared" si="5"/>
        <v>436757.64</v>
      </c>
    </row>
    <row r="36" spans="2:10" ht="13.5" thickTop="1" x14ac:dyDescent="0.2">
      <c r="B36" s="36"/>
      <c r="C36" s="13" t="s">
        <v>16</v>
      </c>
      <c r="D36" s="29">
        <f t="shared" ref="D36:J36" si="6">D35/D37</f>
        <v>1.8321966923445829E-2</v>
      </c>
      <c r="E36" s="29">
        <f t="shared" si="6"/>
        <v>2.664976681163575E-2</v>
      </c>
      <c r="F36" s="29">
        <f t="shared" si="6"/>
        <v>4.2230268506056656E-2</v>
      </c>
      <c r="G36" s="29">
        <f t="shared" si="6"/>
        <v>-1.2771033851325169E-2</v>
      </c>
      <c r="H36" s="29">
        <f t="shared" si="6"/>
        <v>-1.5073919538143117E-2</v>
      </c>
      <c r="I36" s="29">
        <f t="shared" si="6"/>
        <v>2.073611487060785E-2</v>
      </c>
      <c r="J36" s="29">
        <f t="shared" si="6"/>
        <v>1.8100346715667955E-2</v>
      </c>
    </row>
    <row r="37" spans="2:10" ht="13.5" thickBot="1" x14ac:dyDescent="0.25">
      <c r="B37" s="38"/>
      <c r="C37" s="39" t="s">
        <v>33</v>
      </c>
      <c r="D37" s="40">
        <f t="shared" ref="D37:J37" si="7">D16+D35</f>
        <v>20198813.890795864</v>
      </c>
      <c r="E37" s="40">
        <f t="shared" si="7"/>
        <v>20084235.400000002</v>
      </c>
      <c r="F37" s="40">
        <f t="shared" si="7"/>
        <v>20244793.609999999</v>
      </c>
      <c r="G37" s="40">
        <f t="shared" si="7"/>
        <v>21386522.280000001</v>
      </c>
      <c r="H37" s="40">
        <f t="shared" si="7"/>
        <v>19642503.680000003</v>
      </c>
      <c r="I37" s="40">
        <f t="shared" si="7"/>
        <v>21062655.310570098</v>
      </c>
      <c r="J37" s="40">
        <f t="shared" si="7"/>
        <v>24129794.13382924</v>
      </c>
    </row>
    <row r="38" spans="2:10" ht="14.25" thickTop="1" thickBot="1" x14ac:dyDescent="0.25">
      <c r="B38" s="41"/>
      <c r="C38" s="42"/>
      <c r="D38" s="41"/>
      <c r="E38" s="41"/>
      <c r="F38" s="41"/>
      <c r="G38" s="41"/>
      <c r="H38" s="41"/>
      <c r="I38" s="43"/>
      <c r="J38" s="43"/>
    </row>
  </sheetData>
  <pageMargins left="0.7" right="0.7" top="0.75" bottom="0.75" header="0.3" footer="0.3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workbookViewId="0">
      <selection activeCell="D12" sqref="D12:D13"/>
    </sheetView>
  </sheetViews>
  <sheetFormatPr defaultRowHeight="15" x14ac:dyDescent="0.25"/>
  <cols>
    <col min="1" max="1" width="3.42578125" style="44" customWidth="1"/>
    <col min="2" max="2" width="25.5703125" style="44" bestFit="1" customWidth="1"/>
    <col min="3" max="3" width="12.42578125" style="44" customWidth="1"/>
    <col min="4" max="4" width="13" style="44" customWidth="1"/>
    <col min="5" max="5" width="12.7109375" style="44" customWidth="1"/>
    <col min="6" max="7" width="12" style="44" customWidth="1"/>
    <col min="8" max="8" width="13.42578125" style="44" customWidth="1"/>
    <col min="9" max="9" width="12.5703125" style="44" customWidth="1"/>
    <col min="10" max="16384" width="9.140625" style="44"/>
  </cols>
  <sheetData>
    <row r="1" spans="2:9" ht="15.75" thickBot="1" x14ac:dyDescent="0.3"/>
    <row r="2" spans="2:9" ht="38.25" x14ac:dyDescent="0.25">
      <c r="B2" s="50"/>
      <c r="C2" s="52" t="s">
        <v>75</v>
      </c>
      <c r="D2" s="51" t="s">
        <v>39</v>
      </c>
      <c r="E2" s="51" t="s">
        <v>40</v>
      </c>
      <c r="F2" s="52" t="s">
        <v>41</v>
      </c>
      <c r="G2" s="52" t="s">
        <v>42</v>
      </c>
      <c r="H2" s="52" t="s">
        <v>43</v>
      </c>
      <c r="I2" s="53" t="s">
        <v>44</v>
      </c>
    </row>
    <row r="3" spans="2:9" x14ac:dyDescent="0.25">
      <c r="B3" s="132" t="s">
        <v>45</v>
      </c>
      <c r="C3" s="133"/>
      <c r="D3" s="133"/>
      <c r="E3" s="133"/>
      <c r="F3" s="133"/>
      <c r="G3" s="133"/>
      <c r="H3" s="133"/>
      <c r="I3" s="134"/>
    </row>
    <row r="4" spans="2:9" x14ac:dyDescent="0.25">
      <c r="B4" s="54" t="s">
        <v>8</v>
      </c>
      <c r="C4" s="45">
        <v>8049</v>
      </c>
      <c r="D4" s="45">
        <v>8082</v>
      </c>
      <c r="E4" s="45">
        <v>8166</v>
      </c>
      <c r="F4" s="45">
        <v>8306</v>
      </c>
      <c r="G4" s="45">
        <v>8306</v>
      </c>
      <c r="H4" s="45">
        <v>8432</v>
      </c>
      <c r="I4" s="55">
        <v>8559</v>
      </c>
    </row>
    <row r="5" spans="2:9" x14ac:dyDescent="0.25">
      <c r="B5" s="54" t="s">
        <v>10</v>
      </c>
      <c r="C5" s="45">
        <v>3665</v>
      </c>
      <c r="D5" s="45">
        <v>3453</v>
      </c>
      <c r="E5" s="45">
        <v>3405</v>
      </c>
      <c r="F5" s="45">
        <v>3298</v>
      </c>
      <c r="G5" s="45">
        <v>3298</v>
      </c>
      <c r="H5" s="45">
        <v>3191</v>
      </c>
      <c r="I5" s="55">
        <v>3084</v>
      </c>
    </row>
    <row r="6" spans="2:9" x14ac:dyDescent="0.25">
      <c r="B6" s="54" t="s">
        <v>9</v>
      </c>
      <c r="C6" s="45">
        <v>48</v>
      </c>
      <c r="D6" s="45">
        <v>46</v>
      </c>
      <c r="E6" s="45">
        <v>49</v>
      </c>
      <c r="F6" s="45">
        <v>50</v>
      </c>
      <c r="G6" s="45">
        <v>50</v>
      </c>
      <c r="H6" s="45">
        <v>50</v>
      </c>
      <c r="I6" s="55">
        <v>50</v>
      </c>
    </row>
    <row r="7" spans="2:9" ht="15.75" thickBot="1" x14ac:dyDescent="0.3">
      <c r="B7" s="56" t="s">
        <v>54</v>
      </c>
      <c r="C7" s="47">
        <v>1052</v>
      </c>
      <c r="D7" s="47">
        <v>1052</v>
      </c>
      <c r="E7" s="48">
        <v>1018</v>
      </c>
      <c r="F7" s="47">
        <v>1018</v>
      </c>
      <c r="G7" s="47">
        <v>1018</v>
      </c>
      <c r="H7" s="47">
        <v>1018</v>
      </c>
      <c r="I7" s="57">
        <v>1018</v>
      </c>
    </row>
    <row r="8" spans="2:9" ht="15.75" thickTop="1" x14ac:dyDescent="0.25">
      <c r="B8" s="58" t="s">
        <v>46</v>
      </c>
      <c r="C8" s="46">
        <f t="shared" ref="C8:I8" si="0">SUM(C4:C7)</f>
        <v>12814</v>
      </c>
      <c r="D8" s="46">
        <f t="shared" si="0"/>
        <v>12633</v>
      </c>
      <c r="E8" s="46">
        <f t="shared" si="0"/>
        <v>12638</v>
      </c>
      <c r="F8" s="46">
        <f t="shared" si="0"/>
        <v>12672</v>
      </c>
      <c r="G8" s="46">
        <f t="shared" si="0"/>
        <v>12672</v>
      </c>
      <c r="H8" s="46">
        <f t="shared" si="0"/>
        <v>12691</v>
      </c>
      <c r="I8" s="59">
        <f t="shared" si="0"/>
        <v>12711</v>
      </c>
    </row>
    <row r="9" spans="2:9" x14ac:dyDescent="0.25">
      <c r="B9" s="141" t="s">
        <v>59</v>
      </c>
      <c r="C9" s="142"/>
      <c r="D9" s="142"/>
      <c r="E9" s="142"/>
      <c r="F9" s="142"/>
      <c r="G9" s="142"/>
      <c r="H9" s="142"/>
      <c r="I9" s="143"/>
    </row>
    <row r="10" spans="2:9" ht="9.75" customHeight="1" x14ac:dyDescent="0.25">
      <c r="B10" s="138"/>
      <c r="C10" s="139"/>
      <c r="D10" s="139"/>
      <c r="E10" s="139"/>
      <c r="F10" s="139"/>
      <c r="G10" s="139"/>
      <c r="H10" s="139"/>
      <c r="I10" s="140"/>
    </row>
    <row r="11" spans="2:9" x14ac:dyDescent="0.25">
      <c r="B11" s="135" t="s">
        <v>47</v>
      </c>
      <c r="C11" s="136"/>
      <c r="D11" s="136"/>
      <c r="E11" s="136"/>
      <c r="F11" s="136"/>
      <c r="G11" s="136"/>
      <c r="H11" s="136"/>
      <c r="I11" s="137"/>
    </row>
    <row r="12" spans="2:9" x14ac:dyDescent="0.25">
      <c r="B12" s="54" t="s">
        <v>8</v>
      </c>
      <c r="C12" s="45">
        <v>106119297</v>
      </c>
      <c r="D12" s="45">
        <v>103344412</v>
      </c>
      <c r="E12" s="45">
        <v>103512450</v>
      </c>
      <c r="F12" s="45">
        <v>106250425</v>
      </c>
      <c r="G12" s="45">
        <v>104788841</v>
      </c>
      <c r="H12" s="45">
        <v>104839037</v>
      </c>
      <c r="I12" s="55">
        <v>104826589.3</v>
      </c>
    </row>
    <row r="13" spans="2:9" x14ac:dyDescent="0.25">
      <c r="B13" s="54" t="s">
        <v>10</v>
      </c>
      <c r="C13" s="45">
        <v>12622297</v>
      </c>
      <c r="D13" s="45">
        <v>10087145</v>
      </c>
      <c r="E13" s="45">
        <v>10136343</v>
      </c>
      <c r="F13" s="45">
        <v>8458860</v>
      </c>
      <c r="G13" s="45">
        <v>8342500</v>
      </c>
      <c r="H13" s="45">
        <v>8025496</v>
      </c>
      <c r="I13" s="55">
        <v>7680066</v>
      </c>
    </row>
    <row r="14" spans="2:9" x14ac:dyDescent="0.25">
      <c r="B14" s="54" t="s">
        <v>9</v>
      </c>
      <c r="C14" s="45">
        <v>70606900</v>
      </c>
      <c r="D14" s="45">
        <v>75394032</v>
      </c>
      <c r="E14" s="45">
        <v>79423076</v>
      </c>
      <c r="F14" s="45">
        <v>83700857</v>
      </c>
      <c r="G14" s="45">
        <v>83416121</v>
      </c>
      <c r="H14" s="45">
        <v>83425900</v>
      </c>
      <c r="I14" s="55">
        <v>83171116.299999997</v>
      </c>
    </row>
    <row r="15" spans="2:9" ht="15.75" thickBot="1" x14ac:dyDescent="0.3">
      <c r="B15" s="56" t="s">
        <v>53</v>
      </c>
      <c r="C15" s="47">
        <v>791996</v>
      </c>
      <c r="D15" s="47">
        <v>523958</v>
      </c>
      <c r="E15" s="48">
        <v>728404</v>
      </c>
      <c r="F15" s="47">
        <v>807250</v>
      </c>
      <c r="G15" s="47">
        <v>807250</v>
      </c>
      <c r="H15" s="47">
        <v>807250</v>
      </c>
      <c r="I15" s="57">
        <v>804690</v>
      </c>
    </row>
    <row r="16" spans="2:9" ht="15.75" thickTop="1" x14ac:dyDescent="0.25">
      <c r="B16" s="58" t="s">
        <v>46</v>
      </c>
      <c r="C16" s="49">
        <f t="shared" ref="C16:I16" si="1">SUM(C12:C15)</f>
        <v>190140490</v>
      </c>
      <c r="D16" s="49">
        <f t="shared" si="1"/>
        <v>189349547</v>
      </c>
      <c r="E16" s="49">
        <f t="shared" si="1"/>
        <v>193800273</v>
      </c>
      <c r="F16" s="49">
        <f t="shared" si="1"/>
        <v>199217392</v>
      </c>
      <c r="G16" s="49">
        <f t="shared" si="1"/>
        <v>197354712</v>
      </c>
      <c r="H16" s="49">
        <f t="shared" si="1"/>
        <v>197097683</v>
      </c>
      <c r="I16" s="60">
        <f t="shared" si="1"/>
        <v>196482461.59999999</v>
      </c>
    </row>
    <row r="17" spans="2:9" ht="9.75" customHeight="1" x14ac:dyDescent="0.25">
      <c r="B17" s="138"/>
      <c r="C17" s="139"/>
      <c r="D17" s="139"/>
      <c r="E17" s="139"/>
      <c r="F17" s="139"/>
      <c r="G17" s="139"/>
      <c r="H17" s="139"/>
      <c r="I17" s="140"/>
    </row>
    <row r="18" spans="2:9" x14ac:dyDescent="0.25">
      <c r="B18" s="135" t="s">
        <v>48</v>
      </c>
      <c r="C18" s="136"/>
      <c r="D18" s="136"/>
      <c r="E18" s="136"/>
      <c r="F18" s="136"/>
      <c r="G18" s="136"/>
      <c r="H18" s="136"/>
      <c r="I18" s="137"/>
    </row>
    <row r="19" spans="2:9" ht="15.75" thickBot="1" x14ac:dyDescent="0.3">
      <c r="B19" s="56" t="s">
        <v>9</v>
      </c>
      <c r="C19" s="47">
        <v>151952</v>
      </c>
      <c r="D19" s="47">
        <v>176514</v>
      </c>
      <c r="E19" s="47">
        <v>185948</v>
      </c>
      <c r="F19" s="47">
        <v>199530</v>
      </c>
      <c r="G19" s="47">
        <v>199530</v>
      </c>
      <c r="H19" s="47">
        <v>199530</v>
      </c>
      <c r="I19" s="57">
        <v>198897</v>
      </c>
    </row>
    <row r="20" spans="2:9" ht="16.5" thickTop="1" thickBot="1" x14ac:dyDescent="0.3">
      <c r="B20" s="61" t="s">
        <v>46</v>
      </c>
      <c r="C20" s="62">
        <f t="shared" ref="C20:I20" si="2">C19</f>
        <v>151952</v>
      </c>
      <c r="D20" s="62">
        <f t="shared" si="2"/>
        <v>176514</v>
      </c>
      <c r="E20" s="62">
        <f t="shared" si="2"/>
        <v>185948</v>
      </c>
      <c r="F20" s="62">
        <f t="shared" si="2"/>
        <v>199530</v>
      </c>
      <c r="G20" s="62">
        <f t="shared" si="2"/>
        <v>199530</v>
      </c>
      <c r="H20" s="62">
        <f t="shared" si="2"/>
        <v>199530</v>
      </c>
      <c r="I20" s="63">
        <f t="shared" si="2"/>
        <v>198897</v>
      </c>
    </row>
  </sheetData>
  <mergeCells count="6">
    <mergeCell ref="B3:I3"/>
    <mergeCell ref="B11:I11"/>
    <mergeCell ref="B18:I18"/>
    <mergeCell ref="B17:I17"/>
    <mergeCell ref="B10:I10"/>
    <mergeCell ref="B9:I9"/>
  </mergeCells>
  <pageMargins left="0.7" right="0.7" top="0.75" bottom="0.75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6"/>
  <sheetViews>
    <sheetView showGridLines="0" view="pageBreakPreview" topLeftCell="A17" zoomScale="60" zoomScaleNormal="100" workbookViewId="0">
      <selection activeCell="I63" sqref="I63"/>
    </sheetView>
  </sheetViews>
  <sheetFormatPr defaultRowHeight="14.25" x14ac:dyDescent="0.2"/>
  <cols>
    <col min="1" max="1" width="3.5703125" style="14" customWidth="1"/>
    <col min="2" max="2" width="16.42578125" style="14" bestFit="1" customWidth="1"/>
    <col min="3" max="5" width="11" style="14" customWidth="1"/>
    <col min="6" max="8" width="14" style="14" bestFit="1" customWidth="1"/>
    <col min="9" max="11" width="11" style="14" customWidth="1"/>
    <col min="12" max="16384" width="9.140625" style="14"/>
  </cols>
  <sheetData>
    <row r="1" spans="2:11" ht="15" thickBot="1" x14ac:dyDescent="0.25"/>
    <row r="2" spans="2:11" ht="15" x14ac:dyDescent="0.25">
      <c r="B2" s="144" t="s">
        <v>74</v>
      </c>
      <c r="C2" s="145"/>
      <c r="D2" s="145"/>
      <c r="E2" s="145"/>
      <c r="F2" s="145"/>
      <c r="G2" s="145" t="s">
        <v>58</v>
      </c>
      <c r="H2" s="145"/>
      <c r="I2" s="145"/>
      <c r="J2" s="145"/>
      <c r="K2" s="146"/>
    </row>
    <row r="3" spans="2:11" ht="15" thickBot="1" x14ac:dyDescent="0.25">
      <c r="B3" s="102"/>
      <c r="C3" s="103"/>
      <c r="D3" s="103"/>
      <c r="E3" s="103"/>
      <c r="F3" s="103"/>
      <c r="G3" s="103"/>
      <c r="H3" s="103"/>
      <c r="I3" s="103"/>
      <c r="J3" s="103"/>
      <c r="K3" s="104"/>
    </row>
    <row r="4" spans="2:11" x14ac:dyDescent="0.2">
      <c r="B4" s="85"/>
      <c r="C4" s="147" t="s">
        <v>71</v>
      </c>
      <c r="D4" s="148"/>
      <c r="E4" s="149"/>
      <c r="F4" s="147" t="s">
        <v>72</v>
      </c>
      <c r="G4" s="148"/>
      <c r="H4" s="149"/>
      <c r="I4" s="147" t="s">
        <v>73</v>
      </c>
      <c r="J4" s="148"/>
      <c r="K4" s="149"/>
    </row>
    <row r="5" spans="2:11" ht="42.75" x14ac:dyDescent="0.2">
      <c r="B5" s="86" t="s">
        <v>52</v>
      </c>
      <c r="C5" s="78" t="s">
        <v>69</v>
      </c>
      <c r="D5" s="75" t="s">
        <v>39</v>
      </c>
      <c r="E5" s="79" t="s">
        <v>70</v>
      </c>
      <c r="F5" s="78" t="s">
        <v>69</v>
      </c>
      <c r="G5" s="75" t="s">
        <v>39</v>
      </c>
      <c r="H5" s="79" t="s">
        <v>70</v>
      </c>
      <c r="I5" s="78" t="s">
        <v>69</v>
      </c>
      <c r="J5" s="75" t="s">
        <v>39</v>
      </c>
      <c r="K5" s="79" t="s">
        <v>70</v>
      </c>
    </row>
    <row r="6" spans="2:11" x14ac:dyDescent="0.2">
      <c r="B6" s="87" t="s">
        <v>8</v>
      </c>
      <c r="C6" s="80">
        <f>Volumes!C4</f>
        <v>8049</v>
      </c>
      <c r="D6" s="76">
        <f>Volumes!D4</f>
        <v>8082</v>
      </c>
      <c r="E6" s="81">
        <f>D6-C6</f>
        <v>33</v>
      </c>
      <c r="F6" s="82">
        <f>Volumes!C12</f>
        <v>106119297</v>
      </c>
      <c r="G6" s="76">
        <f>Volumes!D12</f>
        <v>103344412</v>
      </c>
      <c r="H6" s="81">
        <f>G6-F6</f>
        <v>-2774885</v>
      </c>
      <c r="I6" s="83"/>
      <c r="J6" s="77"/>
      <c r="K6" s="84"/>
    </row>
    <row r="7" spans="2:11" x14ac:dyDescent="0.2">
      <c r="B7" s="87" t="s">
        <v>10</v>
      </c>
      <c r="C7" s="80">
        <f>Volumes!C5</f>
        <v>3665</v>
      </c>
      <c r="D7" s="76">
        <f>Volumes!D5</f>
        <v>3453</v>
      </c>
      <c r="E7" s="81">
        <f t="shared" ref="E7:E10" si="0">D7-C7</f>
        <v>-212</v>
      </c>
      <c r="F7" s="82">
        <f>Volumes!C13</f>
        <v>12622297</v>
      </c>
      <c r="G7" s="76">
        <f>Volumes!D13</f>
        <v>10087145</v>
      </c>
      <c r="H7" s="81">
        <f t="shared" ref="H7:H10" si="1">G7-F7</f>
        <v>-2535152</v>
      </c>
      <c r="I7" s="83"/>
      <c r="J7" s="77"/>
      <c r="K7" s="84"/>
    </row>
    <row r="8" spans="2:11" x14ac:dyDescent="0.2">
      <c r="B8" s="87" t="s">
        <v>9</v>
      </c>
      <c r="C8" s="80">
        <f>Volumes!C6</f>
        <v>48</v>
      </c>
      <c r="D8" s="76">
        <f>Volumes!D6</f>
        <v>46</v>
      </c>
      <c r="E8" s="81">
        <f t="shared" si="0"/>
        <v>-2</v>
      </c>
      <c r="F8" s="82">
        <f>Volumes!C14</f>
        <v>70606900</v>
      </c>
      <c r="G8" s="76">
        <f>Volumes!D14</f>
        <v>75394032</v>
      </c>
      <c r="H8" s="81">
        <f t="shared" si="1"/>
        <v>4787132</v>
      </c>
      <c r="I8" s="82">
        <f>Volumes!C19</f>
        <v>151952</v>
      </c>
      <c r="J8" s="76">
        <f>Volumes!D19</f>
        <v>176514</v>
      </c>
      <c r="K8" s="81">
        <f t="shared" ref="K8:K10" si="2">J8-I8</f>
        <v>24562</v>
      </c>
    </row>
    <row r="9" spans="2:11" ht="15" thickBot="1" x14ac:dyDescent="0.25">
      <c r="B9" s="94" t="s">
        <v>53</v>
      </c>
      <c r="C9" s="95">
        <f>Volumes!C7</f>
        <v>1052</v>
      </c>
      <c r="D9" s="96">
        <f>Volumes!D7</f>
        <v>1052</v>
      </c>
      <c r="E9" s="97">
        <f t="shared" si="0"/>
        <v>0</v>
      </c>
      <c r="F9" s="98">
        <f>Volumes!C15</f>
        <v>791996</v>
      </c>
      <c r="G9" s="96">
        <f>Volumes!D15</f>
        <v>523958</v>
      </c>
      <c r="H9" s="97">
        <f t="shared" si="1"/>
        <v>-268038</v>
      </c>
      <c r="I9" s="99"/>
      <c r="J9" s="100"/>
      <c r="K9" s="101"/>
    </row>
    <row r="10" spans="2:11" ht="15.75" thickTop="1" thickBot="1" x14ac:dyDescent="0.25">
      <c r="B10" s="88" t="s">
        <v>55</v>
      </c>
      <c r="C10" s="89">
        <f>SUM(C6:C9)</f>
        <v>12814</v>
      </c>
      <c r="D10" s="90">
        <f>SUM(D6:D9)</f>
        <v>12633</v>
      </c>
      <c r="E10" s="91">
        <f t="shared" si="0"/>
        <v>-181</v>
      </c>
      <c r="F10" s="89">
        <f>SUM(F6:F9)</f>
        <v>190140490</v>
      </c>
      <c r="G10" s="90">
        <f>SUM(G6:G9)</f>
        <v>189349547</v>
      </c>
      <c r="H10" s="91">
        <f t="shared" si="1"/>
        <v>-790943</v>
      </c>
      <c r="I10" s="92">
        <f>I8</f>
        <v>151952</v>
      </c>
      <c r="J10" s="93">
        <f>J8</f>
        <v>176514</v>
      </c>
      <c r="K10" s="91">
        <f t="shared" si="2"/>
        <v>24562</v>
      </c>
    </row>
    <row r="12" spans="2:11" ht="15" thickBot="1" x14ac:dyDescent="0.25"/>
    <row r="13" spans="2:11" ht="15" x14ac:dyDescent="0.25">
      <c r="B13" s="144" t="s">
        <v>76</v>
      </c>
      <c r="C13" s="145"/>
      <c r="D13" s="145"/>
      <c r="E13" s="145"/>
      <c r="F13" s="145"/>
      <c r="G13" s="145" t="s">
        <v>58</v>
      </c>
      <c r="H13" s="145"/>
      <c r="I13" s="145"/>
      <c r="J13" s="145"/>
      <c r="K13" s="146"/>
    </row>
    <row r="14" spans="2:11" ht="15" thickBot="1" x14ac:dyDescent="0.25">
      <c r="B14" s="102"/>
      <c r="C14" s="103"/>
      <c r="D14" s="103"/>
      <c r="E14" s="103"/>
      <c r="F14" s="103"/>
      <c r="G14" s="103"/>
      <c r="H14" s="103"/>
      <c r="I14" s="103"/>
      <c r="J14" s="103"/>
      <c r="K14" s="104"/>
    </row>
    <row r="15" spans="2:11" x14ac:dyDescent="0.2">
      <c r="B15" s="85"/>
      <c r="C15" s="147" t="s">
        <v>71</v>
      </c>
      <c r="D15" s="148"/>
      <c r="E15" s="149"/>
      <c r="F15" s="147" t="s">
        <v>72</v>
      </c>
      <c r="G15" s="148"/>
      <c r="H15" s="149"/>
      <c r="I15" s="147" t="s">
        <v>73</v>
      </c>
      <c r="J15" s="148"/>
      <c r="K15" s="149"/>
    </row>
    <row r="16" spans="2:11" ht="28.5" x14ac:dyDescent="0.2">
      <c r="B16" s="86" t="s">
        <v>52</v>
      </c>
      <c r="C16" s="75" t="s">
        <v>39</v>
      </c>
      <c r="D16" s="75" t="s">
        <v>40</v>
      </c>
      <c r="E16" s="79" t="s">
        <v>70</v>
      </c>
      <c r="F16" s="75" t="s">
        <v>39</v>
      </c>
      <c r="G16" s="75" t="s">
        <v>40</v>
      </c>
      <c r="H16" s="79" t="s">
        <v>70</v>
      </c>
      <c r="I16" s="75" t="s">
        <v>39</v>
      </c>
      <c r="J16" s="75" t="s">
        <v>40</v>
      </c>
      <c r="K16" s="79" t="s">
        <v>70</v>
      </c>
    </row>
    <row r="17" spans="2:11" x14ac:dyDescent="0.2">
      <c r="B17" s="87" t="s">
        <v>8</v>
      </c>
      <c r="C17" s="80">
        <f>D6</f>
        <v>8082</v>
      </c>
      <c r="D17" s="76">
        <f>Volumes!E4</f>
        <v>8166</v>
      </c>
      <c r="E17" s="81">
        <f>D17-C17</f>
        <v>84</v>
      </c>
      <c r="F17" s="82">
        <f>G6</f>
        <v>103344412</v>
      </c>
      <c r="G17" s="76">
        <f>Volumes!E12</f>
        <v>103512450</v>
      </c>
      <c r="H17" s="81">
        <f>G17-F17</f>
        <v>168038</v>
      </c>
      <c r="I17" s="83"/>
      <c r="J17" s="77"/>
      <c r="K17" s="84"/>
    </row>
    <row r="18" spans="2:11" x14ac:dyDescent="0.2">
      <c r="B18" s="87" t="s">
        <v>10</v>
      </c>
      <c r="C18" s="80">
        <f>D7</f>
        <v>3453</v>
      </c>
      <c r="D18" s="76">
        <f>Volumes!E5</f>
        <v>3405</v>
      </c>
      <c r="E18" s="81">
        <f t="shared" ref="E18:E21" si="3">D18-C18</f>
        <v>-48</v>
      </c>
      <c r="F18" s="82">
        <f>G7</f>
        <v>10087145</v>
      </c>
      <c r="G18" s="76">
        <f>Volumes!E13</f>
        <v>10136343</v>
      </c>
      <c r="H18" s="81">
        <f t="shared" ref="H18:H21" si="4">G18-F18</f>
        <v>49198</v>
      </c>
      <c r="I18" s="83"/>
      <c r="J18" s="77"/>
      <c r="K18" s="84"/>
    </row>
    <row r="19" spans="2:11" x14ac:dyDescent="0.2">
      <c r="B19" s="87" t="s">
        <v>9</v>
      </c>
      <c r="C19" s="80">
        <f>D8</f>
        <v>46</v>
      </c>
      <c r="D19" s="76">
        <f>Volumes!E6</f>
        <v>49</v>
      </c>
      <c r="E19" s="81">
        <f t="shared" si="3"/>
        <v>3</v>
      </c>
      <c r="F19" s="82">
        <f>G8</f>
        <v>75394032</v>
      </c>
      <c r="G19" s="76">
        <f>Volumes!E14</f>
        <v>79423076</v>
      </c>
      <c r="H19" s="81">
        <f t="shared" si="4"/>
        <v>4029044</v>
      </c>
      <c r="I19" s="82">
        <f>J8</f>
        <v>176514</v>
      </c>
      <c r="J19" s="76">
        <f>Volumes!E19</f>
        <v>185948</v>
      </c>
      <c r="K19" s="81">
        <f t="shared" ref="K19" si="5">J19-I19</f>
        <v>9434</v>
      </c>
    </row>
    <row r="20" spans="2:11" ht="15" thickBot="1" x14ac:dyDescent="0.25">
      <c r="B20" s="94" t="s">
        <v>53</v>
      </c>
      <c r="C20" s="95">
        <f>D9</f>
        <v>1052</v>
      </c>
      <c r="D20" s="96">
        <f>Volumes!E7</f>
        <v>1018</v>
      </c>
      <c r="E20" s="97">
        <f t="shared" si="3"/>
        <v>-34</v>
      </c>
      <c r="F20" s="98">
        <f>G9</f>
        <v>523958</v>
      </c>
      <c r="G20" s="96">
        <f>Volumes!E15</f>
        <v>728404</v>
      </c>
      <c r="H20" s="97">
        <f t="shared" si="4"/>
        <v>204446</v>
      </c>
      <c r="I20" s="99"/>
      <c r="J20" s="100"/>
      <c r="K20" s="101"/>
    </row>
    <row r="21" spans="2:11" ht="15.75" thickTop="1" thickBot="1" x14ac:dyDescent="0.25">
      <c r="B21" s="88" t="s">
        <v>55</v>
      </c>
      <c r="C21" s="89">
        <f>SUM(C17:C20)</f>
        <v>12633</v>
      </c>
      <c r="D21" s="90">
        <f>SUM(D17:D20)</f>
        <v>12638</v>
      </c>
      <c r="E21" s="91">
        <f t="shared" si="3"/>
        <v>5</v>
      </c>
      <c r="F21" s="89">
        <f>SUM(F17:F20)</f>
        <v>189349547</v>
      </c>
      <c r="G21" s="90">
        <f>SUM(G17:G20)</f>
        <v>193800273</v>
      </c>
      <c r="H21" s="91">
        <f t="shared" si="4"/>
        <v>4450726</v>
      </c>
      <c r="I21" s="92">
        <f>I19</f>
        <v>176514</v>
      </c>
      <c r="J21" s="93">
        <f>J19</f>
        <v>185948</v>
      </c>
      <c r="K21" s="91">
        <f t="shared" ref="K21" si="6">J21-I21</f>
        <v>9434</v>
      </c>
    </row>
    <row r="23" spans="2:11" ht="15" thickBot="1" x14ac:dyDescent="0.25"/>
    <row r="24" spans="2:11" ht="15" x14ac:dyDescent="0.25">
      <c r="B24" s="144" t="s">
        <v>77</v>
      </c>
      <c r="C24" s="145"/>
      <c r="D24" s="145"/>
      <c r="E24" s="145"/>
      <c r="F24" s="145"/>
      <c r="G24" s="145" t="s">
        <v>58</v>
      </c>
      <c r="H24" s="145"/>
      <c r="I24" s="145"/>
      <c r="J24" s="145"/>
      <c r="K24" s="146"/>
    </row>
    <row r="25" spans="2:11" ht="15" thickBot="1" x14ac:dyDescent="0.25">
      <c r="B25" s="102"/>
      <c r="C25" s="103"/>
      <c r="D25" s="103"/>
      <c r="E25" s="103"/>
      <c r="F25" s="103"/>
      <c r="G25" s="103"/>
      <c r="H25" s="103"/>
      <c r="I25" s="103"/>
      <c r="J25" s="103"/>
      <c r="K25" s="104"/>
    </row>
    <row r="26" spans="2:11" x14ac:dyDescent="0.2">
      <c r="B26" s="85"/>
      <c r="C26" s="147" t="s">
        <v>71</v>
      </c>
      <c r="D26" s="148"/>
      <c r="E26" s="149"/>
      <c r="F26" s="147" t="s">
        <v>72</v>
      </c>
      <c r="G26" s="148"/>
      <c r="H26" s="149"/>
      <c r="I26" s="147" t="s">
        <v>73</v>
      </c>
      <c r="J26" s="148"/>
      <c r="K26" s="149"/>
    </row>
    <row r="27" spans="2:11" ht="28.5" x14ac:dyDescent="0.2">
      <c r="B27" s="86" t="s">
        <v>52</v>
      </c>
      <c r="C27" s="75" t="s">
        <v>40</v>
      </c>
      <c r="D27" s="75" t="s">
        <v>61</v>
      </c>
      <c r="E27" s="79" t="s">
        <v>70</v>
      </c>
      <c r="F27" s="75" t="s">
        <v>40</v>
      </c>
      <c r="G27" s="75" t="s">
        <v>61</v>
      </c>
      <c r="H27" s="79" t="s">
        <v>70</v>
      </c>
      <c r="I27" s="75" t="s">
        <v>40</v>
      </c>
      <c r="J27" s="75" t="s">
        <v>61</v>
      </c>
      <c r="K27" s="79" t="s">
        <v>70</v>
      </c>
    </row>
    <row r="28" spans="2:11" x14ac:dyDescent="0.2">
      <c r="B28" s="87" t="s">
        <v>8</v>
      </c>
      <c r="C28" s="80">
        <f>D17</f>
        <v>8166</v>
      </c>
      <c r="D28" s="76">
        <f>Volumes!F4</f>
        <v>8306</v>
      </c>
      <c r="E28" s="81">
        <f>D28-C28</f>
        <v>140</v>
      </c>
      <c r="F28" s="82">
        <f>G17</f>
        <v>103512450</v>
      </c>
      <c r="G28" s="76">
        <f>Volumes!F12</f>
        <v>106250425</v>
      </c>
      <c r="H28" s="81">
        <f>G28-F28</f>
        <v>2737975</v>
      </c>
      <c r="I28" s="83"/>
      <c r="J28" s="77"/>
      <c r="K28" s="84"/>
    </row>
    <row r="29" spans="2:11" x14ac:dyDescent="0.2">
      <c r="B29" s="87" t="s">
        <v>10</v>
      </c>
      <c r="C29" s="80">
        <f>D18</f>
        <v>3405</v>
      </c>
      <c r="D29" s="76">
        <f>Volumes!F5</f>
        <v>3298</v>
      </c>
      <c r="E29" s="81">
        <f t="shared" ref="E29:E32" si="7">D29-C29</f>
        <v>-107</v>
      </c>
      <c r="F29" s="82">
        <f>G18</f>
        <v>10136343</v>
      </c>
      <c r="G29" s="76">
        <f>Volumes!F13</f>
        <v>8458860</v>
      </c>
      <c r="H29" s="81">
        <f t="shared" ref="H29:H32" si="8">G29-F29</f>
        <v>-1677483</v>
      </c>
      <c r="I29" s="83"/>
      <c r="J29" s="77"/>
      <c r="K29" s="84"/>
    </row>
    <row r="30" spans="2:11" x14ac:dyDescent="0.2">
      <c r="B30" s="87" t="s">
        <v>9</v>
      </c>
      <c r="C30" s="80">
        <f>D19</f>
        <v>49</v>
      </c>
      <c r="D30" s="76">
        <f>Volumes!F6</f>
        <v>50</v>
      </c>
      <c r="E30" s="81">
        <f t="shared" si="7"/>
        <v>1</v>
      </c>
      <c r="F30" s="82">
        <f>G19</f>
        <v>79423076</v>
      </c>
      <c r="G30" s="76">
        <f>Volumes!F14</f>
        <v>83700857</v>
      </c>
      <c r="H30" s="81">
        <f t="shared" si="8"/>
        <v>4277781</v>
      </c>
      <c r="I30" s="82">
        <f>J19</f>
        <v>185948</v>
      </c>
      <c r="J30" s="76">
        <f>Volumes!F19</f>
        <v>199530</v>
      </c>
      <c r="K30" s="81">
        <f t="shared" ref="K30" si="9">J30-I30</f>
        <v>13582</v>
      </c>
    </row>
    <row r="31" spans="2:11" ht="15" thickBot="1" x14ac:dyDescent="0.25">
      <c r="B31" s="94" t="s">
        <v>53</v>
      </c>
      <c r="C31" s="95">
        <f>D20</f>
        <v>1018</v>
      </c>
      <c r="D31" s="96">
        <f>Volumes!F7</f>
        <v>1018</v>
      </c>
      <c r="E31" s="97">
        <f t="shared" si="7"/>
        <v>0</v>
      </c>
      <c r="F31" s="98">
        <f>G20</f>
        <v>728404</v>
      </c>
      <c r="G31" s="96">
        <f>Volumes!F15</f>
        <v>807250</v>
      </c>
      <c r="H31" s="97">
        <f t="shared" si="8"/>
        <v>78846</v>
      </c>
      <c r="I31" s="99"/>
      <c r="J31" s="100"/>
      <c r="K31" s="101"/>
    </row>
    <row r="32" spans="2:11" ht="15.75" thickTop="1" thickBot="1" x14ac:dyDescent="0.25">
      <c r="B32" s="88" t="s">
        <v>55</v>
      </c>
      <c r="C32" s="89">
        <f>SUM(C28:C31)</f>
        <v>12638</v>
      </c>
      <c r="D32" s="90">
        <f>SUM(D28:D31)</f>
        <v>12672</v>
      </c>
      <c r="E32" s="91">
        <f t="shared" si="7"/>
        <v>34</v>
      </c>
      <c r="F32" s="89">
        <f>SUM(F28:F31)</f>
        <v>193800273</v>
      </c>
      <c r="G32" s="90">
        <f>SUM(G28:G31)</f>
        <v>199217392</v>
      </c>
      <c r="H32" s="91">
        <f t="shared" si="8"/>
        <v>5417119</v>
      </c>
      <c r="I32" s="92">
        <f>I30</f>
        <v>185948</v>
      </c>
      <c r="J32" s="93">
        <f>J30</f>
        <v>199530</v>
      </c>
      <c r="K32" s="91">
        <f t="shared" ref="K32" si="10">J32-I32</f>
        <v>13582</v>
      </c>
    </row>
    <row r="34" spans="2:11" ht="15" thickBot="1" x14ac:dyDescent="0.25"/>
    <row r="35" spans="2:11" ht="15" x14ac:dyDescent="0.25">
      <c r="B35" s="144" t="s">
        <v>79</v>
      </c>
      <c r="C35" s="145"/>
      <c r="D35" s="145"/>
      <c r="E35" s="145"/>
      <c r="F35" s="145"/>
      <c r="G35" s="145" t="s">
        <v>58</v>
      </c>
      <c r="H35" s="145"/>
      <c r="I35" s="145"/>
      <c r="J35" s="145"/>
      <c r="K35" s="146"/>
    </row>
    <row r="36" spans="2:11" ht="15" thickBot="1" x14ac:dyDescent="0.25">
      <c r="B36" s="102"/>
      <c r="C36" s="103"/>
      <c r="D36" s="103"/>
      <c r="E36" s="103"/>
      <c r="F36" s="103"/>
      <c r="G36" s="103"/>
      <c r="H36" s="103"/>
      <c r="I36" s="103"/>
      <c r="J36" s="103"/>
      <c r="K36" s="104"/>
    </row>
    <row r="37" spans="2:11" x14ac:dyDescent="0.2">
      <c r="B37" s="85"/>
      <c r="C37" s="147" t="s">
        <v>71</v>
      </c>
      <c r="D37" s="148"/>
      <c r="E37" s="149"/>
      <c r="F37" s="147" t="s">
        <v>72</v>
      </c>
      <c r="G37" s="148"/>
      <c r="H37" s="149"/>
      <c r="I37" s="147" t="s">
        <v>73</v>
      </c>
      <c r="J37" s="148"/>
      <c r="K37" s="149"/>
    </row>
    <row r="38" spans="2:11" ht="28.5" x14ac:dyDescent="0.2">
      <c r="B38" s="86" t="s">
        <v>52</v>
      </c>
      <c r="C38" s="75" t="s">
        <v>40</v>
      </c>
      <c r="D38" s="75" t="s">
        <v>80</v>
      </c>
      <c r="E38" s="79" t="s">
        <v>70</v>
      </c>
      <c r="F38" s="75" t="s">
        <v>40</v>
      </c>
      <c r="G38" s="75" t="s">
        <v>80</v>
      </c>
      <c r="H38" s="79" t="s">
        <v>70</v>
      </c>
      <c r="I38" s="75" t="s">
        <v>40</v>
      </c>
      <c r="J38" s="75" t="s">
        <v>80</v>
      </c>
      <c r="K38" s="79" t="s">
        <v>70</v>
      </c>
    </row>
    <row r="39" spans="2:11" x14ac:dyDescent="0.2">
      <c r="B39" s="87" t="s">
        <v>8</v>
      </c>
      <c r="C39" s="80">
        <f>C28</f>
        <v>8166</v>
      </c>
      <c r="D39" s="76">
        <f>Volumes!G4</f>
        <v>8306</v>
      </c>
      <c r="E39" s="81">
        <f>D39-C39</f>
        <v>140</v>
      </c>
      <c r="F39" s="82">
        <f>F28</f>
        <v>103512450</v>
      </c>
      <c r="G39" s="76">
        <f>Volumes!G12</f>
        <v>104788841</v>
      </c>
      <c r="H39" s="81">
        <f>G39-F39</f>
        <v>1276391</v>
      </c>
      <c r="I39" s="83"/>
      <c r="J39" s="77"/>
      <c r="K39" s="84"/>
    </row>
    <row r="40" spans="2:11" x14ac:dyDescent="0.2">
      <c r="B40" s="87" t="s">
        <v>10</v>
      </c>
      <c r="C40" s="80">
        <f>C29</f>
        <v>3405</v>
      </c>
      <c r="D40" s="76">
        <f>Volumes!G5</f>
        <v>3298</v>
      </c>
      <c r="E40" s="81">
        <f t="shared" ref="E40:E43" si="11">D40-C40</f>
        <v>-107</v>
      </c>
      <c r="F40" s="82">
        <f>F29</f>
        <v>10136343</v>
      </c>
      <c r="G40" s="76">
        <f>Volumes!G13</f>
        <v>8342500</v>
      </c>
      <c r="H40" s="81">
        <f t="shared" ref="H40:H43" si="12">G40-F40</f>
        <v>-1793843</v>
      </c>
      <c r="I40" s="83"/>
      <c r="J40" s="77"/>
      <c r="K40" s="84"/>
    </row>
    <row r="41" spans="2:11" x14ac:dyDescent="0.2">
      <c r="B41" s="87" t="s">
        <v>9</v>
      </c>
      <c r="C41" s="80">
        <f>C30</f>
        <v>49</v>
      </c>
      <c r="D41" s="76">
        <f>Volumes!G6</f>
        <v>50</v>
      </c>
      <c r="E41" s="81">
        <f t="shared" si="11"/>
        <v>1</v>
      </c>
      <c r="F41" s="82">
        <f>F30</f>
        <v>79423076</v>
      </c>
      <c r="G41" s="76">
        <f>Volumes!G14</f>
        <v>83416121</v>
      </c>
      <c r="H41" s="81">
        <f t="shared" si="12"/>
        <v>3993045</v>
      </c>
      <c r="I41" s="82">
        <f>I30</f>
        <v>185948</v>
      </c>
      <c r="J41" s="76">
        <f>Volumes!G19</f>
        <v>199530</v>
      </c>
      <c r="K41" s="81">
        <f t="shared" ref="K41" si="13">J41-I41</f>
        <v>13582</v>
      </c>
    </row>
    <row r="42" spans="2:11" ht="15" thickBot="1" x14ac:dyDescent="0.25">
      <c r="B42" s="94" t="s">
        <v>53</v>
      </c>
      <c r="C42" s="95">
        <f>C31</f>
        <v>1018</v>
      </c>
      <c r="D42" s="96">
        <f>Volumes!G7</f>
        <v>1018</v>
      </c>
      <c r="E42" s="97">
        <f t="shared" si="11"/>
        <v>0</v>
      </c>
      <c r="F42" s="98">
        <f>F31</f>
        <v>728404</v>
      </c>
      <c r="G42" s="96">
        <f>Volumes!G15</f>
        <v>807250</v>
      </c>
      <c r="H42" s="97">
        <f t="shared" si="12"/>
        <v>78846</v>
      </c>
      <c r="I42" s="99"/>
      <c r="J42" s="100"/>
      <c r="K42" s="101"/>
    </row>
    <row r="43" spans="2:11" ht="15.75" thickTop="1" thickBot="1" x14ac:dyDescent="0.25">
      <c r="B43" s="88" t="s">
        <v>55</v>
      </c>
      <c r="C43" s="89">
        <f>SUM(C39:C42)</f>
        <v>12638</v>
      </c>
      <c r="D43" s="90">
        <f>SUM(D39:D42)</f>
        <v>12672</v>
      </c>
      <c r="E43" s="91">
        <f t="shared" si="11"/>
        <v>34</v>
      </c>
      <c r="F43" s="89">
        <f>SUM(F39:F42)</f>
        <v>193800273</v>
      </c>
      <c r="G43" s="90">
        <f>SUM(G39:G42)</f>
        <v>197354712</v>
      </c>
      <c r="H43" s="91">
        <f t="shared" si="12"/>
        <v>3554439</v>
      </c>
      <c r="I43" s="92">
        <f>I41</f>
        <v>185948</v>
      </c>
      <c r="J43" s="93">
        <f>J41</f>
        <v>199530</v>
      </c>
      <c r="K43" s="91">
        <f t="shared" ref="K43" si="14">J43-I43</f>
        <v>13582</v>
      </c>
    </row>
    <row r="45" spans="2:11" ht="15" thickBot="1" x14ac:dyDescent="0.25"/>
    <row r="46" spans="2:11" ht="15" x14ac:dyDescent="0.25">
      <c r="B46" s="144" t="s">
        <v>78</v>
      </c>
      <c r="C46" s="145"/>
      <c r="D46" s="145"/>
      <c r="E46" s="145"/>
      <c r="F46" s="145"/>
      <c r="G46" s="145" t="s">
        <v>58</v>
      </c>
      <c r="H46" s="145"/>
      <c r="I46" s="145"/>
      <c r="J46" s="145"/>
      <c r="K46" s="146"/>
    </row>
    <row r="47" spans="2:11" ht="15" thickBot="1" x14ac:dyDescent="0.25">
      <c r="B47" s="102"/>
      <c r="C47" s="103"/>
      <c r="D47" s="103"/>
      <c r="E47" s="103"/>
      <c r="F47" s="103"/>
      <c r="G47" s="103"/>
      <c r="H47" s="103"/>
      <c r="I47" s="103"/>
      <c r="J47" s="103"/>
      <c r="K47" s="104"/>
    </row>
    <row r="48" spans="2:11" x14ac:dyDescent="0.2">
      <c r="B48" s="85"/>
      <c r="C48" s="147" t="s">
        <v>71</v>
      </c>
      <c r="D48" s="148"/>
      <c r="E48" s="149"/>
      <c r="F48" s="147" t="s">
        <v>72</v>
      </c>
      <c r="G48" s="148"/>
      <c r="H48" s="149"/>
      <c r="I48" s="147" t="s">
        <v>73</v>
      </c>
      <c r="J48" s="148"/>
      <c r="K48" s="149"/>
    </row>
    <row r="49" spans="2:11" ht="42.75" x14ac:dyDescent="0.2">
      <c r="B49" s="86" t="s">
        <v>52</v>
      </c>
      <c r="C49" s="75" t="s">
        <v>61</v>
      </c>
      <c r="D49" s="75" t="s">
        <v>64</v>
      </c>
      <c r="E49" s="79" t="s">
        <v>70</v>
      </c>
      <c r="F49" s="75" t="s">
        <v>61</v>
      </c>
      <c r="G49" s="75" t="s">
        <v>64</v>
      </c>
      <c r="H49" s="79" t="s">
        <v>70</v>
      </c>
      <c r="I49" s="75" t="s">
        <v>61</v>
      </c>
      <c r="J49" s="75" t="s">
        <v>64</v>
      </c>
      <c r="K49" s="79" t="s">
        <v>70</v>
      </c>
    </row>
    <row r="50" spans="2:11" x14ac:dyDescent="0.2">
      <c r="B50" s="87" t="s">
        <v>8</v>
      </c>
      <c r="C50" s="80">
        <f>D28</f>
        <v>8306</v>
      </c>
      <c r="D50" s="76">
        <f>Volumes!H4</f>
        <v>8432</v>
      </c>
      <c r="E50" s="81">
        <f>D50-C50</f>
        <v>126</v>
      </c>
      <c r="F50" s="82">
        <f>G28</f>
        <v>106250425</v>
      </c>
      <c r="G50" s="76">
        <f>Volumes!H12</f>
        <v>104839037</v>
      </c>
      <c r="H50" s="81">
        <f>G50-F50</f>
        <v>-1411388</v>
      </c>
      <c r="I50" s="83"/>
      <c r="J50" s="77"/>
      <c r="K50" s="84"/>
    </row>
    <row r="51" spans="2:11" x14ac:dyDescent="0.2">
      <c r="B51" s="87" t="s">
        <v>10</v>
      </c>
      <c r="C51" s="80">
        <f>D29</f>
        <v>3298</v>
      </c>
      <c r="D51" s="76">
        <f>Volumes!H5</f>
        <v>3191</v>
      </c>
      <c r="E51" s="81">
        <f t="shared" ref="E51:E54" si="15">D51-C51</f>
        <v>-107</v>
      </c>
      <c r="F51" s="82">
        <f>G29</f>
        <v>8458860</v>
      </c>
      <c r="G51" s="76">
        <f>Volumes!H13</f>
        <v>8025496</v>
      </c>
      <c r="H51" s="81">
        <f t="shared" ref="H51:H54" si="16">G51-F51</f>
        <v>-433364</v>
      </c>
      <c r="I51" s="83"/>
      <c r="J51" s="77"/>
      <c r="K51" s="84"/>
    </row>
    <row r="52" spans="2:11" x14ac:dyDescent="0.2">
      <c r="B52" s="87" t="s">
        <v>9</v>
      </c>
      <c r="C52" s="80">
        <f>D30</f>
        <v>50</v>
      </c>
      <c r="D52" s="76">
        <f>Volumes!H6</f>
        <v>50</v>
      </c>
      <c r="E52" s="81">
        <f t="shared" si="15"/>
        <v>0</v>
      </c>
      <c r="F52" s="82">
        <f>G30</f>
        <v>83700857</v>
      </c>
      <c r="G52" s="76">
        <f>Volumes!H14</f>
        <v>83425900</v>
      </c>
      <c r="H52" s="81">
        <f t="shared" si="16"/>
        <v>-274957</v>
      </c>
      <c r="I52" s="82">
        <f>J30</f>
        <v>199530</v>
      </c>
      <c r="J52" s="76">
        <f>Volumes!H19</f>
        <v>199530</v>
      </c>
      <c r="K52" s="81">
        <f t="shared" ref="K52" si="17">J52-I52</f>
        <v>0</v>
      </c>
    </row>
    <row r="53" spans="2:11" ht="15" thickBot="1" x14ac:dyDescent="0.25">
      <c r="B53" s="94" t="s">
        <v>53</v>
      </c>
      <c r="C53" s="95">
        <f>D31</f>
        <v>1018</v>
      </c>
      <c r="D53" s="96">
        <f>Volumes!H7</f>
        <v>1018</v>
      </c>
      <c r="E53" s="97">
        <f t="shared" si="15"/>
        <v>0</v>
      </c>
      <c r="F53" s="98">
        <f>G31</f>
        <v>807250</v>
      </c>
      <c r="G53" s="96">
        <f>Volumes!H15</f>
        <v>807250</v>
      </c>
      <c r="H53" s="97">
        <f t="shared" si="16"/>
        <v>0</v>
      </c>
      <c r="I53" s="99"/>
      <c r="J53" s="100"/>
      <c r="K53" s="101"/>
    </row>
    <row r="54" spans="2:11" ht="15.75" thickTop="1" thickBot="1" x14ac:dyDescent="0.25">
      <c r="B54" s="88" t="s">
        <v>55</v>
      </c>
      <c r="C54" s="89">
        <f>SUM(C50:C53)</f>
        <v>12672</v>
      </c>
      <c r="D54" s="90">
        <f>SUM(D50:D53)</f>
        <v>12691</v>
      </c>
      <c r="E54" s="91">
        <f t="shared" si="15"/>
        <v>19</v>
      </c>
      <c r="F54" s="89">
        <f>SUM(F50:F53)</f>
        <v>199217392</v>
      </c>
      <c r="G54" s="90">
        <f>SUM(G50:G53)</f>
        <v>197097683</v>
      </c>
      <c r="H54" s="91">
        <f t="shared" si="16"/>
        <v>-2119709</v>
      </c>
      <c r="I54" s="92">
        <f>I52</f>
        <v>199530</v>
      </c>
      <c r="J54" s="93">
        <f>J52</f>
        <v>199530</v>
      </c>
      <c r="K54" s="91">
        <f t="shared" ref="K54" si="18">J54-I54</f>
        <v>0</v>
      </c>
    </row>
    <row r="56" spans="2:11" ht="15" thickBot="1" x14ac:dyDescent="0.25"/>
    <row r="57" spans="2:11" ht="15" x14ac:dyDescent="0.25">
      <c r="B57" s="144" t="s">
        <v>81</v>
      </c>
      <c r="C57" s="145"/>
      <c r="D57" s="145"/>
      <c r="E57" s="145"/>
      <c r="F57" s="145"/>
      <c r="G57" s="145" t="s">
        <v>58</v>
      </c>
      <c r="H57" s="145"/>
      <c r="I57" s="145"/>
      <c r="J57" s="145"/>
      <c r="K57" s="146"/>
    </row>
    <row r="58" spans="2:11" ht="15" thickBot="1" x14ac:dyDescent="0.25">
      <c r="B58" s="102"/>
      <c r="C58" s="103"/>
      <c r="D58" s="103"/>
      <c r="E58" s="103"/>
      <c r="F58" s="103"/>
      <c r="G58" s="103"/>
      <c r="H58" s="103"/>
      <c r="I58" s="103"/>
      <c r="J58" s="103"/>
      <c r="K58" s="104"/>
    </row>
    <row r="59" spans="2:11" x14ac:dyDescent="0.2">
      <c r="B59" s="85"/>
      <c r="C59" s="147" t="s">
        <v>71</v>
      </c>
      <c r="D59" s="148"/>
      <c r="E59" s="149"/>
      <c r="F59" s="147" t="s">
        <v>72</v>
      </c>
      <c r="G59" s="148"/>
      <c r="H59" s="149"/>
      <c r="I59" s="147" t="s">
        <v>73</v>
      </c>
      <c r="J59" s="148"/>
      <c r="K59" s="149"/>
    </row>
    <row r="60" spans="2:11" ht="42.75" x14ac:dyDescent="0.2">
      <c r="B60" s="86" t="s">
        <v>52</v>
      </c>
      <c r="C60" s="75" t="s">
        <v>80</v>
      </c>
      <c r="D60" s="75" t="s">
        <v>64</v>
      </c>
      <c r="E60" s="79" t="s">
        <v>70</v>
      </c>
      <c r="F60" s="75" t="s">
        <v>80</v>
      </c>
      <c r="G60" s="75" t="s">
        <v>64</v>
      </c>
      <c r="H60" s="79" t="s">
        <v>70</v>
      </c>
      <c r="I60" s="75" t="s">
        <v>80</v>
      </c>
      <c r="J60" s="75" t="s">
        <v>64</v>
      </c>
      <c r="K60" s="79" t="s">
        <v>70</v>
      </c>
    </row>
    <row r="61" spans="2:11" x14ac:dyDescent="0.2">
      <c r="B61" s="87" t="s">
        <v>8</v>
      </c>
      <c r="C61" s="80">
        <f>D39</f>
        <v>8306</v>
      </c>
      <c r="D61" s="76">
        <f>Volumes!H4</f>
        <v>8432</v>
      </c>
      <c r="E61" s="81">
        <f>D61-C61</f>
        <v>126</v>
      </c>
      <c r="F61" s="82">
        <f>G39</f>
        <v>104788841</v>
      </c>
      <c r="G61" s="76">
        <f>Volumes!H12</f>
        <v>104839037</v>
      </c>
      <c r="H61" s="81">
        <f>G61-F61</f>
        <v>50196</v>
      </c>
      <c r="I61" s="83"/>
      <c r="J61" s="77"/>
      <c r="K61" s="84"/>
    </row>
    <row r="62" spans="2:11" x14ac:dyDescent="0.2">
      <c r="B62" s="87" t="s">
        <v>10</v>
      </c>
      <c r="C62" s="80">
        <f>D40</f>
        <v>3298</v>
      </c>
      <c r="D62" s="76">
        <f>Volumes!H5</f>
        <v>3191</v>
      </c>
      <c r="E62" s="81">
        <f t="shared" ref="E62:E65" si="19">D62-C62</f>
        <v>-107</v>
      </c>
      <c r="F62" s="82">
        <f>G40</f>
        <v>8342500</v>
      </c>
      <c r="G62" s="76">
        <f>Volumes!H13</f>
        <v>8025496</v>
      </c>
      <c r="H62" s="81">
        <f t="shared" ref="H62:H65" si="20">G62-F62</f>
        <v>-317004</v>
      </c>
      <c r="I62" s="83"/>
      <c r="J62" s="77"/>
      <c r="K62" s="84"/>
    </row>
    <row r="63" spans="2:11" x14ac:dyDescent="0.2">
      <c r="B63" s="87" t="s">
        <v>9</v>
      </c>
      <c r="C63" s="80">
        <f>D41</f>
        <v>50</v>
      </c>
      <c r="D63" s="76">
        <f>Volumes!H6</f>
        <v>50</v>
      </c>
      <c r="E63" s="81">
        <f t="shared" si="19"/>
        <v>0</v>
      </c>
      <c r="F63" s="82">
        <f>G41</f>
        <v>83416121</v>
      </c>
      <c r="G63" s="76">
        <f>Volumes!H14</f>
        <v>83425900</v>
      </c>
      <c r="H63" s="81">
        <f t="shared" si="20"/>
        <v>9779</v>
      </c>
      <c r="I63" s="82">
        <f>J41</f>
        <v>199530</v>
      </c>
      <c r="J63" s="76">
        <f>Volumes!H19</f>
        <v>199530</v>
      </c>
      <c r="K63" s="81">
        <f t="shared" ref="K63" si="21">J63-I63</f>
        <v>0</v>
      </c>
    </row>
    <row r="64" spans="2:11" ht="15" thickBot="1" x14ac:dyDescent="0.25">
      <c r="B64" s="94" t="s">
        <v>53</v>
      </c>
      <c r="C64" s="95">
        <f>D42</f>
        <v>1018</v>
      </c>
      <c r="D64" s="96">
        <f>Volumes!H7</f>
        <v>1018</v>
      </c>
      <c r="E64" s="97">
        <f t="shared" si="19"/>
        <v>0</v>
      </c>
      <c r="F64" s="98">
        <f>G42</f>
        <v>807250</v>
      </c>
      <c r="G64" s="96">
        <f>Volumes!H15</f>
        <v>807250</v>
      </c>
      <c r="H64" s="97">
        <f t="shared" si="20"/>
        <v>0</v>
      </c>
      <c r="I64" s="99"/>
      <c r="J64" s="100"/>
      <c r="K64" s="101"/>
    </row>
    <row r="65" spans="2:11" ht="15.75" thickTop="1" thickBot="1" x14ac:dyDescent="0.25">
      <c r="B65" s="88" t="s">
        <v>55</v>
      </c>
      <c r="C65" s="89">
        <f>SUM(C61:C64)</f>
        <v>12672</v>
      </c>
      <c r="D65" s="90">
        <f>SUM(D61:D64)</f>
        <v>12691</v>
      </c>
      <c r="E65" s="91">
        <f t="shared" si="19"/>
        <v>19</v>
      </c>
      <c r="F65" s="89">
        <f>SUM(F61:F64)</f>
        <v>197354712</v>
      </c>
      <c r="G65" s="90">
        <f>SUM(G61:G64)</f>
        <v>197097683</v>
      </c>
      <c r="H65" s="91">
        <f t="shared" si="20"/>
        <v>-257029</v>
      </c>
      <c r="I65" s="92">
        <f>I63</f>
        <v>199530</v>
      </c>
      <c r="J65" s="93">
        <f>J63</f>
        <v>199530</v>
      </c>
      <c r="K65" s="91">
        <f t="shared" ref="K65" si="22">J65-I65</f>
        <v>0</v>
      </c>
    </row>
    <row r="67" spans="2:11" ht="15" thickBot="1" x14ac:dyDescent="0.25"/>
    <row r="68" spans="2:11" ht="15" x14ac:dyDescent="0.25">
      <c r="B68" s="144" t="s">
        <v>82</v>
      </c>
      <c r="C68" s="145"/>
      <c r="D68" s="145"/>
      <c r="E68" s="145"/>
      <c r="F68" s="145"/>
      <c r="G68" s="145" t="s">
        <v>58</v>
      </c>
      <c r="H68" s="145"/>
      <c r="I68" s="145"/>
      <c r="J68" s="145"/>
      <c r="K68" s="146"/>
    </row>
    <row r="69" spans="2:11" ht="15" thickBot="1" x14ac:dyDescent="0.25">
      <c r="B69" s="102"/>
      <c r="C69" s="103"/>
      <c r="D69" s="103"/>
      <c r="E69" s="103"/>
      <c r="F69" s="103"/>
      <c r="G69" s="103"/>
      <c r="H69" s="103"/>
      <c r="I69" s="103"/>
      <c r="J69" s="103"/>
      <c r="K69" s="104"/>
    </row>
    <row r="70" spans="2:11" x14ac:dyDescent="0.2">
      <c r="B70" s="85"/>
      <c r="C70" s="147" t="s">
        <v>71</v>
      </c>
      <c r="D70" s="148"/>
      <c r="E70" s="149"/>
      <c r="F70" s="147" t="s">
        <v>72</v>
      </c>
      <c r="G70" s="148"/>
      <c r="H70" s="149"/>
      <c r="I70" s="147" t="s">
        <v>73</v>
      </c>
      <c r="J70" s="148"/>
      <c r="K70" s="149"/>
    </row>
    <row r="71" spans="2:11" ht="42.75" x14ac:dyDescent="0.2">
      <c r="B71" s="86" t="s">
        <v>52</v>
      </c>
      <c r="C71" s="75" t="s">
        <v>64</v>
      </c>
      <c r="D71" s="75" t="s">
        <v>66</v>
      </c>
      <c r="E71" s="79" t="s">
        <v>70</v>
      </c>
      <c r="F71" s="75" t="s">
        <v>64</v>
      </c>
      <c r="G71" s="75" t="s">
        <v>66</v>
      </c>
      <c r="H71" s="79" t="s">
        <v>70</v>
      </c>
      <c r="I71" s="75" t="s">
        <v>64</v>
      </c>
      <c r="J71" s="75" t="s">
        <v>66</v>
      </c>
      <c r="K71" s="79" t="s">
        <v>70</v>
      </c>
    </row>
    <row r="72" spans="2:11" x14ac:dyDescent="0.2">
      <c r="B72" s="87" t="s">
        <v>8</v>
      </c>
      <c r="C72" s="80">
        <f>D50</f>
        <v>8432</v>
      </c>
      <c r="D72" s="76">
        <f>Volumes!I4</f>
        <v>8559</v>
      </c>
      <c r="E72" s="81">
        <f>D72-C72</f>
        <v>127</v>
      </c>
      <c r="F72" s="82">
        <f>G50</f>
        <v>104839037</v>
      </c>
      <c r="G72" s="76">
        <f>Volumes!I12</f>
        <v>104826589.3</v>
      </c>
      <c r="H72" s="81">
        <f>G72-F72</f>
        <v>-12447.70000000298</v>
      </c>
      <c r="I72" s="83"/>
      <c r="J72" s="77"/>
      <c r="K72" s="84"/>
    </row>
    <row r="73" spans="2:11" x14ac:dyDescent="0.2">
      <c r="B73" s="87" t="s">
        <v>10</v>
      </c>
      <c r="C73" s="80">
        <f>D51</f>
        <v>3191</v>
      </c>
      <c r="D73" s="76">
        <f>Volumes!I5</f>
        <v>3084</v>
      </c>
      <c r="E73" s="81">
        <f t="shared" ref="E73:E76" si="23">D73-C73</f>
        <v>-107</v>
      </c>
      <c r="F73" s="82">
        <f>G51</f>
        <v>8025496</v>
      </c>
      <c r="G73" s="76">
        <f>Volumes!I13</f>
        <v>7680066</v>
      </c>
      <c r="H73" s="81">
        <f t="shared" ref="H73:H76" si="24">G73-F73</f>
        <v>-345430</v>
      </c>
      <c r="I73" s="83"/>
      <c r="J73" s="77"/>
      <c r="K73" s="84"/>
    </row>
    <row r="74" spans="2:11" x14ac:dyDescent="0.2">
      <c r="B74" s="87" t="s">
        <v>9</v>
      </c>
      <c r="C74" s="80">
        <f>D52</f>
        <v>50</v>
      </c>
      <c r="D74" s="76">
        <f>Volumes!I6</f>
        <v>50</v>
      </c>
      <c r="E74" s="81">
        <f t="shared" si="23"/>
        <v>0</v>
      </c>
      <c r="F74" s="82">
        <f>G52</f>
        <v>83425900</v>
      </c>
      <c r="G74" s="76">
        <f>Volumes!I14</f>
        <v>83171116.299999997</v>
      </c>
      <c r="H74" s="81">
        <f t="shared" si="24"/>
        <v>-254783.70000000298</v>
      </c>
      <c r="I74" s="82">
        <f>J52</f>
        <v>199530</v>
      </c>
      <c r="J74" s="76">
        <f>Volumes!I19</f>
        <v>198897</v>
      </c>
      <c r="K74" s="81">
        <f t="shared" ref="K74" si="25">J74-I74</f>
        <v>-633</v>
      </c>
    </row>
    <row r="75" spans="2:11" ht="15" thickBot="1" x14ac:dyDescent="0.25">
      <c r="B75" s="94" t="s">
        <v>53</v>
      </c>
      <c r="C75" s="95">
        <f>D53</f>
        <v>1018</v>
      </c>
      <c r="D75" s="96">
        <f>Volumes!I7</f>
        <v>1018</v>
      </c>
      <c r="E75" s="97">
        <f t="shared" si="23"/>
        <v>0</v>
      </c>
      <c r="F75" s="98">
        <f>G53</f>
        <v>807250</v>
      </c>
      <c r="G75" s="96">
        <f>Volumes!I15</f>
        <v>804690</v>
      </c>
      <c r="H75" s="97">
        <f t="shared" si="24"/>
        <v>-2560</v>
      </c>
      <c r="I75" s="99"/>
      <c r="J75" s="100"/>
      <c r="K75" s="101"/>
    </row>
    <row r="76" spans="2:11" ht="15.75" thickTop="1" thickBot="1" x14ac:dyDescent="0.25">
      <c r="B76" s="88" t="s">
        <v>55</v>
      </c>
      <c r="C76" s="89">
        <f>SUM(C72:C75)</f>
        <v>12691</v>
      </c>
      <c r="D76" s="90">
        <f>SUM(D72:D75)</f>
        <v>12711</v>
      </c>
      <c r="E76" s="91">
        <f t="shared" si="23"/>
        <v>20</v>
      </c>
      <c r="F76" s="89">
        <f>SUM(F72:F75)</f>
        <v>197097683</v>
      </c>
      <c r="G76" s="90">
        <f>SUM(G72:G75)</f>
        <v>196482461.59999999</v>
      </c>
      <c r="H76" s="91">
        <f t="shared" si="24"/>
        <v>-615221.40000000596</v>
      </c>
      <c r="I76" s="92">
        <f>I74</f>
        <v>199530</v>
      </c>
      <c r="J76" s="93">
        <f>J74</f>
        <v>198897</v>
      </c>
      <c r="K76" s="91">
        <f t="shared" ref="K76" si="26">J76-I76</f>
        <v>-633</v>
      </c>
    </row>
  </sheetData>
  <mergeCells count="28">
    <mergeCell ref="B68:K68"/>
    <mergeCell ref="C70:E70"/>
    <mergeCell ref="F70:H70"/>
    <mergeCell ref="I70:K70"/>
    <mergeCell ref="C59:E59"/>
    <mergeCell ref="F59:H59"/>
    <mergeCell ref="I59:K59"/>
    <mergeCell ref="B35:K35"/>
    <mergeCell ref="C37:E37"/>
    <mergeCell ref="F37:H37"/>
    <mergeCell ref="I37:K37"/>
    <mergeCell ref="B57:K57"/>
    <mergeCell ref="B46:K46"/>
    <mergeCell ref="C48:E48"/>
    <mergeCell ref="F48:H48"/>
    <mergeCell ref="I48:K48"/>
    <mergeCell ref="B2:K2"/>
    <mergeCell ref="C26:E26"/>
    <mergeCell ref="F26:H26"/>
    <mergeCell ref="I26:K26"/>
    <mergeCell ref="C4:E4"/>
    <mergeCell ref="F4:H4"/>
    <mergeCell ref="I4:K4"/>
    <mergeCell ref="B13:K13"/>
    <mergeCell ref="C15:E15"/>
    <mergeCell ref="F15:H15"/>
    <mergeCell ref="I15:K15"/>
    <mergeCell ref="B24:K24"/>
  </mergeCells>
  <pageMargins left="0.7" right="0.7" top="0.75" bottom="0.75" header="0.3" footer="0.3"/>
  <pageSetup scale="70" orientation="portrait" r:id="rId1"/>
  <rowBreaks count="1" manualBreakCount="1"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3"/>
  <sheetViews>
    <sheetView showGridLines="0" topLeftCell="A46" zoomScaleNormal="100" workbookViewId="0">
      <selection activeCell="C56" sqref="C56"/>
    </sheetView>
  </sheetViews>
  <sheetFormatPr defaultRowHeight="14.25" x14ac:dyDescent="0.2"/>
  <cols>
    <col min="1" max="1" width="9.140625" style="14"/>
    <col min="2" max="2" width="21.140625" style="14" customWidth="1"/>
    <col min="3" max="5" width="15.42578125" style="14" customWidth="1"/>
    <col min="6" max="6" width="14.28515625" style="14" customWidth="1"/>
    <col min="7" max="16384" width="9.140625" style="14"/>
  </cols>
  <sheetData>
    <row r="1" spans="2:6" ht="15" thickBot="1" x14ac:dyDescent="0.25"/>
    <row r="2" spans="2:6" ht="15" x14ac:dyDescent="0.25">
      <c r="B2" s="144" t="s">
        <v>58</v>
      </c>
      <c r="C2" s="145"/>
      <c r="D2" s="145"/>
      <c r="E2" s="145"/>
      <c r="F2" s="146"/>
    </row>
    <row r="3" spans="2:6" x14ac:dyDescent="0.2">
      <c r="B3" s="102"/>
      <c r="C3" s="103"/>
      <c r="D3" s="103"/>
      <c r="E3" s="103"/>
      <c r="F3" s="104"/>
    </row>
    <row r="4" spans="2:6" ht="29.25" thickBot="1" x14ac:dyDescent="0.25">
      <c r="B4" s="105" t="s">
        <v>52</v>
      </c>
      <c r="C4" s="68" t="s">
        <v>49</v>
      </c>
      <c r="D4" s="68" t="s">
        <v>39</v>
      </c>
      <c r="E4" s="68" t="s">
        <v>50</v>
      </c>
      <c r="F4" s="106" t="s">
        <v>51</v>
      </c>
    </row>
    <row r="5" spans="2:6" x14ac:dyDescent="0.2">
      <c r="B5" s="107" t="s">
        <v>8</v>
      </c>
      <c r="C5" s="66">
        <f>Revenues!D5</f>
        <v>5139794.4952475</v>
      </c>
      <c r="D5" s="66">
        <f>Revenues!E5</f>
        <v>5138215.8099999996</v>
      </c>
      <c r="E5" s="67">
        <f>D5-C5</f>
        <v>-1578.6852475004271</v>
      </c>
      <c r="F5" s="108">
        <f>E5/C5</f>
        <v>-3.0714948797274971E-4</v>
      </c>
    </row>
    <row r="6" spans="2:6" x14ac:dyDescent="0.2">
      <c r="B6" s="109" t="s">
        <v>10</v>
      </c>
      <c r="C6" s="64">
        <f>Revenues!D7</f>
        <v>2408811.09396542</v>
      </c>
      <c r="D6" s="64">
        <f>Revenues!E7</f>
        <v>2179586.85</v>
      </c>
      <c r="E6" s="65">
        <f t="shared" ref="E6:E11" si="0">D6-C6</f>
        <v>-229224.24396541994</v>
      </c>
      <c r="F6" s="110">
        <f t="shared" ref="F6:F11" si="1">E6/C6</f>
        <v>-9.5160739063214636E-2</v>
      </c>
    </row>
    <row r="7" spans="2:6" x14ac:dyDescent="0.2">
      <c r="B7" s="109" t="s">
        <v>9</v>
      </c>
      <c r="C7" s="64">
        <f>Revenues!D6</f>
        <v>734301.88691999996</v>
      </c>
      <c r="D7" s="64">
        <f>Revenues!E6</f>
        <v>690136.09</v>
      </c>
      <c r="E7" s="65">
        <f t="shared" si="0"/>
        <v>-44165.796919999993</v>
      </c>
      <c r="F7" s="110">
        <f t="shared" si="1"/>
        <v>-6.0146647729929816E-2</v>
      </c>
    </row>
    <row r="8" spans="2:6" ht="15" thickBot="1" x14ac:dyDescent="0.25">
      <c r="B8" s="111" t="s">
        <v>53</v>
      </c>
      <c r="C8" s="69">
        <f>Revenues!D8</f>
        <v>133872.414662942</v>
      </c>
      <c r="D8" s="69">
        <f>Revenues!E8</f>
        <v>129104.46</v>
      </c>
      <c r="E8" s="70">
        <f t="shared" si="0"/>
        <v>-4767.9546629419929</v>
      </c>
      <c r="F8" s="112">
        <f t="shared" si="1"/>
        <v>-3.5615661934137337E-2</v>
      </c>
    </row>
    <row r="9" spans="2:6" ht="16.5" thickTop="1" thickBot="1" x14ac:dyDescent="0.3">
      <c r="B9" s="113" t="s">
        <v>56</v>
      </c>
      <c r="C9" s="73">
        <f>SUM(C5:C8)</f>
        <v>8416779.8907958623</v>
      </c>
      <c r="D9" s="73">
        <f>SUM(D5:D8)</f>
        <v>8137043.21</v>
      </c>
      <c r="E9" s="74">
        <f t="shared" si="0"/>
        <v>-279736.68079586234</v>
      </c>
      <c r="F9" s="114">
        <f t="shared" si="1"/>
        <v>-3.3235594185107221E-2</v>
      </c>
    </row>
    <row r="10" spans="2:6" ht="15" thickBot="1" x14ac:dyDescent="0.25">
      <c r="B10" s="115" t="s">
        <v>57</v>
      </c>
      <c r="C10" s="71">
        <f>Revenues!D10</f>
        <v>11411952</v>
      </c>
      <c r="D10" s="71">
        <f>Revenues!E10</f>
        <v>11411952</v>
      </c>
      <c r="E10" s="72">
        <f t="shared" si="0"/>
        <v>0</v>
      </c>
      <c r="F10" s="116">
        <f t="shared" si="1"/>
        <v>0</v>
      </c>
    </row>
    <row r="11" spans="2:6" ht="16.5" thickTop="1" thickBot="1" x14ac:dyDescent="0.3">
      <c r="B11" s="117" t="s">
        <v>55</v>
      </c>
      <c r="C11" s="118">
        <f>C9+C10</f>
        <v>19828731.890795864</v>
      </c>
      <c r="D11" s="118">
        <f>D9+D10</f>
        <v>19548995.210000001</v>
      </c>
      <c r="E11" s="119">
        <f t="shared" si="0"/>
        <v>-279736.68079586327</v>
      </c>
      <c r="F11" s="120">
        <f t="shared" si="1"/>
        <v>-1.4107643511268208E-2</v>
      </c>
    </row>
    <row r="13" spans="2:6" ht="15" thickBot="1" x14ac:dyDescent="0.25"/>
    <row r="14" spans="2:6" ht="15" x14ac:dyDescent="0.25">
      <c r="B14" s="144" t="s">
        <v>60</v>
      </c>
      <c r="C14" s="145"/>
      <c r="D14" s="145"/>
      <c r="E14" s="145"/>
      <c r="F14" s="146"/>
    </row>
    <row r="15" spans="2:6" x14ac:dyDescent="0.2">
      <c r="B15" s="102"/>
      <c r="C15" s="103"/>
      <c r="D15" s="103"/>
      <c r="E15" s="103"/>
      <c r="F15" s="104"/>
    </row>
    <row r="16" spans="2:6" ht="15" thickBot="1" x14ac:dyDescent="0.25">
      <c r="B16" s="105" t="s">
        <v>52</v>
      </c>
      <c r="C16" s="68" t="s">
        <v>39</v>
      </c>
      <c r="D16" s="68" t="s">
        <v>40</v>
      </c>
      <c r="E16" s="68" t="s">
        <v>50</v>
      </c>
      <c r="F16" s="106" t="s">
        <v>51</v>
      </c>
    </row>
    <row r="17" spans="2:6" x14ac:dyDescent="0.2">
      <c r="B17" s="107" t="s">
        <v>8</v>
      </c>
      <c r="C17" s="66">
        <f>D5</f>
        <v>5138215.8099999996</v>
      </c>
      <c r="D17" s="66">
        <f>Revenues!F5</f>
        <v>5349383.08</v>
      </c>
      <c r="E17" s="67">
        <f>D17-C17</f>
        <v>211167.27000000048</v>
      </c>
      <c r="F17" s="108">
        <f>E17/C17</f>
        <v>4.1097392131530672E-2</v>
      </c>
    </row>
    <row r="18" spans="2:6" x14ac:dyDescent="0.2">
      <c r="B18" s="109" t="s">
        <v>10</v>
      </c>
      <c r="C18" s="64">
        <f>D6</f>
        <v>2179586.85</v>
      </c>
      <c r="D18" s="64">
        <f>Revenues!F7</f>
        <v>1776729.13</v>
      </c>
      <c r="E18" s="65">
        <f t="shared" ref="E18:E23" si="2">D18-C18</f>
        <v>-402857.7200000002</v>
      </c>
      <c r="F18" s="110">
        <f t="shared" ref="F18:F23" si="3">E18/C18</f>
        <v>-0.18483214834958295</v>
      </c>
    </row>
    <row r="19" spans="2:6" x14ac:dyDescent="0.2">
      <c r="B19" s="109" t="s">
        <v>9</v>
      </c>
      <c r="C19" s="64">
        <f>D7</f>
        <v>690136.09</v>
      </c>
      <c r="D19" s="64">
        <f>Revenues!F6</f>
        <v>819565</v>
      </c>
      <c r="E19" s="65">
        <f t="shared" si="2"/>
        <v>129428.91000000003</v>
      </c>
      <c r="F19" s="110">
        <f t="shared" si="3"/>
        <v>0.18754114134213737</v>
      </c>
    </row>
    <row r="20" spans="2:6" ht="15" thickBot="1" x14ac:dyDescent="0.25">
      <c r="B20" s="111" t="s">
        <v>53</v>
      </c>
      <c r="C20" s="69">
        <f>D8</f>
        <v>129104.46</v>
      </c>
      <c r="D20" s="69">
        <f>Revenues!F8</f>
        <v>152286.32999999999</v>
      </c>
      <c r="E20" s="70">
        <f t="shared" si="2"/>
        <v>23181.869999999981</v>
      </c>
      <c r="F20" s="112">
        <f t="shared" si="3"/>
        <v>0.17955901755833981</v>
      </c>
    </row>
    <row r="21" spans="2:6" ht="16.5" thickTop="1" thickBot="1" x14ac:dyDescent="0.3">
      <c r="B21" s="113" t="s">
        <v>56</v>
      </c>
      <c r="C21" s="73">
        <f>SUM(C17:C20)</f>
        <v>8137043.21</v>
      </c>
      <c r="D21" s="73">
        <f>SUM(D17:D20)</f>
        <v>8097963.54</v>
      </c>
      <c r="E21" s="74">
        <f t="shared" si="2"/>
        <v>-39079.669999999925</v>
      </c>
      <c r="F21" s="114">
        <f t="shared" si="3"/>
        <v>-4.8026867980709579E-3</v>
      </c>
    </row>
    <row r="22" spans="2:6" ht="15" thickBot="1" x14ac:dyDescent="0.25">
      <c r="B22" s="115" t="s">
        <v>57</v>
      </c>
      <c r="C22" s="71">
        <f>D10</f>
        <v>11411952</v>
      </c>
      <c r="D22" s="71">
        <f>Revenues!F10</f>
        <v>11314392</v>
      </c>
      <c r="E22" s="72">
        <f t="shared" si="2"/>
        <v>-97560</v>
      </c>
      <c r="F22" s="116">
        <f t="shared" si="3"/>
        <v>-8.5489318567060213E-3</v>
      </c>
    </row>
    <row r="23" spans="2:6" ht="16.5" thickTop="1" thickBot="1" x14ac:dyDescent="0.3">
      <c r="B23" s="117" t="s">
        <v>55</v>
      </c>
      <c r="C23" s="118">
        <f>C21+C22</f>
        <v>19548995.210000001</v>
      </c>
      <c r="D23" s="118">
        <f>D21+D22</f>
        <v>19412355.539999999</v>
      </c>
      <c r="E23" s="119">
        <f t="shared" si="2"/>
        <v>-136639.67000000179</v>
      </c>
      <c r="F23" s="120">
        <f t="shared" si="3"/>
        <v>-6.9896006690976006E-3</v>
      </c>
    </row>
    <row r="25" spans="2:6" ht="15" thickBot="1" x14ac:dyDescent="0.25"/>
    <row r="26" spans="2:6" ht="15" x14ac:dyDescent="0.25">
      <c r="B26" s="144" t="s">
        <v>62</v>
      </c>
      <c r="C26" s="145"/>
      <c r="D26" s="145"/>
      <c r="E26" s="145"/>
      <c r="F26" s="146"/>
    </row>
    <row r="27" spans="2:6" x14ac:dyDescent="0.2">
      <c r="B27" s="102"/>
      <c r="C27" s="103"/>
      <c r="D27" s="103"/>
      <c r="E27" s="103"/>
      <c r="F27" s="104"/>
    </row>
    <row r="28" spans="2:6" ht="15" thickBot="1" x14ac:dyDescent="0.25">
      <c r="B28" s="105" t="s">
        <v>52</v>
      </c>
      <c r="C28" s="68" t="s">
        <v>40</v>
      </c>
      <c r="D28" s="68" t="s">
        <v>61</v>
      </c>
      <c r="E28" s="68" t="s">
        <v>50</v>
      </c>
      <c r="F28" s="106" t="s">
        <v>51</v>
      </c>
    </row>
    <row r="29" spans="2:6" x14ac:dyDescent="0.2">
      <c r="B29" s="107" t="s">
        <v>8</v>
      </c>
      <c r="C29" s="66">
        <f>D17</f>
        <v>5349383.08</v>
      </c>
      <c r="D29" s="66">
        <f>Revenues!G5</f>
        <v>5502648.9900000002</v>
      </c>
      <c r="E29" s="67">
        <f>D29-C29</f>
        <v>153265.91000000015</v>
      </c>
      <c r="F29" s="108">
        <f>E29/C29</f>
        <v>2.8651137469107961E-2</v>
      </c>
    </row>
    <row r="30" spans="2:6" x14ac:dyDescent="0.2">
      <c r="B30" s="109" t="s">
        <v>10</v>
      </c>
      <c r="C30" s="64">
        <f>D18</f>
        <v>1776729.13</v>
      </c>
      <c r="D30" s="64">
        <f>Revenues!G7</f>
        <v>1904860.95</v>
      </c>
      <c r="E30" s="65">
        <f t="shared" ref="E30:E35" si="4">D30-C30</f>
        <v>128131.82000000007</v>
      </c>
      <c r="F30" s="110">
        <f t="shared" ref="F30:F35" si="5">E30/C30</f>
        <v>7.2116687814985092E-2</v>
      </c>
    </row>
    <row r="31" spans="2:6" x14ac:dyDescent="0.2">
      <c r="B31" s="109" t="s">
        <v>9</v>
      </c>
      <c r="C31" s="64">
        <f>D19</f>
        <v>819565</v>
      </c>
      <c r="D31" s="64">
        <f>Revenues!G6</f>
        <v>841484.52</v>
      </c>
      <c r="E31" s="65">
        <f t="shared" si="4"/>
        <v>21919.520000000019</v>
      </c>
      <c r="F31" s="110">
        <f t="shared" si="5"/>
        <v>2.6745310012018592E-2</v>
      </c>
    </row>
    <row r="32" spans="2:6" ht="15" thickBot="1" x14ac:dyDescent="0.25">
      <c r="B32" s="111" t="s">
        <v>53</v>
      </c>
      <c r="C32" s="69">
        <f>D20</f>
        <v>152286.32999999999</v>
      </c>
      <c r="D32" s="69">
        <f>Revenues!G8</f>
        <v>137284.63</v>
      </c>
      <c r="E32" s="70">
        <f t="shared" si="4"/>
        <v>-15001.699999999983</v>
      </c>
      <c r="F32" s="112">
        <f t="shared" si="5"/>
        <v>-9.850982685051235E-2</v>
      </c>
    </row>
    <row r="33" spans="2:6" ht="16.5" thickTop="1" thickBot="1" x14ac:dyDescent="0.3">
      <c r="B33" s="113" t="s">
        <v>56</v>
      </c>
      <c r="C33" s="73">
        <f>SUM(C29:C32)</f>
        <v>8097963.54</v>
      </c>
      <c r="D33" s="73">
        <f>SUM(D29:D32)</f>
        <v>8386279.0900000008</v>
      </c>
      <c r="E33" s="74">
        <f t="shared" si="4"/>
        <v>288315.55000000075</v>
      </c>
      <c r="F33" s="114">
        <f t="shared" si="5"/>
        <v>3.5603463583882812E-2</v>
      </c>
    </row>
    <row r="34" spans="2:6" ht="15" thickBot="1" x14ac:dyDescent="0.25">
      <c r="B34" s="115" t="s">
        <v>57</v>
      </c>
      <c r="C34" s="71">
        <f>D22</f>
        <v>11314392</v>
      </c>
      <c r="D34" s="71">
        <f>Revenues!G10</f>
        <v>11243354.970000001</v>
      </c>
      <c r="E34" s="72">
        <f t="shared" si="4"/>
        <v>-71037.029999999329</v>
      </c>
      <c r="F34" s="116">
        <f t="shared" si="5"/>
        <v>-6.2784663992549779E-3</v>
      </c>
    </row>
    <row r="35" spans="2:6" ht="16.5" thickTop="1" thickBot="1" x14ac:dyDescent="0.3">
      <c r="B35" s="117" t="s">
        <v>55</v>
      </c>
      <c r="C35" s="118">
        <f>C33+C34</f>
        <v>19412355.539999999</v>
      </c>
      <c r="D35" s="118">
        <f>D33+D34</f>
        <v>19629634.060000002</v>
      </c>
      <c r="E35" s="119">
        <f t="shared" si="4"/>
        <v>217278.52000000328</v>
      </c>
      <c r="F35" s="120">
        <f t="shared" si="5"/>
        <v>1.1192795204697929E-2</v>
      </c>
    </row>
    <row r="37" spans="2:6" ht="15" thickBot="1" x14ac:dyDescent="0.25"/>
    <row r="38" spans="2:6" ht="15" x14ac:dyDescent="0.25">
      <c r="B38" s="144" t="s">
        <v>63</v>
      </c>
      <c r="C38" s="145"/>
      <c r="D38" s="145"/>
      <c r="E38" s="145"/>
      <c r="F38" s="146"/>
    </row>
    <row r="39" spans="2:6" x14ac:dyDescent="0.2">
      <c r="B39" s="102"/>
      <c r="C39" s="103"/>
      <c r="D39" s="103"/>
      <c r="E39" s="103"/>
      <c r="F39" s="104"/>
    </row>
    <row r="40" spans="2:6" ht="29.25" thickBot="1" x14ac:dyDescent="0.25">
      <c r="B40" s="105" t="s">
        <v>52</v>
      </c>
      <c r="C40" s="68" t="s">
        <v>61</v>
      </c>
      <c r="D40" s="68" t="s">
        <v>64</v>
      </c>
      <c r="E40" s="68" t="s">
        <v>50</v>
      </c>
      <c r="F40" s="106" t="s">
        <v>51</v>
      </c>
    </row>
    <row r="41" spans="2:6" x14ac:dyDescent="0.2">
      <c r="B41" s="107" t="s">
        <v>8</v>
      </c>
      <c r="C41" s="66">
        <f>D29</f>
        <v>5502648.9900000002</v>
      </c>
      <c r="D41" s="66">
        <f>Revenues!H5</f>
        <v>5795396.7300000004</v>
      </c>
      <c r="E41" s="67">
        <f>D41-C41</f>
        <v>292747.74000000022</v>
      </c>
      <c r="F41" s="108">
        <f>E41/C41</f>
        <v>5.3201238263972966E-2</v>
      </c>
    </row>
    <row r="42" spans="2:6" x14ac:dyDescent="0.2">
      <c r="B42" s="109" t="s">
        <v>10</v>
      </c>
      <c r="C42" s="64">
        <f>D30</f>
        <v>1904860.95</v>
      </c>
      <c r="D42" s="64">
        <f>Revenues!H7</f>
        <v>1878091.43</v>
      </c>
      <c r="E42" s="65">
        <f t="shared" ref="E42:E47" si="6">D42-C42</f>
        <v>-26769.520000000019</v>
      </c>
      <c r="F42" s="110">
        <f t="shared" ref="F42:F47" si="7">E42/C42</f>
        <v>-1.4053267247669716E-2</v>
      </c>
    </row>
    <row r="43" spans="2:6" x14ac:dyDescent="0.2">
      <c r="B43" s="109" t="s">
        <v>9</v>
      </c>
      <c r="C43" s="64">
        <f>D31</f>
        <v>841484.52</v>
      </c>
      <c r="D43" s="64">
        <f>Revenues!H6</f>
        <v>899864.2</v>
      </c>
      <c r="E43" s="65">
        <f t="shared" si="6"/>
        <v>58379.679999999935</v>
      </c>
      <c r="F43" s="110">
        <f t="shared" si="7"/>
        <v>6.9377010048859766E-2</v>
      </c>
    </row>
    <row r="44" spans="2:6" ht="15" thickBot="1" x14ac:dyDescent="0.25">
      <c r="B44" s="111" t="s">
        <v>53</v>
      </c>
      <c r="C44" s="69">
        <f>D32</f>
        <v>137284.63</v>
      </c>
      <c r="D44" s="69">
        <f>Revenues!H8</f>
        <v>139032.82999999999</v>
      </c>
      <c r="E44" s="70">
        <f t="shared" si="6"/>
        <v>1748.1999999999825</v>
      </c>
      <c r="F44" s="112">
        <f t="shared" si="7"/>
        <v>1.2734127629582296E-2</v>
      </c>
    </row>
    <row r="45" spans="2:6" ht="16.5" thickTop="1" thickBot="1" x14ac:dyDescent="0.3">
      <c r="B45" s="113" t="s">
        <v>56</v>
      </c>
      <c r="C45" s="73">
        <f>SUM(C41:C44)</f>
        <v>8386279.0900000008</v>
      </c>
      <c r="D45" s="73">
        <f>SUM(D41:D44)</f>
        <v>8712385.1899999995</v>
      </c>
      <c r="E45" s="74">
        <f t="shared" si="6"/>
        <v>326106.0999999987</v>
      </c>
      <c r="F45" s="114">
        <f t="shared" si="7"/>
        <v>3.8885672239176418E-2</v>
      </c>
    </row>
    <row r="46" spans="2:6" ht="15" thickBot="1" x14ac:dyDescent="0.25">
      <c r="B46" s="115" t="s">
        <v>57</v>
      </c>
      <c r="C46" s="71">
        <f>D34</f>
        <v>11243354.970000001</v>
      </c>
      <c r="D46" s="71">
        <f>Revenues!H10</f>
        <v>11256242.08</v>
      </c>
      <c r="E46" s="72">
        <f t="shared" si="6"/>
        <v>12887.109999999404</v>
      </c>
      <c r="F46" s="116">
        <f t="shared" si="7"/>
        <v>1.1461979128458847E-3</v>
      </c>
    </row>
    <row r="47" spans="2:6" ht="16.5" thickTop="1" thickBot="1" x14ac:dyDescent="0.3">
      <c r="B47" s="117" t="s">
        <v>55</v>
      </c>
      <c r="C47" s="118">
        <f>C45+C46</f>
        <v>19629634.060000002</v>
      </c>
      <c r="D47" s="118">
        <f>D45+D46</f>
        <v>19968627.27</v>
      </c>
      <c r="E47" s="119">
        <f t="shared" si="6"/>
        <v>338993.20999999717</v>
      </c>
      <c r="F47" s="120">
        <f t="shared" si="7"/>
        <v>1.7269461517409313E-2</v>
      </c>
    </row>
    <row r="49" spans="2:6" ht="15" thickBot="1" x14ac:dyDescent="0.25"/>
    <row r="50" spans="2:6" ht="15" x14ac:dyDescent="0.25">
      <c r="B50" s="144" t="s">
        <v>65</v>
      </c>
      <c r="C50" s="145"/>
      <c r="D50" s="145"/>
      <c r="E50" s="145"/>
      <c r="F50" s="146"/>
    </row>
    <row r="51" spans="2:6" ht="15" x14ac:dyDescent="0.25">
      <c r="B51" s="150" t="s">
        <v>67</v>
      </c>
      <c r="C51" s="151"/>
      <c r="D51" s="151"/>
      <c r="E51" s="151"/>
      <c r="F51" s="152"/>
    </row>
    <row r="52" spans="2:6" x14ac:dyDescent="0.2">
      <c r="B52" s="102"/>
      <c r="C52" s="103"/>
      <c r="D52" s="103"/>
      <c r="E52" s="103"/>
      <c r="F52" s="104"/>
    </row>
    <row r="53" spans="2:6" ht="29.25" thickBot="1" x14ac:dyDescent="0.25">
      <c r="B53" s="105" t="s">
        <v>52</v>
      </c>
      <c r="C53" s="68" t="s">
        <v>64</v>
      </c>
      <c r="D53" s="68" t="s">
        <v>66</v>
      </c>
      <c r="E53" s="68" t="s">
        <v>50</v>
      </c>
      <c r="F53" s="106" t="s">
        <v>51</v>
      </c>
    </row>
    <row r="54" spans="2:6" x14ac:dyDescent="0.2">
      <c r="B54" s="107" t="s">
        <v>8</v>
      </c>
      <c r="C54" s="66">
        <f>D41</f>
        <v>5795396.7300000004</v>
      </c>
      <c r="D54" s="66">
        <f>Revenues!I5</f>
        <v>5768072</v>
      </c>
      <c r="E54" s="67">
        <f>D54-C54</f>
        <v>-27324.730000000447</v>
      </c>
      <c r="F54" s="108">
        <f>E54/C54</f>
        <v>-4.7149024084155227E-3</v>
      </c>
    </row>
    <row r="55" spans="2:6" x14ac:dyDescent="0.2">
      <c r="B55" s="109" t="s">
        <v>10</v>
      </c>
      <c r="C55" s="64">
        <f>D42</f>
        <v>1878091.43</v>
      </c>
      <c r="D55" s="64">
        <f>Revenues!I7</f>
        <v>1797577</v>
      </c>
      <c r="E55" s="65">
        <f t="shared" ref="E55:E60" si="8">D55-C55</f>
        <v>-80514.429999999935</v>
      </c>
      <c r="F55" s="110">
        <f t="shared" ref="F55:F60" si="9">E55/C55</f>
        <v>-4.2870346306835519E-2</v>
      </c>
    </row>
    <row r="56" spans="2:6" x14ac:dyDescent="0.2">
      <c r="B56" s="109" t="s">
        <v>9</v>
      </c>
      <c r="C56" s="64">
        <f>D43</f>
        <v>899864.2</v>
      </c>
      <c r="D56" s="64">
        <f>Revenues!I6</f>
        <v>972005</v>
      </c>
      <c r="E56" s="65">
        <f t="shared" si="8"/>
        <v>72140.800000000047</v>
      </c>
      <c r="F56" s="110">
        <f t="shared" si="9"/>
        <v>8.0168540986517794E-2</v>
      </c>
    </row>
    <row r="57" spans="2:6" ht="15" thickBot="1" x14ac:dyDescent="0.25">
      <c r="B57" s="111" t="s">
        <v>53</v>
      </c>
      <c r="C57" s="69">
        <f>D44</f>
        <v>139032.82999999999</v>
      </c>
      <c r="D57" s="69">
        <f>Revenues!I8</f>
        <v>139032</v>
      </c>
      <c r="E57" s="70">
        <f t="shared" si="8"/>
        <v>-0.82999999998719431</v>
      </c>
      <c r="F57" s="112">
        <f t="shared" si="9"/>
        <v>-5.9698130289600977E-6</v>
      </c>
    </row>
    <row r="58" spans="2:6" ht="16.5" thickTop="1" thickBot="1" x14ac:dyDescent="0.3">
      <c r="B58" s="113" t="s">
        <v>56</v>
      </c>
      <c r="C58" s="73">
        <f>SUM(C54:C57)</f>
        <v>8712385.1899999995</v>
      </c>
      <c r="D58" s="73">
        <f>SUM(D54:D57)</f>
        <v>8676686</v>
      </c>
      <c r="E58" s="74">
        <f t="shared" si="8"/>
        <v>-35699.189999999478</v>
      </c>
      <c r="F58" s="114">
        <f t="shared" si="9"/>
        <v>-4.0975220013199946E-3</v>
      </c>
    </row>
    <row r="59" spans="2:6" ht="15" thickBot="1" x14ac:dyDescent="0.25">
      <c r="B59" s="115" t="s">
        <v>57</v>
      </c>
      <c r="C59" s="71">
        <f>D46</f>
        <v>11256242.08</v>
      </c>
      <c r="D59" s="71">
        <f>Revenues!I10</f>
        <v>11949211.6705701</v>
      </c>
      <c r="E59" s="72">
        <f t="shared" si="8"/>
        <v>692969.59057009965</v>
      </c>
      <c r="F59" s="116">
        <f t="shared" si="9"/>
        <v>6.1563138536382622E-2</v>
      </c>
    </row>
    <row r="60" spans="2:6" ht="16.5" thickTop="1" thickBot="1" x14ac:dyDescent="0.3">
      <c r="B60" s="117" t="s">
        <v>55</v>
      </c>
      <c r="C60" s="118">
        <f>C58+C59</f>
        <v>19968627.27</v>
      </c>
      <c r="D60" s="118">
        <f>D58+D59</f>
        <v>20625897.670570098</v>
      </c>
      <c r="E60" s="119">
        <f t="shared" si="8"/>
        <v>657270.40057009831</v>
      </c>
      <c r="F60" s="120">
        <f t="shared" si="9"/>
        <v>3.2915151937236709E-2</v>
      </c>
    </row>
    <row r="62" spans="2:6" ht="15" thickBot="1" x14ac:dyDescent="0.25"/>
    <row r="63" spans="2:6" ht="15" x14ac:dyDescent="0.25">
      <c r="B63" s="144" t="s">
        <v>65</v>
      </c>
      <c r="C63" s="145"/>
      <c r="D63" s="145"/>
      <c r="E63" s="145"/>
      <c r="F63" s="146"/>
    </row>
    <row r="64" spans="2:6" ht="15" x14ac:dyDescent="0.25">
      <c r="B64" s="150" t="s">
        <v>68</v>
      </c>
      <c r="C64" s="151"/>
      <c r="D64" s="151"/>
      <c r="E64" s="151"/>
      <c r="F64" s="152"/>
    </row>
    <row r="65" spans="2:6" x14ac:dyDescent="0.2">
      <c r="B65" s="102"/>
      <c r="C65" s="103"/>
      <c r="D65" s="103"/>
      <c r="E65" s="103"/>
      <c r="F65" s="104"/>
    </row>
    <row r="66" spans="2:6" ht="29.25" thickBot="1" x14ac:dyDescent="0.25">
      <c r="B66" s="105" t="s">
        <v>52</v>
      </c>
      <c r="C66" s="68" t="s">
        <v>64</v>
      </c>
      <c r="D66" s="68" t="s">
        <v>66</v>
      </c>
      <c r="E66" s="68" t="s">
        <v>50</v>
      </c>
      <c r="F66" s="106" t="s">
        <v>51</v>
      </c>
    </row>
    <row r="67" spans="2:6" x14ac:dyDescent="0.2">
      <c r="B67" s="107" t="s">
        <v>8</v>
      </c>
      <c r="C67" s="66">
        <f>C54</f>
        <v>5795396.7300000004</v>
      </c>
      <c r="D67" s="66">
        <f>Revenues!J5</f>
        <v>5984951.9972066004</v>
      </c>
      <c r="E67" s="67">
        <f>D67-C67</f>
        <v>189555.26720659994</v>
      </c>
      <c r="F67" s="108">
        <f>E67/C67</f>
        <v>3.2707901812030031E-2</v>
      </c>
    </row>
    <row r="68" spans="2:6" x14ac:dyDescent="0.2">
      <c r="B68" s="109" t="s">
        <v>10</v>
      </c>
      <c r="C68" s="64">
        <f>C55</f>
        <v>1878091.43</v>
      </c>
      <c r="D68" s="64">
        <f>Revenues!J7</f>
        <v>2023359.7536479519</v>
      </c>
      <c r="E68" s="65">
        <f t="shared" ref="E68:E73" si="10">D68-C68</f>
        <v>145268.32364795194</v>
      </c>
      <c r="F68" s="110">
        <f t="shared" ref="F68:F73" si="11">E68/C68</f>
        <v>7.7348909284971262E-2</v>
      </c>
    </row>
    <row r="69" spans="2:6" x14ac:dyDescent="0.2">
      <c r="B69" s="109" t="s">
        <v>9</v>
      </c>
      <c r="C69" s="64">
        <f>C56</f>
        <v>899864.2</v>
      </c>
      <c r="D69" s="64">
        <f>Revenues!J6</f>
        <v>1008552.55806264</v>
      </c>
      <c r="E69" s="65">
        <f t="shared" si="10"/>
        <v>108688.35806264007</v>
      </c>
      <c r="F69" s="110">
        <f t="shared" si="11"/>
        <v>0.12078306711461581</v>
      </c>
    </row>
    <row r="70" spans="2:6" ht="15" thickBot="1" x14ac:dyDescent="0.25">
      <c r="B70" s="111" t="s">
        <v>53</v>
      </c>
      <c r="C70" s="69">
        <f>C57</f>
        <v>139032.82999999999</v>
      </c>
      <c r="D70" s="69">
        <f>Revenues!J8</f>
        <v>160760.04511007835</v>
      </c>
      <c r="E70" s="70">
        <f t="shared" si="10"/>
        <v>21727.215110078367</v>
      </c>
      <c r="F70" s="112">
        <f t="shared" si="11"/>
        <v>0.15627399017971777</v>
      </c>
    </row>
    <row r="71" spans="2:6" ht="16.5" thickTop="1" thickBot="1" x14ac:dyDescent="0.3">
      <c r="B71" s="113" t="s">
        <v>56</v>
      </c>
      <c r="C71" s="73">
        <f>SUM(C67:C70)</f>
        <v>8712385.1899999995</v>
      </c>
      <c r="D71" s="73">
        <f>SUM(D67:D70)</f>
        <v>9177624.3540272694</v>
      </c>
      <c r="E71" s="74">
        <f t="shared" si="10"/>
        <v>465239.16402726993</v>
      </c>
      <c r="F71" s="114">
        <f t="shared" si="11"/>
        <v>5.3399746898388681E-2</v>
      </c>
    </row>
    <row r="72" spans="2:6" ht="15" thickBot="1" x14ac:dyDescent="0.25">
      <c r="B72" s="115" t="s">
        <v>57</v>
      </c>
      <c r="C72" s="71">
        <f>D59</f>
        <v>11949211.6705701</v>
      </c>
      <c r="D72" s="71">
        <f>Revenues!J10</f>
        <v>14248806.494789397</v>
      </c>
      <c r="E72" s="72">
        <f t="shared" si="10"/>
        <v>2299594.8242192976</v>
      </c>
      <c r="F72" s="116">
        <f t="shared" si="11"/>
        <v>0.19244740888497319</v>
      </c>
    </row>
    <row r="73" spans="2:6" ht="16.5" thickTop="1" thickBot="1" x14ac:dyDescent="0.3">
      <c r="B73" s="117" t="s">
        <v>55</v>
      </c>
      <c r="C73" s="118">
        <f>C71+C72</f>
        <v>20661596.860570099</v>
      </c>
      <c r="D73" s="118">
        <f>D71+D72</f>
        <v>23426430.848816667</v>
      </c>
      <c r="E73" s="119">
        <f t="shared" si="10"/>
        <v>2764833.9882465675</v>
      </c>
      <c r="F73" s="120">
        <f t="shared" si="11"/>
        <v>0.13381511636803273</v>
      </c>
    </row>
  </sheetData>
  <mergeCells count="8">
    <mergeCell ref="B51:F51"/>
    <mergeCell ref="B63:F63"/>
    <mergeCell ref="B64:F64"/>
    <mergeCell ref="B2:F2"/>
    <mergeCell ref="B14:F14"/>
    <mergeCell ref="B26:F26"/>
    <mergeCell ref="B38:F38"/>
    <mergeCell ref="B50:F50"/>
  </mergeCells>
  <pageMargins left="0.7" right="0.7" top="0.75" bottom="0.75" header="0.3" footer="0.3"/>
  <pageSetup scale="99" orientation="portrait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8"/>
  <sheetViews>
    <sheetView showGridLines="0" tabSelected="1" workbookViewId="0">
      <selection activeCell="F15" sqref="F15"/>
    </sheetView>
  </sheetViews>
  <sheetFormatPr defaultRowHeight="15" x14ac:dyDescent="0.25"/>
  <cols>
    <col min="1" max="1" width="3.42578125" style="44" customWidth="1"/>
    <col min="2" max="2" width="25.5703125" style="44" bestFit="1" customWidth="1"/>
    <col min="3" max="5" width="13.85546875" style="44" customWidth="1"/>
    <col min="6" max="16384" width="9.140625" style="44"/>
  </cols>
  <sheetData>
    <row r="2" spans="2:6" ht="15" customHeight="1" x14ac:dyDescent="0.25">
      <c r="B2" s="155" t="s">
        <v>85</v>
      </c>
      <c r="C2" s="155"/>
      <c r="D2" s="155"/>
      <c r="E2" s="155"/>
      <c r="F2" s="155"/>
    </row>
    <row r="3" spans="2:6" ht="8.25" customHeight="1" thickBot="1" x14ac:dyDescent="0.3"/>
    <row r="4" spans="2:6" ht="25.5" x14ac:dyDescent="0.25">
      <c r="B4" s="50"/>
      <c r="C4" s="52" t="s">
        <v>75</v>
      </c>
      <c r="D4" s="52" t="s">
        <v>44</v>
      </c>
      <c r="E4" s="52" t="s">
        <v>83</v>
      </c>
      <c r="F4" s="53" t="s">
        <v>84</v>
      </c>
    </row>
    <row r="5" spans="2:6" x14ac:dyDescent="0.25">
      <c r="B5" s="156" t="s">
        <v>45</v>
      </c>
      <c r="C5" s="157"/>
      <c r="D5" s="157"/>
      <c r="E5" s="123"/>
      <c r="F5" s="124"/>
    </row>
    <row r="6" spans="2:6" x14ac:dyDescent="0.25">
      <c r="B6" s="54" t="s">
        <v>8</v>
      </c>
      <c r="C6" s="122">
        <v>8049</v>
      </c>
      <c r="D6" s="122">
        <v>8559</v>
      </c>
      <c r="E6" s="122">
        <f>D6-C6</f>
        <v>510</v>
      </c>
      <c r="F6" s="125">
        <f>E6/C6</f>
        <v>6.3361908311591497E-2</v>
      </c>
    </row>
    <row r="7" spans="2:6" x14ac:dyDescent="0.25">
      <c r="B7" s="54" t="s">
        <v>10</v>
      </c>
      <c r="C7" s="122">
        <v>3665</v>
      </c>
      <c r="D7" s="122">
        <v>3084</v>
      </c>
      <c r="E7" s="122">
        <f t="shared" ref="E7:E9" si="0">D7-C7</f>
        <v>-581</v>
      </c>
      <c r="F7" s="125">
        <f t="shared" ref="F7:F9" si="1">E7/C7</f>
        <v>-0.15852660300136426</v>
      </c>
    </row>
    <row r="8" spans="2:6" x14ac:dyDescent="0.25">
      <c r="B8" s="54" t="s">
        <v>9</v>
      </c>
      <c r="C8" s="122">
        <v>48</v>
      </c>
      <c r="D8" s="122">
        <v>50</v>
      </c>
      <c r="E8" s="122">
        <f t="shared" si="0"/>
        <v>2</v>
      </c>
      <c r="F8" s="125">
        <f t="shared" si="1"/>
        <v>4.1666666666666664E-2</v>
      </c>
    </row>
    <row r="9" spans="2:6" x14ac:dyDescent="0.25">
      <c r="B9" s="54" t="s">
        <v>54</v>
      </c>
      <c r="C9" s="122">
        <v>1052</v>
      </c>
      <c r="D9" s="122">
        <v>1018</v>
      </c>
      <c r="E9" s="122">
        <f t="shared" si="0"/>
        <v>-34</v>
      </c>
      <c r="F9" s="125">
        <f t="shared" si="1"/>
        <v>-3.2319391634980987E-2</v>
      </c>
    </row>
    <row r="10" spans="2:6" ht="9.75" customHeight="1" x14ac:dyDescent="0.25">
      <c r="B10" s="158"/>
      <c r="C10" s="159"/>
      <c r="D10" s="159"/>
      <c r="E10" s="121"/>
      <c r="F10" s="126"/>
    </row>
    <row r="11" spans="2:6" x14ac:dyDescent="0.25">
      <c r="B11" s="153" t="s">
        <v>47</v>
      </c>
      <c r="C11" s="154"/>
      <c r="D11" s="154"/>
      <c r="E11" s="121"/>
      <c r="F11" s="126"/>
    </row>
    <row r="12" spans="2:6" x14ac:dyDescent="0.25">
      <c r="B12" s="54" t="s">
        <v>8</v>
      </c>
      <c r="C12" s="122">
        <v>106119297</v>
      </c>
      <c r="D12" s="122">
        <v>104826589.3</v>
      </c>
      <c r="E12" s="122">
        <f>D12-C12</f>
        <v>-1292707.700000003</v>
      </c>
      <c r="F12" s="125">
        <f>E12/C12</f>
        <v>-1.2181645907435694E-2</v>
      </c>
    </row>
    <row r="13" spans="2:6" x14ac:dyDescent="0.25">
      <c r="B13" s="54" t="s">
        <v>10</v>
      </c>
      <c r="C13" s="122">
        <v>12622297</v>
      </c>
      <c r="D13" s="122">
        <v>7680066</v>
      </c>
      <c r="E13" s="122">
        <f t="shared" ref="E13:E15" si="2">D13-C13</f>
        <v>-4942231</v>
      </c>
      <c r="F13" s="125">
        <f t="shared" ref="F13:F15" si="3">E13/C13</f>
        <v>-0.39154767155296694</v>
      </c>
    </row>
    <row r="14" spans="2:6" x14ac:dyDescent="0.25">
      <c r="B14" s="54" t="s">
        <v>9</v>
      </c>
      <c r="C14" s="122">
        <v>70606900</v>
      </c>
      <c r="D14" s="122">
        <v>83171116.299999997</v>
      </c>
      <c r="E14" s="122">
        <f t="shared" si="2"/>
        <v>12564216.299999997</v>
      </c>
      <c r="F14" s="125">
        <f t="shared" si="3"/>
        <v>0.17794601235856547</v>
      </c>
    </row>
    <row r="15" spans="2:6" x14ac:dyDescent="0.25">
      <c r="B15" s="54" t="s">
        <v>53</v>
      </c>
      <c r="C15" s="122">
        <v>791996</v>
      </c>
      <c r="D15" s="122">
        <v>804690</v>
      </c>
      <c r="E15" s="122">
        <f t="shared" si="2"/>
        <v>12694</v>
      </c>
      <c r="F15" s="125">
        <f t="shared" si="3"/>
        <v>1.6027858726559225E-2</v>
      </c>
    </row>
    <row r="16" spans="2:6" ht="9.75" customHeight="1" x14ac:dyDescent="0.25">
      <c r="B16" s="158"/>
      <c r="C16" s="159"/>
      <c r="D16" s="159"/>
      <c r="E16" s="121"/>
      <c r="F16" s="126"/>
    </row>
    <row r="17" spans="2:6" x14ac:dyDescent="0.25">
      <c r="B17" s="153" t="s">
        <v>48</v>
      </c>
      <c r="C17" s="154"/>
      <c r="D17" s="154"/>
      <c r="E17" s="121"/>
      <c r="F17" s="126"/>
    </row>
    <row r="18" spans="2:6" ht="15.75" thickBot="1" x14ac:dyDescent="0.3">
      <c r="B18" s="127" t="s">
        <v>9</v>
      </c>
      <c r="C18" s="128">
        <v>151952</v>
      </c>
      <c r="D18" s="128">
        <v>198897</v>
      </c>
      <c r="E18" s="128">
        <f t="shared" ref="E18" si="4">D18-C18</f>
        <v>46945</v>
      </c>
      <c r="F18" s="129">
        <f t="shared" ref="F18" si="5">E18/C18</f>
        <v>0.30894624618300515</v>
      </c>
    </row>
  </sheetData>
  <mergeCells count="6">
    <mergeCell ref="B17:D17"/>
    <mergeCell ref="B2:F2"/>
    <mergeCell ref="B5:D5"/>
    <mergeCell ref="B10:D10"/>
    <mergeCell ref="B11:D11"/>
    <mergeCell ref="B16:D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Revenues</vt:lpstr>
      <vt:lpstr>Volumes</vt:lpstr>
      <vt:lpstr>Throughput Variances</vt:lpstr>
      <vt:lpstr>Revenue Variances</vt:lpstr>
      <vt:lpstr>Volumes Summary 1-2-4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BarberR</cp:lastModifiedBy>
  <cp:lastPrinted>2014-05-02T17:30:39Z</cp:lastPrinted>
  <dcterms:created xsi:type="dcterms:W3CDTF">2014-04-01T19:03:35Z</dcterms:created>
  <dcterms:modified xsi:type="dcterms:W3CDTF">2014-05-02T17:30:48Z</dcterms:modified>
</cp:coreProperties>
</file>